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rliekeverweij/Projects/etdataset/EU datasets/power plants/"/>
    </mc:Choice>
  </mc:AlternateContent>
  <xr:revisionPtr revIDLastSave="0" documentId="13_ncr:1_{0DE4A633-B6EB-BF47-B405-39FFEA189CE8}" xr6:coauthVersionLast="47" xr6:coauthVersionMax="47" xr10:uidLastSave="{00000000-0000-0000-0000-000000000000}"/>
  <bookViews>
    <workbookView xWindow="0" yWindow="520" windowWidth="51200" windowHeight="28300" xr2:uid="{66A93571-7039-6645-A132-175564A037D7}"/>
  </bookViews>
  <sheets>
    <sheet name="calculation fossil" sheetId="7" r:id="rId1"/>
    <sheet name="calculation renewable" sheetId="9" r:id="rId2"/>
    <sheet name="output for script" sheetId="1" r:id="rId3"/>
    <sheet name="Eurostat renewable capacities" sheetId="11" r:id="rId4"/>
    <sheet name="power plant mapping ETM - ENTSO" sheetId="6" r:id="rId5"/>
    <sheet name="PEMMDB overview capacities 2019" sheetId="5" r:id="rId6"/>
    <sheet name="Technology_parameters" sheetId="8" r:id="rId7"/>
    <sheet name="central_producers de2015" sheetId="3" r:id="rId8"/>
    <sheet name="assumptions CHP and heaters" sheetId="4" r:id="rId9"/>
    <sheet name="FLH renewables ninja" sheetId="10" r:id="rId10"/>
  </sheets>
  <definedNames>
    <definedName name="_xlnm._FilterDatabase" localSheetId="9" hidden="1">'FLH renewables ninja'!$A$30:$C$237</definedName>
    <definedName name="_xlnm._FilterDatabase" localSheetId="5" hidden="1">'PEMMDB overview capacities 2019'!$A$2:$AX$2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11" i="1" l="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BI14" i="1"/>
  <c r="BJ14" i="1"/>
  <c r="BK14" i="1"/>
  <c r="BL14" i="1"/>
  <c r="BM14" i="1"/>
  <c r="BN14" i="1"/>
  <c r="BO14" i="1"/>
  <c r="BP14" i="1"/>
  <c r="BQ14" i="1"/>
  <c r="BR14" i="1"/>
  <c r="BS14" i="1"/>
  <c r="BT14" i="1"/>
  <c r="BU14" i="1"/>
  <c r="BV14" i="1"/>
  <c r="BW14" i="1"/>
  <c r="BX14" i="1"/>
  <c r="BY14" i="1"/>
  <c r="BZ14" i="1"/>
  <c r="CA14" i="1"/>
  <c r="CB14" i="1"/>
  <c r="CC14" i="1"/>
  <c r="CD14" i="1"/>
  <c r="CE14" i="1"/>
  <c r="CF14" i="1"/>
  <c r="CG14" i="1"/>
  <c r="CH14" i="1"/>
  <c r="CI14" i="1"/>
  <c r="BI15" i="1"/>
  <c r="BJ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BI16" i="1"/>
  <c r="BJ16" i="1"/>
  <c r="BK16" i="1"/>
  <c r="BL16" i="1"/>
  <c r="BM16" i="1"/>
  <c r="BN16" i="1"/>
  <c r="BO16" i="1"/>
  <c r="BP16" i="1"/>
  <c r="BQ16" i="1"/>
  <c r="BR16" i="1"/>
  <c r="BS16" i="1"/>
  <c r="BT16" i="1"/>
  <c r="BU16" i="1"/>
  <c r="BV16" i="1"/>
  <c r="BW16" i="1"/>
  <c r="BX16" i="1"/>
  <c r="BY16" i="1"/>
  <c r="BZ16" i="1"/>
  <c r="CA16" i="1"/>
  <c r="CB16" i="1"/>
  <c r="CC16" i="1"/>
  <c r="CD16" i="1"/>
  <c r="CE16" i="1"/>
  <c r="CF16" i="1"/>
  <c r="CG16" i="1"/>
  <c r="CH16" i="1"/>
  <c r="CI16" i="1"/>
  <c r="BI17" i="1"/>
  <c r="BJ17" i="1"/>
  <c r="BK17" i="1"/>
  <c r="BL17" i="1"/>
  <c r="BM17" i="1"/>
  <c r="BN17" i="1"/>
  <c r="BO17" i="1"/>
  <c r="BP17" i="1"/>
  <c r="BQ17" i="1"/>
  <c r="BR17" i="1"/>
  <c r="BS17" i="1"/>
  <c r="BT17" i="1"/>
  <c r="BU17" i="1"/>
  <c r="BV17" i="1"/>
  <c r="BW17" i="1"/>
  <c r="BX17" i="1"/>
  <c r="BY17" i="1"/>
  <c r="BZ17" i="1"/>
  <c r="CA17" i="1"/>
  <c r="CB17" i="1"/>
  <c r="CC17" i="1"/>
  <c r="CD17" i="1"/>
  <c r="CE17" i="1"/>
  <c r="CF17" i="1"/>
  <c r="CG17" i="1"/>
  <c r="CH17" i="1"/>
  <c r="CI17" i="1"/>
  <c r="BI18" i="1"/>
  <c r="BJ18" i="1"/>
  <c r="BK18" i="1"/>
  <c r="BL18" i="1"/>
  <c r="BM18" i="1"/>
  <c r="BN18" i="1"/>
  <c r="BO18" i="1"/>
  <c r="BP18" i="1"/>
  <c r="BQ18" i="1"/>
  <c r="BR18" i="1"/>
  <c r="BS18" i="1"/>
  <c r="BT18" i="1"/>
  <c r="BU18" i="1"/>
  <c r="BV18" i="1"/>
  <c r="BW18" i="1"/>
  <c r="BX18" i="1"/>
  <c r="BY18" i="1"/>
  <c r="BZ18" i="1"/>
  <c r="CA18" i="1"/>
  <c r="CB18" i="1"/>
  <c r="CC18" i="1"/>
  <c r="CD18" i="1"/>
  <c r="CE18" i="1"/>
  <c r="CF18" i="1"/>
  <c r="CG18" i="1"/>
  <c r="CH18" i="1"/>
  <c r="CI18" i="1"/>
  <c r="BI19" i="1"/>
  <c r="BJ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BI20" i="1"/>
  <c r="BJ20" i="1"/>
  <c r="BK20" i="1"/>
  <c r="BL20" i="1"/>
  <c r="BM20" i="1"/>
  <c r="BN20" i="1"/>
  <c r="BO20" i="1"/>
  <c r="BP20" i="1"/>
  <c r="BQ20" i="1"/>
  <c r="BR20" i="1"/>
  <c r="BS20" i="1"/>
  <c r="BT20" i="1"/>
  <c r="BU20" i="1"/>
  <c r="BV20" i="1"/>
  <c r="BW20" i="1"/>
  <c r="BX20" i="1"/>
  <c r="BY20" i="1"/>
  <c r="BZ20" i="1"/>
  <c r="CA20" i="1"/>
  <c r="CB20" i="1"/>
  <c r="CC20" i="1"/>
  <c r="CD20" i="1"/>
  <c r="CE20" i="1"/>
  <c r="CF20" i="1"/>
  <c r="CG20" i="1"/>
  <c r="CH20" i="1"/>
  <c r="CI20" i="1"/>
  <c r="BH12" i="1"/>
  <c r="BH13" i="1"/>
  <c r="BH14" i="1"/>
  <c r="BH15" i="1"/>
  <c r="BH16" i="1"/>
  <c r="BH17" i="1"/>
  <c r="BH18" i="1"/>
  <c r="BH19" i="1"/>
  <c r="BH20" i="1"/>
  <c r="BH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D17" i="1"/>
  <c r="D12" i="1"/>
  <c r="D13" i="1"/>
  <c r="D14" i="1"/>
  <c r="D15" i="1"/>
  <c r="D16" i="1"/>
  <c r="D11" i="1"/>
  <c r="D3" i="1"/>
  <c r="D33" i="9"/>
  <c r="E33" i="9"/>
  <c r="F33" i="9"/>
  <c r="G33" i="9"/>
  <c r="H33" i="9"/>
  <c r="I33" i="9"/>
  <c r="J33" i="9"/>
  <c r="K33" i="9"/>
  <c r="L33" i="9"/>
  <c r="M33" i="9"/>
  <c r="N33" i="9"/>
  <c r="O33" i="9"/>
  <c r="P33" i="9"/>
  <c r="Q33" i="9"/>
  <c r="R33" i="9"/>
  <c r="S33" i="9"/>
  <c r="T33" i="9"/>
  <c r="U33" i="9"/>
  <c r="V33" i="9"/>
  <c r="W33" i="9"/>
  <c r="X33" i="9"/>
  <c r="Y33" i="9"/>
  <c r="Z33" i="9"/>
  <c r="AA33" i="9"/>
  <c r="AB33" i="9"/>
  <c r="AC33" i="9"/>
  <c r="AD33"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C34" i="9"/>
  <c r="C33"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C32" i="9"/>
  <c r="C31" i="9"/>
  <c r="C68" i="11"/>
  <c r="D27" i="11"/>
  <c r="E27" i="11"/>
  <c r="F27" i="11"/>
  <c r="G27" i="11"/>
  <c r="H27" i="11"/>
  <c r="I27" i="11"/>
  <c r="J27" i="11"/>
  <c r="K27" i="11"/>
  <c r="L27" i="11"/>
  <c r="M27" i="11"/>
  <c r="N27" i="11"/>
  <c r="O27" i="11"/>
  <c r="P27" i="11"/>
  <c r="Q27" i="11"/>
  <c r="R27" i="11"/>
  <c r="S27" i="11"/>
  <c r="T27" i="11"/>
  <c r="U27" i="11"/>
  <c r="V27" i="11"/>
  <c r="W27" i="11"/>
  <c r="X27" i="11"/>
  <c r="Y27" i="11"/>
  <c r="Z27" i="11"/>
  <c r="AA27" i="11"/>
  <c r="AB27" i="11"/>
  <c r="AC27" i="11"/>
  <c r="AD27" i="11"/>
  <c r="AE27" i="11"/>
  <c r="AF27" i="11"/>
  <c r="AG27" i="11"/>
  <c r="AH27" i="11"/>
  <c r="AI27" i="11"/>
  <c r="AJ27" i="11"/>
  <c r="AK27" i="11"/>
  <c r="AL27" i="11"/>
  <c r="AM27" i="11"/>
  <c r="AN27" i="11"/>
  <c r="AO27" i="11"/>
  <c r="AP27" i="11"/>
  <c r="AQ27" i="11"/>
  <c r="AR27" i="11"/>
  <c r="AS27" i="11"/>
  <c r="AT27" i="11"/>
  <c r="C27"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AH45" i="11"/>
  <c r="AI45" i="11"/>
  <c r="AJ45" i="11"/>
  <c r="AK45" i="11"/>
  <c r="AL45" i="11"/>
  <c r="AM45" i="11"/>
  <c r="AN45" i="11"/>
  <c r="AO45" i="11"/>
  <c r="AP45" i="11"/>
  <c r="AQ45" i="11"/>
  <c r="AR45" i="11"/>
  <c r="AS45" i="11"/>
  <c r="AT45" i="11"/>
  <c r="C45" i="11"/>
  <c r="D46" i="11"/>
  <c r="E46" i="11"/>
  <c r="F46" i="11"/>
  <c r="G46" i="11"/>
  <c r="H46" i="11"/>
  <c r="I46" i="11"/>
  <c r="J46" i="11"/>
  <c r="J62" i="11" s="1"/>
  <c r="M67" i="11" s="1"/>
  <c r="K46" i="11"/>
  <c r="L46" i="11"/>
  <c r="M46" i="11"/>
  <c r="N46" i="11"/>
  <c r="N62" i="11" s="1"/>
  <c r="AA67" i="11" s="1"/>
  <c r="O46" i="11"/>
  <c r="P46" i="11"/>
  <c r="Q46" i="11"/>
  <c r="R46" i="11"/>
  <c r="R62" i="11" s="1"/>
  <c r="G67" i="11" s="1"/>
  <c r="S46" i="11"/>
  <c r="T46" i="11"/>
  <c r="U46" i="11"/>
  <c r="V46" i="11"/>
  <c r="V62" i="11" s="1"/>
  <c r="O67" i="11" s="1"/>
  <c r="Q15" i="9" s="1"/>
  <c r="W46" i="11"/>
  <c r="W62" i="11" s="1"/>
  <c r="AD67" i="11" s="1"/>
  <c r="X46" i="11"/>
  <c r="Y46" i="11"/>
  <c r="Z46" i="11"/>
  <c r="Z62" i="11" s="1"/>
  <c r="V67" i="11" s="1"/>
  <c r="AA46" i="11"/>
  <c r="AB46" i="11"/>
  <c r="AC46" i="11"/>
  <c r="AD46" i="11"/>
  <c r="AE46" i="11"/>
  <c r="AF46" i="11"/>
  <c r="AG46" i="11"/>
  <c r="AH46" i="11"/>
  <c r="AH62" i="11" s="1"/>
  <c r="AI46" i="11"/>
  <c r="AI62" i="11" s="1"/>
  <c r="AJ46" i="11"/>
  <c r="AK46" i="11"/>
  <c r="AL46" i="11"/>
  <c r="AL62" i="11" s="1"/>
  <c r="AM46" i="11"/>
  <c r="AN46" i="11"/>
  <c r="AO46" i="11"/>
  <c r="AP46" i="11"/>
  <c r="AP62" i="11" s="1"/>
  <c r="AQ46" i="11"/>
  <c r="AQ62" i="11" s="1"/>
  <c r="AR46" i="11"/>
  <c r="AS46" i="11"/>
  <c r="AT46" i="11"/>
  <c r="AT62" i="11" s="1"/>
  <c r="D47" i="11"/>
  <c r="D60" i="11" s="1"/>
  <c r="E47" i="11"/>
  <c r="E60" i="11" s="1"/>
  <c r="F47" i="11"/>
  <c r="G47" i="11"/>
  <c r="H47" i="11"/>
  <c r="I47" i="11"/>
  <c r="J47" i="11"/>
  <c r="K47" i="11"/>
  <c r="K60" i="11" s="1"/>
  <c r="L47" i="11"/>
  <c r="M47" i="11"/>
  <c r="M60" i="11" s="1"/>
  <c r="N47" i="11"/>
  <c r="O47" i="11"/>
  <c r="O60" i="11" s="1"/>
  <c r="P47" i="11"/>
  <c r="Q47" i="11"/>
  <c r="Q60" i="11" s="1"/>
  <c r="R47" i="11"/>
  <c r="S47" i="11"/>
  <c r="T47" i="11"/>
  <c r="U47" i="11"/>
  <c r="V47" i="11"/>
  <c r="W47" i="11"/>
  <c r="W60" i="11" s="1"/>
  <c r="X47" i="11"/>
  <c r="Y47" i="11"/>
  <c r="Y60" i="11" s="1"/>
  <c r="Z47" i="11"/>
  <c r="AA47" i="11"/>
  <c r="AA60" i="11" s="1"/>
  <c r="AB47" i="11"/>
  <c r="AC47" i="11"/>
  <c r="AC60" i="11" s="1"/>
  <c r="AD47" i="11"/>
  <c r="AE47" i="11"/>
  <c r="AF47" i="11"/>
  <c r="AG47" i="11"/>
  <c r="AH47" i="11"/>
  <c r="AI47" i="11"/>
  <c r="AJ47" i="11"/>
  <c r="AK47" i="11"/>
  <c r="AL47" i="11"/>
  <c r="AM47" i="11"/>
  <c r="AN47" i="11"/>
  <c r="AN60" i="11" s="1"/>
  <c r="AO47" i="11"/>
  <c r="AO60" i="11" s="1"/>
  <c r="AP47" i="11"/>
  <c r="AQ47" i="11"/>
  <c r="AQ60" i="11" s="1"/>
  <c r="AR47" i="11"/>
  <c r="AR60" i="11" s="1"/>
  <c r="AS47" i="11"/>
  <c r="AT47" i="11"/>
  <c r="C47" i="11"/>
  <c r="C60" i="11" s="1"/>
  <c r="D13" i="9"/>
  <c r="E13" i="9"/>
  <c r="F13" i="9"/>
  <c r="G13" i="9"/>
  <c r="H13" i="9"/>
  <c r="I13" i="9"/>
  <c r="J13" i="9"/>
  <c r="K13" i="9"/>
  <c r="L13" i="9"/>
  <c r="M13" i="9"/>
  <c r="N13" i="9"/>
  <c r="O13" i="9"/>
  <c r="P13" i="9"/>
  <c r="Q13" i="9"/>
  <c r="R13" i="9"/>
  <c r="S13" i="9"/>
  <c r="T13" i="9"/>
  <c r="U13" i="9"/>
  <c r="V13" i="9"/>
  <c r="W13" i="9"/>
  <c r="X13" i="9"/>
  <c r="Y13" i="9"/>
  <c r="Z13" i="9"/>
  <c r="AA13" i="9"/>
  <c r="AB13" i="9"/>
  <c r="AC13" i="9"/>
  <c r="AD13" i="9"/>
  <c r="C13" i="9"/>
  <c r="C3" i="9"/>
  <c r="AC3" i="9"/>
  <c r="AD3" i="9"/>
  <c r="AC4" i="9"/>
  <c r="AD4" i="9"/>
  <c r="AC5" i="9"/>
  <c r="AD5" i="9"/>
  <c r="AC6" i="9"/>
  <c r="AD6" i="9"/>
  <c r="AC7" i="9"/>
  <c r="AD7" i="9"/>
  <c r="D52" i="11"/>
  <c r="E52" i="11"/>
  <c r="F52" i="11"/>
  <c r="D73" i="11" s="1"/>
  <c r="G52" i="11"/>
  <c r="E73" i="11" s="1"/>
  <c r="H52" i="11"/>
  <c r="H73" i="11" s="1"/>
  <c r="I52" i="11"/>
  <c r="I73" i="11" s="1"/>
  <c r="J52" i="11"/>
  <c r="M73" i="11" s="1"/>
  <c r="K52" i="11"/>
  <c r="J73" i="11" s="1"/>
  <c r="L52" i="11"/>
  <c r="P73" i="11" s="1"/>
  <c r="M52" i="11"/>
  <c r="N73" i="11" s="1"/>
  <c r="N52" i="11"/>
  <c r="AA73" i="11" s="1"/>
  <c r="O52" i="11"/>
  <c r="L73" i="11" s="1"/>
  <c r="P52" i="11"/>
  <c r="F73" i="11" s="1"/>
  <c r="Q52" i="11"/>
  <c r="Q73" i="11" s="1"/>
  <c r="R52" i="11"/>
  <c r="G73" i="11" s="1"/>
  <c r="S52" i="11"/>
  <c r="R73" i="11" s="1"/>
  <c r="T52" i="11"/>
  <c r="S73" i="11" s="1"/>
  <c r="U52" i="11"/>
  <c r="T73" i="11" s="1"/>
  <c r="V52" i="11"/>
  <c r="O73" i="11" s="1"/>
  <c r="W52" i="11"/>
  <c r="AD73" i="11" s="1"/>
  <c r="X52" i="11"/>
  <c r="U73" i="11" s="1"/>
  <c r="Y52" i="11"/>
  <c r="C73" i="11" s="1"/>
  <c r="Z52" i="11"/>
  <c r="V73" i="11" s="1"/>
  <c r="AA52" i="11"/>
  <c r="W73" i="11" s="1"/>
  <c r="AB52" i="11"/>
  <c r="X73" i="11" s="1"/>
  <c r="AC52" i="11"/>
  <c r="Z73" i="11" s="1"/>
  <c r="AD52" i="11"/>
  <c r="Y73" i="11" s="1"/>
  <c r="AE52" i="11"/>
  <c r="K73" i="11" s="1"/>
  <c r="AF52" i="11"/>
  <c r="AB73" i="11" s="1"/>
  <c r="AG52" i="11"/>
  <c r="AH52" i="11"/>
  <c r="AI52" i="11"/>
  <c r="AJ52" i="11"/>
  <c r="AC73" i="11" s="1"/>
  <c r="AK52" i="11"/>
  <c r="AL52" i="11"/>
  <c r="AM52" i="11"/>
  <c r="AN52" i="11"/>
  <c r="AO52" i="11"/>
  <c r="AP52" i="11"/>
  <c r="AQ52" i="11"/>
  <c r="AR52" i="11"/>
  <c r="AS52" i="11"/>
  <c r="AT52" i="11"/>
  <c r="D53" i="11"/>
  <c r="E53" i="11"/>
  <c r="F53" i="11"/>
  <c r="D74" i="11" s="1"/>
  <c r="G53" i="11"/>
  <c r="E74" i="11" s="1"/>
  <c r="H53" i="11"/>
  <c r="H74" i="11" s="1"/>
  <c r="I53" i="11"/>
  <c r="I74" i="11" s="1"/>
  <c r="J53" i="11"/>
  <c r="M74" i="11" s="1"/>
  <c r="K53" i="11"/>
  <c r="J74" i="11" s="1"/>
  <c r="L53" i="11"/>
  <c r="P74" i="11" s="1"/>
  <c r="M53" i="11"/>
  <c r="N74" i="11" s="1"/>
  <c r="N53" i="11"/>
  <c r="AA74" i="11" s="1"/>
  <c r="O53" i="11"/>
  <c r="L74" i="11" s="1"/>
  <c r="P53" i="11"/>
  <c r="F74" i="11" s="1"/>
  <c r="Q53" i="11"/>
  <c r="Q74" i="11" s="1"/>
  <c r="R53" i="11"/>
  <c r="G74" i="11" s="1"/>
  <c r="S53" i="11"/>
  <c r="R74" i="11" s="1"/>
  <c r="T53" i="11"/>
  <c r="S74" i="11" s="1"/>
  <c r="U53" i="11"/>
  <c r="T74" i="11" s="1"/>
  <c r="V53" i="11"/>
  <c r="O74" i="11" s="1"/>
  <c r="W53" i="11"/>
  <c r="AD74" i="11" s="1"/>
  <c r="X53" i="11"/>
  <c r="U74" i="11" s="1"/>
  <c r="Y53" i="11"/>
  <c r="C74" i="11" s="1"/>
  <c r="Z53" i="11"/>
  <c r="V74" i="11" s="1"/>
  <c r="X22" i="9" s="1"/>
  <c r="AA53" i="11"/>
  <c r="W74" i="11" s="1"/>
  <c r="AB53" i="11"/>
  <c r="X74" i="11" s="1"/>
  <c r="AC53" i="11"/>
  <c r="Z74" i="11" s="1"/>
  <c r="AD53" i="11"/>
  <c r="Y74" i="11" s="1"/>
  <c r="AE53" i="11"/>
  <c r="K74" i="11" s="1"/>
  <c r="AF53" i="11"/>
  <c r="AB74" i="11" s="1"/>
  <c r="AG53" i="11"/>
  <c r="AH53" i="11"/>
  <c r="AI53" i="11"/>
  <c r="AJ53" i="11"/>
  <c r="AC74" i="11" s="1"/>
  <c r="AK53" i="11"/>
  <c r="AL53" i="11"/>
  <c r="AM53" i="11"/>
  <c r="AN53" i="11"/>
  <c r="AO53" i="11"/>
  <c r="AP53" i="11"/>
  <c r="AQ53" i="11"/>
  <c r="AR53" i="11"/>
  <c r="AS53" i="11"/>
  <c r="AT53" i="11"/>
  <c r="D54" i="11"/>
  <c r="E54" i="11"/>
  <c r="F54" i="11"/>
  <c r="D75" i="11" s="1"/>
  <c r="G54" i="11"/>
  <c r="E75" i="11" s="1"/>
  <c r="H54" i="11"/>
  <c r="H75" i="11" s="1"/>
  <c r="I54" i="11"/>
  <c r="I75" i="11" s="1"/>
  <c r="J54" i="11"/>
  <c r="M75" i="11" s="1"/>
  <c r="K54" i="11"/>
  <c r="J75" i="11" s="1"/>
  <c r="L54" i="11"/>
  <c r="P75" i="11" s="1"/>
  <c r="M54" i="11"/>
  <c r="N75" i="11" s="1"/>
  <c r="N54" i="11"/>
  <c r="AA75" i="11" s="1"/>
  <c r="O54" i="11"/>
  <c r="L75" i="11" s="1"/>
  <c r="P54" i="11"/>
  <c r="F75" i="11" s="1"/>
  <c r="Q54" i="11"/>
  <c r="Q75" i="11" s="1"/>
  <c r="R54" i="11"/>
  <c r="G75" i="11" s="1"/>
  <c r="S54" i="11"/>
  <c r="R75" i="11" s="1"/>
  <c r="T54" i="11"/>
  <c r="S75" i="11" s="1"/>
  <c r="U54" i="11"/>
  <c r="T75" i="11" s="1"/>
  <c r="V54" i="11"/>
  <c r="O75" i="11" s="1"/>
  <c r="W54" i="11"/>
  <c r="AD75" i="11" s="1"/>
  <c r="X54" i="11"/>
  <c r="U75" i="11" s="1"/>
  <c r="Y54" i="11"/>
  <c r="C75" i="11" s="1"/>
  <c r="Z54" i="11"/>
  <c r="V75" i="11" s="1"/>
  <c r="AA54" i="11"/>
  <c r="W75" i="11" s="1"/>
  <c r="AB54" i="11"/>
  <c r="X75" i="11" s="1"/>
  <c r="AC54" i="11"/>
  <c r="Z75" i="11" s="1"/>
  <c r="AD54" i="11"/>
  <c r="Y75" i="11" s="1"/>
  <c r="AE54" i="11"/>
  <c r="K75" i="11" s="1"/>
  <c r="AF54" i="11"/>
  <c r="AB75" i="11" s="1"/>
  <c r="AG54" i="11"/>
  <c r="AH54" i="11"/>
  <c r="AI54" i="11"/>
  <c r="AJ54" i="11"/>
  <c r="AC75" i="11" s="1"/>
  <c r="AK54" i="11"/>
  <c r="AL54" i="11"/>
  <c r="AM54" i="11"/>
  <c r="AN54" i="11"/>
  <c r="AO54" i="11"/>
  <c r="AP54" i="11"/>
  <c r="AQ54" i="11"/>
  <c r="AR54" i="11"/>
  <c r="AS54" i="11"/>
  <c r="AT54" i="11"/>
  <c r="C52" i="11"/>
  <c r="C53" i="11"/>
  <c r="C54" i="11"/>
  <c r="M61" i="11"/>
  <c r="Q61" i="11"/>
  <c r="S62" i="11"/>
  <c r="R67" i="11" s="1"/>
  <c r="T62" i="11"/>
  <c r="S67" i="11" s="1"/>
  <c r="Y61" i="11"/>
  <c r="AA62" i="11"/>
  <c r="W67" i="11" s="1"/>
  <c r="Y15" i="9" s="1"/>
  <c r="AC61" i="11"/>
  <c r="AD62" i="11"/>
  <c r="Y67" i="11" s="1"/>
  <c r="AC15" i="9" s="1"/>
  <c r="AE62" i="11"/>
  <c r="K67" i="11" s="1"/>
  <c r="AG61" i="11"/>
  <c r="AK61" i="11"/>
  <c r="AM62" i="11"/>
  <c r="AN62" i="11"/>
  <c r="AO61" i="11"/>
  <c r="AR62" i="11"/>
  <c r="AS61" i="11"/>
  <c r="K48" i="11"/>
  <c r="J69" i="11" s="1"/>
  <c r="L48" i="11"/>
  <c r="P69" i="11" s="1"/>
  <c r="M48" i="11"/>
  <c r="N69" i="11" s="1"/>
  <c r="N48" i="11"/>
  <c r="AA69" i="11" s="1"/>
  <c r="O48" i="11"/>
  <c r="L69" i="11" s="1"/>
  <c r="P48" i="11"/>
  <c r="F69" i="11" s="1"/>
  <c r="Q48" i="11"/>
  <c r="Q69" i="11" s="1"/>
  <c r="R48" i="11"/>
  <c r="G69" i="11" s="1"/>
  <c r="S48" i="11"/>
  <c r="R69" i="11" s="1"/>
  <c r="T48" i="11"/>
  <c r="S69" i="11" s="1"/>
  <c r="U48" i="11"/>
  <c r="T69" i="11" s="1"/>
  <c r="V48" i="11"/>
  <c r="O69" i="11" s="1"/>
  <c r="W48" i="11"/>
  <c r="AD69" i="11" s="1"/>
  <c r="X48" i="11"/>
  <c r="U69" i="11" s="1"/>
  <c r="Y48" i="11"/>
  <c r="C69" i="11" s="1"/>
  <c r="Z48" i="11"/>
  <c r="V69" i="11" s="1"/>
  <c r="AA48" i="11"/>
  <c r="W69" i="11" s="1"/>
  <c r="AB48" i="11"/>
  <c r="X69" i="11" s="1"/>
  <c r="AC48" i="11"/>
  <c r="Z69" i="11" s="1"/>
  <c r="AD48" i="11"/>
  <c r="Y69" i="11" s="1"/>
  <c r="AE48" i="11"/>
  <c r="K69" i="11" s="1"/>
  <c r="AF48" i="11"/>
  <c r="AB69" i="11" s="1"/>
  <c r="AG48" i="11"/>
  <c r="AH48" i="11"/>
  <c r="AI48" i="11"/>
  <c r="AJ48" i="11"/>
  <c r="AC69" i="11" s="1"/>
  <c r="AK48" i="11"/>
  <c r="AL48" i="11"/>
  <c r="AM48" i="11"/>
  <c r="AN48" i="11"/>
  <c r="AO48" i="11"/>
  <c r="AP48" i="11"/>
  <c r="AQ48" i="11"/>
  <c r="AR48" i="11"/>
  <c r="AS48" i="11"/>
  <c r="AT48" i="11"/>
  <c r="K49" i="11"/>
  <c r="J70" i="11" s="1"/>
  <c r="L49" i="11"/>
  <c r="P70" i="11" s="1"/>
  <c r="M49" i="11"/>
  <c r="N70" i="11" s="1"/>
  <c r="N49" i="11"/>
  <c r="AA70" i="11" s="1"/>
  <c r="O49" i="11"/>
  <c r="L70" i="11" s="1"/>
  <c r="P49" i="11"/>
  <c r="F70" i="11" s="1"/>
  <c r="Q49" i="11"/>
  <c r="Q70" i="11" s="1"/>
  <c r="R49" i="11"/>
  <c r="G70" i="11" s="1"/>
  <c r="S49" i="11"/>
  <c r="R70" i="11" s="1"/>
  <c r="T49" i="11"/>
  <c r="S70" i="11" s="1"/>
  <c r="U49" i="11"/>
  <c r="T70" i="11" s="1"/>
  <c r="V49" i="11"/>
  <c r="O70" i="11" s="1"/>
  <c r="W49" i="11"/>
  <c r="AD70" i="11" s="1"/>
  <c r="X49" i="11"/>
  <c r="U70" i="11" s="1"/>
  <c r="Y49" i="11"/>
  <c r="C70" i="11" s="1"/>
  <c r="Z49" i="11"/>
  <c r="V70" i="11" s="1"/>
  <c r="AA49" i="11"/>
  <c r="W70" i="11" s="1"/>
  <c r="AB49" i="11"/>
  <c r="X70" i="11" s="1"/>
  <c r="AC49" i="11"/>
  <c r="Z70" i="11" s="1"/>
  <c r="AD49" i="11"/>
  <c r="Y70" i="11" s="1"/>
  <c r="AE49" i="11"/>
  <c r="K70" i="11" s="1"/>
  <c r="AF49" i="11"/>
  <c r="AB70" i="11" s="1"/>
  <c r="AG49" i="11"/>
  <c r="AH49" i="11"/>
  <c r="AI49" i="11"/>
  <c r="AJ49" i="11"/>
  <c r="AC70" i="11" s="1"/>
  <c r="AK49" i="11"/>
  <c r="AL49" i="11"/>
  <c r="AM49" i="11"/>
  <c r="AN49" i="11"/>
  <c r="AO49" i="11"/>
  <c r="AP49" i="11"/>
  <c r="AQ49" i="11"/>
  <c r="AR49" i="11"/>
  <c r="AS49" i="11"/>
  <c r="AT49" i="11"/>
  <c r="K50" i="11"/>
  <c r="J71" i="11" s="1"/>
  <c r="L50" i="11"/>
  <c r="P71" i="11" s="1"/>
  <c r="M50" i="11"/>
  <c r="N71" i="11" s="1"/>
  <c r="N50" i="11"/>
  <c r="AA71" i="11" s="1"/>
  <c r="O50" i="11"/>
  <c r="L71" i="11" s="1"/>
  <c r="P50" i="11"/>
  <c r="F71" i="11" s="1"/>
  <c r="Q50" i="11"/>
  <c r="Q71" i="11" s="1"/>
  <c r="R50" i="11"/>
  <c r="G71" i="11" s="1"/>
  <c r="S50" i="11"/>
  <c r="R71" i="11" s="1"/>
  <c r="T50" i="11"/>
  <c r="S71" i="11" s="1"/>
  <c r="U50" i="11"/>
  <c r="T71" i="11" s="1"/>
  <c r="V50" i="11"/>
  <c r="O71" i="11" s="1"/>
  <c r="W50" i="11"/>
  <c r="AD71" i="11" s="1"/>
  <c r="X50" i="11"/>
  <c r="U71" i="11" s="1"/>
  <c r="Y50" i="11"/>
  <c r="C71" i="11" s="1"/>
  <c r="Z50" i="11"/>
  <c r="V71" i="11" s="1"/>
  <c r="AA50" i="11"/>
  <c r="W71" i="11" s="1"/>
  <c r="AB50" i="11"/>
  <c r="X71" i="11" s="1"/>
  <c r="AC50" i="11"/>
  <c r="Z71" i="11" s="1"/>
  <c r="AD50" i="11"/>
  <c r="Y71" i="11" s="1"/>
  <c r="AE50" i="11"/>
  <c r="K71" i="11" s="1"/>
  <c r="AF50" i="11"/>
  <c r="AB71" i="11" s="1"/>
  <c r="AG50" i="11"/>
  <c r="AH50" i="11"/>
  <c r="AI50" i="11"/>
  <c r="AJ50" i="11"/>
  <c r="AC71" i="11" s="1"/>
  <c r="AK50" i="11"/>
  <c r="AL50" i="11"/>
  <c r="AM50" i="11"/>
  <c r="AN50" i="11"/>
  <c r="AO50" i="11"/>
  <c r="AP50" i="11"/>
  <c r="AQ50" i="11"/>
  <c r="AR50" i="11"/>
  <c r="AS50" i="11"/>
  <c r="AT50" i="11"/>
  <c r="D62" i="11"/>
  <c r="E61" i="11"/>
  <c r="I61" i="11"/>
  <c r="D48" i="11"/>
  <c r="E48" i="11"/>
  <c r="F48" i="11"/>
  <c r="D69" i="11" s="1"/>
  <c r="G48" i="11"/>
  <c r="E69" i="11" s="1"/>
  <c r="H48" i="11"/>
  <c r="H69" i="11" s="1"/>
  <c r="I48" i="11"/>
  <c r="I69" i="11" s="1"/>
  <c r="J48" i="11"/>
  <c r="M69" i="11" s="1"/>
  <c r="D49" i="11"/>
  <c r="E49" i="11"/>
  <c r="F49" i="11"/>
  <c r="D70" i="11" s="1"/>
  <c r="G49" i="11"/>
  <c r="E70" i="11" s="1"/>
  <c r="H49" i="11"/>
  <c r="H70" i="11" s="1"/>
  <c r="I49" i="11"/>
  <c r="I70" i="11" s="1"/>
  <c r="J49" i="11"/>
  <c r="M70" i="11" s="1"/>
  <c r="D50" i="11"/>
  <c r="E50" i="11"/>
  <c r="F50" i="11"/>
  <c r="D71" i="11" s="1"/>
  <c r="G50" i="11"/>
  <c r="E71" i="11" s="1"/>
  <c r="H50" i="11"/>
  <c r="H71" i="11" s="1"/>
  <c r="I50" i="11"/>
  <c r="I71" i="11" s="1"/>
  <c r="J50" i="11"/>
  <c r="M71" i="11" s="1"/>
  <c r="C48" i="11"/>
  <c r="C49" i="11"/>
  <c r="C50" i="11"/>
  <c r="C46" i="11"/>
  <c r="C62" i="11" s="1"/>
  <c r="D16" i="11"/>
  <c r="D51" i="11" s="1"/>
  <c r="E16" i="11"/>
  <c r="E51" i="11" s="1"/>
  <c r="F16" i="11"/>
  <c r="G16" i="11"/>
  <c r="G51" i="11" s="1"/>
  <c r="H16" i="11"/>
  <c r="H51" i="11" s="1"/>
  <c r="I16" i="11"/>
  <c r="I51" i="11" s="1"/>
  <c r="J16" i="11"/>
  <c r="K16" i="11"/>
  <c r="K51" i="11" s="1"/>
  <c r="L16" i="11"/>
  <c r="L51" i="11" s="1"/>
  <c r="M16" i="11"/>
  <c r="M51" i="11" s="1"/>
  <c r="N16" i="11"/>
  <c r="O16" i="11"/>
  <c r="O51" i="11" s="1"/>
  <c r="P16" i="11"/>
  <c r="P51" i="11" s="1"/>
  <c r="Q16" i="11"/>
  <c r="Q51" i="11" s="1"/>
  <c r="R16" i="11"/>
  <c r="S16" i="11"/>
  <c r="S51" i="11" s="1"/>
  <c r="T16" i="11"/>
  <c r="T51" i="11" s="1"/>
  <c r="U16" i="11"/>
  <c r="U51" i="11" s="1"/>
  <c r="V16" i="11"/>
  <c r="W16" i="11"/>
  <c r="W51" i="11" s="1"/>
  <c r="AD72" i="11" s="1"/>
  <c r="X16" i="11"/>
  <c r="X51" i="11" s="1"/>
  <c r="Y16" i="11"/>
  <c r="Y51" i="11" s="1"/>
  <c r="Z16" i="11"/>
  <c r="AA16" i="11"/>
  <c r="AA51" i="11" s="1"/>
  <c r="AB16" i="11"/>
  <c r="AB51" i="11" s="1"/>
  <c r="AC16" i="11"/>
  <c r="AC51" i="11" s="1"/>
  <c r="AD16" i="11"/>
  <c r="AE16" i="11"/>
  <c r="AF16" i="11"/>
  <c r="AF51" i="11" s="1"/>
  <c r="AG16" i="11"/>
  <c r="AG51" i="11" s="1"/>
  <c r="AH16" i="11"/>
  <c r="AH51" i="11" s="1"/>
  <c r="AI16" i="11"/>
  <c r="AI51" i="11" s="1"/>
  <c r="AJ16" i="11"/>
  <c r="AJ51" i="11" s="1"/>
  <c r="AK16" i="11"/>
  <c r="AK51" i="11" s="1"/>
  <c r="AL16" i="11"/>
  <c r="AL51" i="11" s="1"/>
  <c r="AM16" i="11"/>
  <c r="AM51" i="11" s="1"/>
  <c r="AN16" i="11"/>
  <c r="AN51" i="11" s="1"/>
  <c r="AO16" i="11"/>
  <c r="AO51" i="11" s="1"/>
  <c r="AP16" i="11"/>
  <c r="AP51" i="11" s="1"/>
  <c r="AQ16" i="11"/>
  <c r="AQ51" i="11" s="1"/>
  <c r="AR16" i="11"/>
  <c r="AR51" i="11" s="1"/>
  <c r="AS16" i="11"/>
  <c r="AS51" i="11" s="1"/>
  <c r="AT16" i="11"/>
  <c r="AT51" i="11" s="1"/>
  <c r="C16" i="11"/>
  <c r="C51" i="11" s="1"/>
  <c r="AM60" i="11" l="1"/>
  <c r="AI60" i="11"/>
  <c r="AE60" i="11"/>
  <c r="K68" i="11" s="1"/>
  <c r="L16" i="9" s="1"/>
  <c r="S60" i="11"/>
  <c r="R68" i="11" s="1"/>
  <c r="V16" i="9" s="1"/>
  <c r="G60" i="11"/>
  <c r="I60" i="11"/>
  <c r="AS60" i="11"/>
  <c r="AK60" i="11"/>
  <c r="AG60" i="11"/>
  <c r="U60" i="11"/>
  <c r="AT60" i="11"/>
  <c r="AP60" i="11"/>
  <c r="AL60" i="11"/>
  <c r="AH60" i="11"/>
  <c r="Z60" i="11"/>
  <c r="V68" i="11" s="1"/>
  <c r="X16" i="9" s="1"/>
  <c r="R60" i="11"/>
  <c r="G68" i="11" s="1"/>
  <c r="F16" i="9" s="1"/>
  <c r="F60" i="11"/>
  <c r="D68" i="11" s="1"/>
  <c r="D16" i="9" s="1"/>
  <c r="W68" i="11"/>
  <c r="AD68" i="11"/>
  <c r="AD16" i="9" s="1"/>
  <c r="L68" i="11"/>
  <c r="M16" i="9" s="1"/>
  <c r="J68" i="11"/>
  <c r="J16" i="9" s="1"/>
  <c r="E68" i="11"/>
  <c r="E16" i="9" s="1"/>
  <c r="AD60" i="11"/>
  <c r="Y68" i="11" s="1"/>
  <c r="AC16" i="9" s="1"/>
  <c r="V60" i="11"/>
  <c r="O68" i="11" s="1"/>
  <c r="Q16" i="9" s="1"/>
  <c r="N60" i="11"/>
  <c r="AA68" i="11" s="1"/>
  <c r="K16" i="9" s="1"/>
  <c r="J60" i="11"/>
  <c r="M68" i="11" s="1"/>
  <c r="H16" i="9" s="1"/>
  <c r="Z68" i="11"/>
  <c r="C16" i="9"/>
  <c r="T68" i="11"/>
  <c r="U16" i="9" s="1"/>
  <c r="Q68" i="11"/>
  <c r="S16" i="9" s="1"/>
  <c r="N68" i="11"/>
  <c r="O16" i="9" s="1"/>
  <c r="I68" i="11"/>
  <c r="I16" i="9" s="1"/>
  <c r="AJ60" i="11"/>
  <c r="AC68" i="11" s="1"/>
  <c r="N16" i="9" s="1"/>
  <c r="AF60" i="11"/>
  <c r="AB68" i="11" s="1"/>
  <c r="AA16" i="9" s="1"/>
  <c r="AB60" i="11"/>
  <c r="X68" i="11" s="1"/>
  <c r="Z16" i="9" s="1"/>
  <c r="X60" i="11"/>
  <c r="U68" i="11" s="1"/>
  <c r="W16" i="9" s="1"/>
  <c r="T60" i="11"/>
  <c r="S68" i="11" s="1"/>
  <c r="T16" i="9" s="1"/>
  <c r="P60" i="11"/>
  <c r="F68" i="11" s="1"/>
  <c r="P16" i="9" s="1"/>
  <c r="L60" i="11"/>
  <c r="P68" i="11" s="1"/>
  <c r="R16" i="9" s="1"/>
  <c r="H60" i="11"/>
  <c r="H68" i="11" s="1"/>
  <c r="G16" i="9" s="1"/>
  <c r="AD15" i="9"/>
  <c r="V15" i="9"/>
  <c r="F15" i="9"/>
  <c r="Y16" i="9"/>
  <c r="X15" i="9"/>
  <c r="T15" i="9"/>
  <c r="L15" i="9"/>
  <c r="H15" i="9"/>
  <c r="T22" i="9"/>
  <c r="AB16" i="9"/>
  <c r="K15" i="9"/>
  <c r="AB22" i="9"/>
  <c r="C23" i="9"/>
  <c r="C19" i="9"/>
  <c r="AC17" i="9"/>
  <c r="Y17" i="9"/>
  <c r="U17" i="9"/>
  <c r="Q17" i="9"/>
  <c r="M17" i="9"/>
  <c r="I17" i="9"/>
  <c r="E17" i="9"/>
  <c r="Z72" i="11"/>
  <c r="AB20" i="9" s="1"/>
  <c r="C72" i="11"/>
  <c r="C20" i="9" s="1"/>
  <c r="T72" i="11"/>
  <c r="U20" i="9" s="1"/>
  <c r="Q72" i="11"/>
  <c r="S20" i="9" s="1"/>
  <c r="N72" i="11"/>
  <c r="O20" i="9" s="1"/>
  <c r="I72" i="11"/>
  <c r="I20" i="9" s="1"/>
  <c r="AC72" i="11"/>
  <c r="N20" i="9" s="1"/>
  <c r="AB72" i="11"/>
  <c r="AA20" i="9" s="1"/>
  <c r="X72" i="11"/>
  <c r="Z20" i="9" s="1"/>
  <c r="U72" i="11"/>
  <c r="W20" i="9" s="1"/>
  <c r="S72" i="11"/>
  <c r="T20" i="9" s="1"/>
  <c r="F72" i="11"/>
  <c r="P20" i="9" s="1"/>
  <c r="P72" i="11"/>
  <c r="R20" i="9" s="1"/>
  <c r="H72" i="11"/>
  <c r="AE51" i="11"/>
  <c r="K72" i="11" s="1"/>
  <c r="L20" i="9" s="1"/>
  <c r="C18" i="9"/>
  <c r="W72" i="11"/>
  <c r="Y20" i="9" s="1"/>
  <c r="R72" i="11"/>
  <c r="L72" i="11"/>
  <c r="M20" i="9" s="1"/>
  <c r="J72" i="11"/>
  <c r="J20" i="9" s="1"/>
  <c r="E72" i="11"/>
  <c r="E20" i="9" s="1"/>
  <c r="AD51" i="11"/>
  <c r="Y72" i="11" s="1"/>
  <c r="AC20" i="9" s="1"/>
  <c r="Z51" i="11"/>
  <c r="V72" i="11" s="1"/>
  <c r="X20" i="9" s="1"/>
  <c r="V51" i="11"/>
  <c r="O72" i="11" s="1"/>
  <c r="Q20" i="9" s="1"/>
  <c r="R51" i="11"/>
  <c r="G72" i="11" s="1"/>
  <c r="F20" i="9" s="1"/>
  <c r="N51" i="11"/>
  <c r="AA72" i="11" s="1"/>
  <c r="K20" i="9" s="1"/>
  <c r="J51" i="11"/>
  <c r="M72" i="11" s="1"/>
  <c r="H20" i="9" s="1"/>
  <c r="F51" i="11"/>
  <c r="D72" i="11" s="1"/>
  <c r="D20" i="9" s="1"/>
  <c r="AD21" i="9"/>
  <c r="Z18" i="9"/>
  <c r="V18" i="9"/>
  <c r="R18" i="9"/>
  <c r="N18" i="9"/>
  <c r="J18" i="9"/>
  <c r="F18" i="9"/>
  <c r="R23" i="9"/>
  <c r="C21" i="9"/>
  <c r="C17" i="9"/>
  <c r="AB23" i="9"/>
  <c r="X23" i="9"/>
  <c r="T23" i="9"/>
  <c r="P23" i="9"/>
  <c r="L23" i="9"/>
  <c r="H23" i="9"/>
  <c r="D23" i="9"/>
  <c r="Z22" i="9"/>
  <c r="V22" i="9"/>
  <c r="R22" i="9"/>
  <c r="N22" i="9"/>
  <c r="J22" i="9"/>
  <c r="F22" i="9"/>
  <c r="AC21" i="9"/>
  <c r="Y21" i="9"/>
  <c r="U21" i="9"/>
  <c r="Q21" i="9"/>
  <c r="M21" i="9"/>
  <c r="I21" i="9"/>
  <c r="E21" i="9"/>
  <c r="AA19" i="9"/>
  <c r="W19" i="9"/>
  <c r="S19" i="9"/>
  <c r="O19" i="9"/>
  <c r="K19" i="9"/>
  <c r="G19" i="9"/>
  <c r="AC18" i="9"/>
  <c r="Y18" i="9"/>
  <c r="U18" i="9"/>
  <c r="Q18" i="9"/>
  <c r="M18" i="9"/>
  <c r="I18" i="9"/>
  <c r="E18" i="9"/>
  <c r="AB17" i="9"/>
  <c r="X17" i="9"/>
  <c r="T17" i="9"/>
  <c r="P17" i="9"/>
  <c r="L17" i="9"/>
  <c r="H17" i="9"/>
  <c r="D17" i="9"/>
  <c r="AD22" i="9"/>
  <c r="AD18" i="9"/>
  <c r="V23" i="9"/>
  <c r="AA23" i="9"/>
  <c r="W23" i="9"/>
  <c r="S23" i="9"/>
  <c r="O23" i="9"/>
  <c r="K23" i="9"/>
  <c r="G23" i="9"/>
  <c r="AC22" i="9"/>
  <c r="Y22" i="9"/>
  <c r="U22" i="9"/>
  <c r="Q22" i="9"/>
  <c r="M22" i="9"/>
  <c r="I22" i="9"/>
  <c r="E22" i="9"/>
  <c r="AB21" i="9"/>
  <c r="X21" i="9"/>
  <c r="T21" i="9"/>
  <c r="P21" i="9"/>
  <c r="L21" i="9"/>
  <c r="H21" i="9"/>
  <c r="D21" i="9"/>
  <c r="G20" i="9"/>
  <c r="AD19" i="9"/>
  <c r="Z19" i="9"/>
  <c r="V19" i="9"/>
  <c r="R19" i="9"/>
  <c r="N19" i="9"/>
  <c r="J19" i="9"/>
  <c r="F19" i="9"/>
  <c r="AB18" i="9"/>
  <c r="X18" i="9"/>
  <c r="T18" i="9"/>
  <c r="P18" i="9"/>
  <c r="L18" i="9"/>
  <c r="H18" i="9"/>
  <c r="D18" i="9"/>
  <c r="AA17" i="9"/>
  <c r="W17" i="9"/>
  <c r="S17" i="9"/>
  <c r="O17" i="9"/>
  <c r="K17" i="9"/>
  <c r="G17" i="9"/>
  <c r="AD23" i="9"/>
  <c r="N23" i="9"/>
  <c r="J23" i="9"/>
  <c r="F23" i="9"/>
  <c r="P22" i="9"/>
  <c r="L22" i="9"/>
  <c r="H22" i="9"/>
  <c r="D22" i="9"/>
  <c r="AA21" i="9"/>
  <c r="W21" i="9"/>
  <c r="S21" i="9"/>
  <c r="O21" i="9"/>
  <c r="K21" i="9"/>
  <c r="G21" i="9"/>
  <c r="AD20" i="9"/>
  <c r="V20" i="9"/>
  <c r="AC19" i="9"/>
  <c r="Y19" i="9"/>
  <c r="U19" i="9"/>
  <c r="Q19" i="9"/>
  <c r="M19" i="9"/>
  <c r="I19" i="9"/>
  <c r="E19" i="9"/>
  <c r="AA18" i="9"/>
  <c r="W18" i="9"/>
  <c r="S18" i="9"/>
  <c r="O18" i="9"/>
  <c r="K18" i="9"/>
  <c r="G18" i="9"/>
  <c r="AD17" i="9"/>
  <c r="Z17" i="9"/>
  <c r="V17" i="9"/>
  <c r="R17" i="9"/>
  <c r="N17" i="9"/>
  <c r="J17" i="9"/>
  <c r="F17" i="9"/>
  <c r="Z23" i="9"/>
  <c r="C22" i="9"/>
  <c r="AC23" i="9"/>
  <c r="Y23" i="9"/>
  <c r="U23" i="9"/>
  <c r="Q23" i="9"/>
  <c r="M23" i="9"/>
  <c r="I23" i="9"/>
  <c r="E23" i="9"/>
  <c r="AA22" i="9"/>
  <c r="W22" i="9"/>
  <c r="S22" i="9"/>
  <c r="O22" i="9"/>
  <c r="K22" i="9"/>
  <c r="G22" i="9"/>
  <c r="Z21" i="9"/>
  <c r="V21" i="9"/>
  <c r="R21" i="9"/>
  <c r="N21" i="9"/>
  <c r="J21" i="9"/>
  <c r="F21" i="9"/>
  <c r="AB19" i="9"/>
  <c r="X19" i="9"/>
  <c r="T19" i="9"/>
  <c r="P19" i="9"/>
  <c r="L19" i="9"/>
  <c r="H19" i="9"/>
  <c r="D19" i="9"/>
  <c r="N61" i="11"/>
  <c r="AA66" i="11" s="1"/>
  <c r="K14" i="9" s="1"/>
  <c r="O62" i="11"/>
  <c r="L67" i="11" s="1"/>
  <c r="M15" i="9" s="1"/>
  <c r="K62" i="11"/>
  <c r="J67" i="11" s="1"/>
  <c r="J15" i="9" s="1"/>
  <c r="AS62" i="11"/>
  <c r="AO62" i="11"/>
  <c r="AK62" i="11"/>
  <c r="AG62" i="11"/>
  <c r="AC62" i="11"/>
  <c r="Z67" i="11" s="1"/>
  <c r="AB15" i="9" s="1"/>
  <c r="Y62" i="11"/>
  <c r="C67" i="11" s="1"/>
  <c r="C15" i="9" s="1"/>
  <c r="U62" i="11"/>
  <c r="T67" i="11" s="1"/>
  <c r="U15" i="9" s="1"/>
  <c r="Q62" i="11"/>
  <c r="Q67" i="11" s="1"/>
  <c r="S15" i="9" s="1"/>
  <c r="M62" i="11"/>
  <c r="N67" i="11" s="1"/>
  <c r="O15" i="9" s="1"/>
  <c r="I62" i="11"/>
  <c r="I67" i="11" s="1"/>
  <c r="I15" i="9" s="1"/>
  <c r="E62" i="11"/>
  <c r="AR61" i="11"/>
  <c r="AN61" i="11"/>
  <c r="AJ61" i="11"/>
  <c r="AC66" i="11" s="1"/>
  <c r="N14" i="9" s="1"/>
  <c r="AF61" i="11"/>
  <c r="AB66" i="11" s="1"/>
  <c r="AA14" i="9" s="1"/>
  <c r="AB61" i="11"/>
  <c r="X66" i="11" s="1"/>
  <c r="Z14" i="9" s="1"/>
  <c r="X61" i="11"/>
  <c r="U66" i="11" s="1"/>
  <c r="W14" i="9" s="1"/>
  <c r="T61" i="11"/>
  <c r="S66" i="11" s="1"/>
  <c r="T14" i="9" s="1"/>
  <c r="P61" i="11"/>
  <c r="F66" i="11" s="1"/>
  <c r="P14" i="9" s="1"/>
  <c r="L61" i="11"/>
  <c r="P66" i="11" s="1"/>
  <c r="R14" i="9" s="1"/>
  <c r="H61" i="11"/>
  <c r="H66" i="11" s="1"/>
  <c r="G14" i="9" s="1"/>
  <c r="D61" i="11"/>
  <c r="C61" i="11"/>
  <c r="AJ62" i="11"/>
  <c r="AC67" i="11" s="1"/>
  <c r="N15" i="9" s="1"/>
  <c r="AF62" i="11"/>
  <c r="AB67" i="11" s="1"/>
  <c r="AA15" i="9" s="1"/>
  <c r="AB62" i="11"/>
  <c r="X67" i="11" s="1"/>
  <c r="Z15" i="9" s="1"/>
  <c r="X62" i="11"/>
  <c r="U67" i="11" s="1"/>
  <c r="W15" i="9" s="1"/>
  <c r="P62" i="11"/>
  <c r="F67" i="11" s="1"/>
  <c r="P15" i="9" s="1"/>
  <c r="L62" i="11"/>
  <c r="P67" i="11" s="1"/>
  <c r="R15" i="9" s="1"/>
  <c r="H62" i="11"/>
  <c r="H67" i="11" s="1"/>
  <c r="G15" i="9" s="1"/>
  <c r="AQ61" i="11"/>
  <c r="AM61" i="11"/>
  <c r="AI61" i="11"/>
  <c r="AE61" i="11"/>
  <c r="K66" i="11" s="1"/>
  <c r="L14" i="9" s="1"/>
  <c r="AA61" i="11"/>
  <c r="W66" i="11" s="1"/>
  <c r="Y14" i="9" s="1"/>
  <c r="W61" i="11"/>
  <c r="AD66" i="11" s="1"/>
  <c r="AD14" i="9" s="1"/>
  <c r="S61" i="11"/>
  <c r="R66" i="11" s="1"/>
  <c r="V14" i="9" s="1"/>
  <c r="O61" i="11"/>
  <c r="L66" i="11" s="1"/>
  <c r="M14" i="9" s="1"/>
  <c r="K61" i="11"/>
  <c r="J66" i="11" s="1"/>
  <c r="J14" i="9" s="1"/>
  <c r="G61" i="11"/>
  <c r="E66" i="11" s="1"/>
  <c r="E14" i="9" s="1"/>
  <c r="C66" i="11"/>
  <c r="C14" i="9" s="1"/>
  <c r="Z66" i="11"/>
  <c r="AB14" i="9" s="1"/>
  <c r="N66" i="11"/>
  <c r="O14" i="9" s="1"/>
  <c r="G62" i="11"/>
  <c r="E67" i="11" s="1"/>
  <c r="E15" i="9" s="1"/>
  <c r="AT61" i="11"/>
  <c r="AP61" i="11"/>
  <c r="AL61" i="11"/>
  <c r="AH61" i="11"/>
  <c r="AD61" i="11"/>
  <c r="Y66" i="11" s="1"/>
  <c r="AC14" i="9" s="1"/>
  <c r="Z61" i="11"/>
  <c r="V66" i="11" s="1"/>
  <c r="X14" i="9" s="1"/>
  <c r="V61" i="11"/>
  <c r="O66" i="11" s="1"/>
  <c r="Q14" i="9" s="1"/>
  <c r="R61" i="11"/>
  <c r="G66" i="11" s="1"/>
  <c r="F14" i="9" s="1"/>
  <c r="J61" i="11"/>
  <c r="M66" i="11" s="1"/>
  <c r="H14" i="9" s="1"/>
  <c r="F61" i="11"/>
  <c r="D66" i="11" s="1"/>
  <c r="D14" i="9" s="1"/>
  <c r="Q66" i="11"/>
  <c r="S14" i="9" s="1"/>
  <c r="I66" i="11"/>
  <c r="I14" i="9" s="1"/>
  <c r="F62" i="11"/>
  <c r="D67" i="11" s="1"/>
  <c r="D15" i="9" s="1"/>
  <c r="U61" i="11"/>
  <c r="T66" i="11" s="1"/>
  <c r="U14" i="9" s="1"/>
  <c r="E29" i="9" l="1"/>
  <c r="Y28" i="9"/>
  <c r="AD28" i="9"/>
  <c r="F28" i="9"/>
  <c r="T28" i="9"/>
  <c r="K28" i="9"/>
  <c r="AC28" i="9"/>
  <c r="V28" i="9"/>
  <c r="I28" i="9"/>
  <c r="P29" i="9"/>
  <c r="N29" i="9"/>
  <c r="Q28" i="9"/>
  <c r="W29" i="9"/>
  <c r="G29" i="9"/>
  <c r="X28" i="9"/>
  <c r="Z29" i="9"/>
  <c r="D29" i="9"/>
  <c r="H28" i="9"/>
  <c r="Z30" i="9"/>
  <c r="S29" i="9"/>
  <c r="J28" i="9"/>
  <c r="U29" i="9"/>
  <c r="M29" i="9"/>
  <c r="L30" i="9"/>
  <c r="AB30" i="9"/>
  <c r="C30" i="9"/>
  <c r="R29" i="9"/>
  <c r="AA29" i="9"/>
  <c r="O29" i="9"/>
  <c r="R30" i="9"/>
  <c r="L29" i="9"/>
  <c r="I30" i="9"/>
  <c r="U28" i="9"/>
  <c r="M28" i="9"/>
  <c r="L28" i="9"/>
  <c r="N28" i="9"/>
  <c r="I29" i="9"/>
  <c r="C29" i="9"/>
  <c r="K29" i="9"/>
  <c r="P30" i="9"/>
  <c r="K30" i="9"/>
  <c r="M30" i="9"/>
  <c r="AC30" i="9"/>
  <c r="AD29" i="9"/>
  <c r="Y29" i="9"/>
  <c r="J30" i="9"/>
  <c r="O28" i="9"/>
  <c r="P28" i="9"/>
  <c r="AB29" i="9"/>
  <c r="Y30" i="9"/>
  <c r="J29" i="9"/>
  <c r="Q29" i="9"/>
  <c r="O30" i="9"/>
  <c r="D28" i="9"/>
  <c r="AB28" i="9"/>
  <c r="C28" i="9"/>
  <c r="G28" i="9"/>
  <c r="W28" i="9"/>
  <c r="D30" i="9"/>
  <c r="T30" i="9"/>
  <c r="T29" i="9"/>
  <c r="AA30" i="9"/>
  <c r="Q30" i="9"/>
  <c r="W30" i="9"/>
  <c r="G30" i="9"/>
  <c r="F30" i="9"/>
  <c r="V30" i="9"/>
  <c r="S28" i="9"/>
  <c r="AA28" i="9"/>
  <c r="E28" i="9"/>
  <c r="R28" i="9"/>
  <c r="Z28" i="9"/>
  <c r="H30" i="9"/>
  <c r="X30" i="9"/>
  <c r="H29" i="9"/>
  <c r="X29" i="9"/>
  <c r="E30" i="9"/>
  <c r="U30" i="9"/>
  <c r="F29" i="9"/>
  <c r="V29" i="9"/>
  <c r="S30" i="9"/>
  <c r="AC29" i="9"/>
  <c r="AD30" i="9"/>
  <c r="N30" i="9"/>
  <c r="D6" i="9" l="1"/>
  <c r="E6" i="9"/>
  <c r="F6" i="9"/>
  <c r="G6" i="9"/>
  <c r="H6" i="9"/>
  <c r="I6" i="9"/>
  <c r="J6" i="9"/>
  <c r="K6" i="9"/>
  <c r="L6" i="9"/>
  <c r="M6" i="9"/>
  <c r="N6" i="9"/>
  <c r="O6" i="9"/>
  <c r="P6" i="9"/>
  <c r="Q6" i="9"/>
  <c r="R6" i="9"/>
  <c r="S6" i="9"/>
  <c r="T6" i="9"/>
  <c r="U6" i="9"/>
  <c r="V6" i="9"/>
  <c r="W6" i="9"/>
  <c r="X6" i="9"/>
  <c r="Y6" i="9"/>
  <c r="Z6" i="9"/>
  <c r="AA6" i="9"/>
  <c r="AB6" i="9"/>
  <c r="D7" i="9"/>
  <c r="E7" i="9"/>
  <c r="F7" i="9"/>
  <c r="G7" i="9"/>
  <c r="H7" i="9"/>
  <c r="I7" i="9"/>
  <c r="J7" i="9"/>
  <c r="K7" i="9"/>
  <c r="L7" i="9"/>
  <c r="M7" i="9"/>
  <c r="N7" i="9"/>
  <c r="O7" i="9"/>
  <c r="P7" i="9"/>
  <c r="Q7" i="9"/>
  <c r="R7" i="9"/>
  <c r="S7" i="9"/>
  <c r="T7" i="9"/>
  <c r="U7" i="9"/>
  <c r="V7" i="9"/>
  <c r="W7" i="9"/>
  <c r="X7" i="9"/>
  <c r="Y7" i="9"/>
  <c r="Z7" i="9"/>
  <c r="AA7" i="9"/>
  <c r="AB7" i="9"/>
  <c r="C7" i="9"/>
  <c r="C6" i="9"/>
  <c r="D3" i="9"/>
  <c r="E3" i="9"/>
  <c r="F3" i="9"/>
  <c r="G3" i="9"/>
  <c r="H3" i="9"/>
  <c r="I3" i="9"/>
  <c r="J3" i="9"/>
  <c r="K3" i="9"/>
  <c r="L3" i="9"/>
  <c r="M3" i="9"/>
  <c r="N3" i="9"/>
  <c r="O3" i="9"/>
  <c r="P3" i="9"/>
  <c r="Q3" i="9"/>
  <c r="R3" i="9"/>
  <c r="S3" i="9"/>
  <c r="T3" i="9"/>
  <c r="U3" i="9"/>
  <c r="V3" i="9"/>
  <c r="W3" i="9"/>
  <c r="X3" i="9"/>
  <c r="Y3" i="9"/>
  <c r="Z3" i="9"/>
  <c r="AA3" i="9"/>
  <c r="AB3" i="9"/>
  <c r="D4"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C4" i="9"/>
  <c r="C5" i="9"/>
  <c r="C19" i="10"/>
  <c r="I28" i="10"/>
  <c r="I27" i="10"/>
  <c r="I26" i="10"/>
  <c r="I25" i="10"/>
  <c r="I24" i="10"/>
  <c r="I23" i="10"/>
  <c r="I22" i="10"/>
  <c r="I21" i="10"/>
  <c r="I19" i="10"/>
  <c r="I18" i="10"/>
  <c r="I17" i="10"/>
  <c r="I16" i="10"/>
  <c r="I14" i="10"/>
  <c r="I13" i="10"/>
  <c r="I9" i="10"/>
  <c r="I7" i="10"/>
  <c r="M6" i="10"/>
  <c r="M7" i="10" s="1"/>
  <c r="I6" i="10"/>
  <c r="I5" i="10"/>
  <c r="I4" i="10"/>
  <c r="I2" i="10"/>
  <c r="C20" i="10" l="1"/>
  <c r="C18" i="10"/>
  <c r="C16" i="10"/>
  <c r="C10" i="10"/>
  <c r="C2" i="10"/>
  <c r="C28" i="10"/>
  <c r="C26" i="10"/>
  <c r="C22" i="10"/>
  <c r="C15" i="10"/>
  <c r="C4" i="10"/>
  <c r="C17" i="10"/>
  <c r="C12" i="10"/>
  <c r="C9" i="10"/>
  <c r="C7" i="10"/>
  <c r="C27" i="10"/>
  <c r="C25" i="10"/>
  <c r="C23" i="10"/>
  <c r="C21" i="10"/>
  <c r="C14" i="10"/>
  <c r="C11" i="10"/>
  <c r="C8" i="10"/>
  <c r="C5" i="10"/>
  <c r="C24" i="10"/>
  <c r="C13" i="10"/>
  <c r="C6" i="10"/>
  <c r="C3" i="10"/>
  <c r="D76" i="7" l="1"/>
  <c r="D77" i="7"/>
  <c r="D78" i="7"/>
  <c r="D79" i="7"/>
  <c r="D80" i="7"/>
  <c r="D81" i="7"/>
  <c r="D82" i="7"/>
  <c r="D83" i="7"/>
  <c r="D84" i="7"/>
  <c r="D85" i="7"/>
  <c r="D86" i="7"/>
  <c r="D87" i="7"/>
  <c r="D88" i="7"/>
  <c r="D89" i="7"/>
  <c r="D90" i="7"/>
  <c r="D91" i="7"/>
  <c r="D92" i="7"/>
  <c r="D93" i="7"/>
  <c r="D94" i="7"/>
  <c r="D95" i="7"/>
  <c r="D75" i="7"/>
  <c r="D41" i="7"/>
  <c r="D42" i="7"/>
  <c r="D43" i="7"/>
  <c r="D44" i="7"/>
  <c r="D45" i="7"/>
  <c r="D46" i="7"/>
  <c r="D47" i="7"/>
  <c r="D48" i="7"/>
  <c r="D49" i="7"/>
  <c r="D50" i="7"/>
  <c r="D51" i="7"/>
  <c r="D52" i="7"/>
  <c r="D53" i="7"/>
  <c r="D54" i="7"/>
  <c r="D55" i="7"/>
  <c r="D56" i="7"/>
  <c r="D57" i="7"/>
  <c r="D58" i="7"/>
  <c r="D59" i="7"/>
  <c r="D60" i="7"/>
  <c r="D40" i="7"/>
  <c r="B99" i="7"/>
  <c r="B100" i="7"/>
  <c r="B101" i="7"/>
  <c r="B102" i="7"/>
  <c r="B103" i="7"/>
  <c r="B104" i="7"/>
  <c r="B105" i="7"/>
  <c r="B98" i="7"/>
  <c r="B64" i="7"/>
  <c r="B65" i="7"/>
  <c r="B66" i="7"/>
  <c r="B67" i="7"/>
  <c r="B68" i="7"/>
  <c r="B69" i="7"/>
  <c r="B70" i="7"/>
  <c r="B63"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E105"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E104"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F103" i="7"/>
  <c r="E103" i="7"/>
  <c r="B74" i="7"/>
  <c r="C95" i="7"/>
  <c r="B95" i="7"/>
  <c r="C94" i="7"/>
  <c r="B94" i="7"/>
  <c r="C93" i="7"/>
  <c r="B93" i="7"/>
  <c r="C92" i="7"/>
  <c r="B92" i="7"/>
  <c r="C91" i="7"/>
  <c r="B91" i="7"/>
  <c r="C90" i="7"/>
  <c r="B90" i="7"/>
  <c r="C89" i="7"/>
  <c r="B89" i="7"/>
  <c r="C88" i="7"/>
  <c r="B88" i="7"/>
  <c r="C87" i="7"/>
  <c r="B87" i="7"/>
  <c r="C86" i="7"/>
  <c r="B86" i="7"/>
  <c r="C85" i="7"/>
  <c r="B85" i="7"/>
  <c r="C84" i="7"/>
  <c r="B84" i="7"/>
  <c r="C83" i="7"/>
  <c r="B83" i="7"/>
  <c r="C82" i="7"/>
  <c r="B82" i="7"/>
  <c r="C81" i="7"/>
  <c r="B81" i="7"/>
  <c r="C80" i="7"/>
  <c r="B80" i="7"/>
  <c r="C79" i="7"/>
  <c r="B79" i="7"/>
  <c r="C78" i="7"/>
  <c r="B78" i="7"/>
  <c r="C77" i="7"/>
  <c r="B77" i="7"/>
  <c r="C76" i="7"/>
  <c r="B76" i="7"/>
  <c r="C75" i="7"/>
  <c r="B75" i="7"/>
  <c r="D39" i="7"/>
  <c r="D74" i="7" s="1"/>
  <c r="E39" i="7"/>
  <c r="E74" i="7" s="1"/>
  <c r="F39" i="7"/>
  <c r="F74" i="7" s="1"/>
  <c r="G39" i="7"/>
  <c r="G74" i="7" s="1"/>
  <c r="H39" i="7"/>
  <c r="H74" i="7" s="1"/>
  <c r="I39" i="7"/>
  <c r="I74" i="7" s="1"/>
  <c r="J39" i="7"/>
  <c r="J74" i="7" s="1"/>
  <c r="K39" i="7"/>
  <c r="K74" i="7" s="1"/>
  <c r="L39" i="7"/>
  <c r="L74" i="7" s="1"/>
  <c r="M39" i="7"/>
  <c r="M74" i="7" s="1"/>
  <c r="N39" i="7"/>
  <c r="N74" i="7" s="1"/>
  <c r="O39" i="7"/>
  <c r="O74" i="7" s="1"/>
  <c r="P39" i="7"/>
  <c r="P74" i="7" s="1"/>
  <c r="Q39" i="7"/>
  <c r="Q74" i="7" s="1"/>
  <c r="R39" i="7"/>
  <c r="R74" i="7" s="1"/>
  <c r="S39" i="7"/>
  <c r="S74" i="7" s="1"/>
  <c r="T39" i="7"/>
  <c r="T74" i="7" s="1"/>
  <c r="U39" i="7"/>
  <c r="U74" i="7" s="1"/>
  <c r="V39" i="7"/>
  <c r="V74" i="7" s="1"/>
  <c r="W39" i="7"/>
  <c r="W74" i="7" s="1"/>
  <c r="X39" i="7"/>
  <c r="X74" i="7" s="1"/>
  <c r="Y39" i="7"/>
  <c r="Y74" i="7" s="1"/>
  <c r="Z39" i="7"/>
  <c r="Z74" i="7" s="1"/>
  <c r="AA39" i="7"/>
  <c r="AA74" i="7" s="1"/>
  <c r="AB39" i="7"/>
  <c r="AB74" i="7" s="1"/>
  <c r="AC39" i="7"/>
  <c r="AC74" i="7" s="1"/>
  <c r="AD39" i="7"/>
  <c r="AD74" i="7" s="1"/>
  <c r="AE39" i="7"/>
  <c r="AE74" i="7" s="1"/>
  <c r="AF39" i="7"/>
  <c r="AF74" i="7" s="1"/>
  <c r="AG39" i="7"/>
  <c r="AG74" i="7" s="1"/>
  <c r="AH39" i="7"/>
  <c r="AH74" i="7" s="1"/>
  <c r="AI39" i="7"/>
  <c r="AI74" i="7" s="1"/>
  <c r="AJ39" i="7"/>
  <c r="AJ74" i="7" s="1"/>
  <c r="AK39" i="7"/>
  <c r="AK74" i="7" s="1"/>
  <c r="AL39" i="7"/>
  <c r="AL74" i="7" s="1"/>
  <c r="C39" i="7"/>
  <c r="C74" i="7" s="1"/>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F69" i="7"/>
  <c r="G69" i="7"/>
  <c r="H69" i="7"/>
  <c r="I69" i="7"/>
  <c r="J69" i="7"/>
  <c r="K69" i="7"/>
  <c r="L69" i="7"/>
  <c r="M69" i="7"/>
  <c r="N69" i="7"/>
  <c r="O69" i="7"/>
  <c r="P69" i="7"/>
  <c r="Q69" i="7"/>
  <c r="R69" i="7"/>
  <c r="S69" i="7"/>
  <c r="T69" i="7"/>
  <c r="U69" i="7"/>
  <c r="V69" i="7"/>
  <c r="W69" i="7"/>
  <c r="X69" i="7"/>
  <c r="Y69" i="7"/>
  <c r="Z69" i="7"/>
  <c r="AA69" i="7"/>
  <c r="AB69" i="7"/>
  <c r="AC69" i="7"/>
  <c r="AD69" i="7"/>
  <c r="AE69" i="7"/>
  <c r="AF69" i="7"/>
  <c r="AG69" i="7"/>
  <c r="AH69" i="7"/>
  <c r="AI69" i="7"/>
  <c r="AJ69" i="7"/>
  <c r="AK69" i="7"/>
  <c r="AL69"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E70" i="7"/>
  <c r="E69" i="7"/>
  <c r="E68" i="7"/>
  <c r="AD10" i="1" l="1"/>
  <c r="AE10" i="1"/>
  <c r="L10" i="1"/>
  <c r="E10" i="1"/>
  <c r="W5" i="1"/>
  <c r="R5" i="1"/>
  <c r="M5" i="1"/>
  <c r="AA10" i="1"/>
  <c r="Q10" i="1"/>
  <c r="H10" i="1"/>
  <c r="D10" i="1"/>
  <c r="U10" i="1"/>
  <c r="V10" i="1" s="1"/>
  <c r="X5" i="1"/>
  <c r="I5" i="1"/>
  <c r="F5" i="1"/>
  <c r="AO10" i="1"/>
  <c r="AB9" i="1"/>
  <c r="Y9" i="1"/>
  <c r="S9" i="1"/>
  <c r="O10" i="1"/>
  <c r="T10" i="1"/>
  <c r="G10" i="1"/>
  <c r="AA5" i="1"/>
  <c r="Q5" i="1"/>
  <c r="E5" i="1"/>
  <c r="W9" i="1"/>
  <c r="M9" i="1"/>
  <c r="I9" i="1"/>
  <c r="F9" i="1"/>
  <c r="AG9" i="1"/>
  <c r="AJ9" i="1"/>
  <c r="AS9" i="1"/>
  <c r="AW9" i="1"/>
  <c r="AX9" i="1" s="1"/>
  <c r="BA9" i="1"/>
  <c r="Z10" i="1"/>
  <c r="P10" i="1"/>
  <c r="AD5" i="1"/>
  <c r="U5" i="1"/>
  <c r="V5" i="1" s="1"/>
  <c r="L5" i="1"/>
  <c r="X9" i="1"/>
  <c r="D9" i="1"/>
  <c r="Y10" i="1"/>
  <c r="S10" i="1"/>
  <c r="N10" i="1"/>
  <c r="J10" i="1"/>
  <c r="O5" i="1"/>
  <c r="AC5" i="1"/>
  <c r="Z5" i="1"/>
  <c r="AC10" i="1"/>
  <c r="K10" i="1"/>
  <c r="AE5" i="1"/>
  <c r="H5" i="1"/>
  <c r="R9" i="1"/>
  <c r="AB10" i="1"/>
  <c r="D5" i="1"/>
  <c r="X10" i="1"/>
  <c r="W10" i="1"/>
  <c r="R10" i="1"/>
  <c r="BG9" i="1"/>
  <c r="BC9" i="1"/>
  <c r="BF9" i="1"/>
  <c r="AF5" i="1"/>
  <c r="AP5" i="1"/>
  <c r="AG10" i="1"/>
  <c r="AJ10" i="1"/>
  <c r="AN10" i="1"/>
  <c r="AS10" i="1"/>
  <c r="AW10" i="1"/>
  <c r="AX10" i="1" s="1"/>
  <c r="BF10" i="1"/>
  <c r="AF10" i="1"/>
  <c r="AL9" i="1"/>
  <c r="BA10" i="1"/>
  <c r="AN9" i="1"/>
  <c r="T5" i="1"/>
  <c r="P5" i="1"/>
  <c r="K5" i="1"/>
  <c r="G5" i="1"/>
  <c r="AD9" i="1"/>
  <c r="AA9" i="1"/>
  <c r="AE9" i="1"/>
  <c r="AH9" i="1"/>
  <c r="AK9" i="1"/>
  <c r="AO9" i="1"/>
  <c r="AT9" i="1"/>
  <c r="AY9" i="1"/>
  <c r="AZ9" i="1"/>
  <c r="BB5" i="1"/>
  <c r="AK10" i="1"/>
  <c r="AZ10" i="1"/>
  <c r="AF9" i="1"/>
  <c r="AY10" i="1"/>
  <c r="AL10" i="1"/>
  <c r="AU9" i="1"/>
  <c r="BF5" i="1"/>
  <c r="M10" i="1"/>
  <c r="I10" i="1"/>
  <c r="F10" i="1"/>
  <c r="AB5" i="1"/>
  <c r="Y5" i="1"/>
  <c r="S5" i="1"/>
  <c r="N5" i="1"/>
  <c r="J5" i="1"/>
  <c r="O9" i="1"/>
  <c r="AC9" i="1"/>
  <c r="Z9" i="1"/>
  <c r="T9" i="1"/>
  <c r="P9" i="1"/>
  <c r="K9" i="1"/>
  <c r="AU10" i="1"/>
  <c r="BD10" i="1"/>
  <c r="BG10" i="1"/>
  <c r="AT10" i="1"/>
  <c r="AH10" i="1"/>
  <c r="AP9" i="1"/>
  <c r="AL5" i="1"/>
  <c r="AI9" i="1"/>
  <c r="AM9" i="1"/>
  <c r="AR9" i="1"/>
  <c r="AV9" i="1"/>
  <c r="BB9" i="1"/>
  <c r="BE9" i="1"/>
  <c r="AQ9" i="1"/>
  <c r="AH5" i="1"/>
  <c r="AT5" i="1"/>
  <c r="AI10" i="1"/>
  <c r="AM10" i="1"/>
  <c r="AR10" i="1"/>
  <c r="AV10" i="1"/>
  <c r="BB10" i="1"/>
  <c r="BE10" i="1"/>
  <c r="AQ10" i="1"/>
  <c r="BC10" i="1"/>
  <c r="AP10" i="1"/>
  <c r="BD9" i="1"/>
  <c r="BE5" i="1"/>
  <c r="BA5" i="1"/>
  <c r="AW5" i="1"/>
  <c r="AX5" i="1" s="1"/>
  <c r="AS5" i="1"/>
  <c r="AO5" i="1"/>
  <c r="AK5" i="1"/>
  <c r="AG5" i="1"/>
  <c r="BD5" i="1"/>
  <c r="AZ5" i="1"/>
  <c r="AV5" i="1"/>
  <c r="AR5" i="1"/>
  <c r="AN5" i="1"/>
  <c r="AJ5" i="1"/>
  <c r="BG5" i="1"/>
  <c r="BC5" i="1"/>
  <c r="AY5" i="1"/>
  <c r="AU5" i="1"/>
  <c r="AQ5" i="1"/>
  <c r="AM5" i="1"/>
  <c r="AI5" i="1"/>
  <c r="U9" i="1"/>
  <c r="V9" i="1" s="1"/>
  <c r="Q9" i="1"/>
  <c r="L9" i="1"/>
  <c r="H9" i="1"/>
  <c r="E9" i="1"/>
  <c r="G9" i="1"/>
  <c r="N9" i="1"/>
  <c r="J9" i="1"/>
  <c r="C60" i="7"/>
  <c r="B60" i="7"/>
  <c r="C59" i="7"/>
  <c r="B59" i="7"/>
  <c r="C58" i="7"/>
  <c r="B58" i="7"/>
  <c r="C57" i="7"/>
  <c r="B57" i="7"/>
  <c r="C56" i="7"/>
  <c r="B56" i="7"/>
  <c r="C55" i="7"/>
  <c r="B55" i="7"/>
  <c r="C54" i="7"/>
  <c r="B54" i="7"/>
  <c r="C53" i="7"/>
  <c r="B53" i="7"/>
  <c r="C52" i="7"/>
  <c r="B52" i="7"/>
  <c r="C51" i="7"/>
  <c r="B51" i="7"/>
  <c r="C50" i="7"/>
  <c r="B50" i="7"/>
  <c r="C49" i="7"/>
  <c r="B49" i="7"/>
  <c r="C48" i="7"/>
  <c r="B48" i="7"/>
  <c r="C47" i="7"/>
  <c r="B47" i="7"/>
  <c r="C46" i="7"/>
  <c r="B46" i="7"/>
  <c r="C45" i="7"/>
  <c r="B45" i="7"/>
  <c r="C44" i="7"/>
  <c r="B44" i="7"/>
  <c r="C43" i="7"/>
  <c r="B43" i="7"/>
  <c r="C42" i="7"/>
  <c r="B42" i="7"/>
  <c r="C41" i="7"/>
  <c r="B41" i="7"/>
  <c r="C40" i="7"/>
  <c r="B40" i="7"/>
  <c r="C4" i="7"/>
  <c r="C5" i="7"/>
  <c r="C6" i="7"/>
  <c r="C7" i="7"/>
  <c r="C8" i="7"/>
  <c r="C9" i="7"/>
  <c r="C10" i="7"/>
  <c r="C11" i="7"/>
  <c r="C12" i="7"/>
  <c r="C13" i="7"/>
  <c r="C14" i="7"/>
  <c r="C15" i="7"/>
  <c r="C16" i="7"/>
  <c r="C17" i="7"/>
  <c r="C18" i="7"/>
  <c r="C19" i="7"/>
  <c r="C20" i="7"/>
  <c r="C21" i="7"/>
  <c r="C22" i="7"/>
  <c r="C23" i="7"/>
  <c r="C3" i="7"/>
  <c r="E26" i="7" l="1"/>
  <c r="E7" i="7"/>
  <c r="AI3" i="7"/>
  <c r="AI4" i="7"/>
  <c r="AI5" i="7"/>
  <c r="AI6" i="7"/>
  <c r="AI7" i="7"/>
  <c r="AI8" i="7"/>
  <c r="AI9" i="7"/>
  <c r="AI10" i="7"/>
  <c r="AI11" i="7"/>
  <c r="AI12" i="7"/>
  <c r="AI13" i="7"/>
  <c r="AI14" i="7"/>
  <c r="AI15" i="7"/>
  <c r="AI16" i="7"/>
  <c r="AI17" i="7"/>
  <c r="AI18" i="7"/>
  <c r="AI19" i="7"/>
  <c r="AI20" i="7"/>
  <c r="AI21" i="7"/>
  <c r="AI22" i="7"/>
  <c r="AI23" i="7"/>
  <c r="AH3" i="7"/>
  <c r="AH4" i="7"/>
  <c r="AH5" i="7"/>
  <c r="AH6" i="7"/>
  <c r="AH7" i="7"/>
  <c r="AH8" i="7"/>
  <c r="AH9" i="7"/>
  <c r="AH10" i="7"/>
  <c r="AH11" i="7"/>
  <c r="AH12" i="7"/>
  <c r="AH13" i="7"/>
  <c r="AH14" i="7"/>
  <c r="AH15" i="7"/>
  <c r="AH16" i="7"/>
  <c r="AH17" i="7"/>
  <c r="AH18" i="7"/>
  <c r="AH19" i="7"/>
  <c r="AH20" i="7"/>
  <c r="AH21" i="7"/>
  <c r="AH22" i="7"/>
  <c r="AH23" i="7"/>
  <c r="AA3" i="7"/>
  <c r="AB3" i="7"/>
  <c r="AC3" i="7"/>
  <c r="AA4" i="7"/>
  <c r="AB4" i="7"/>
  <c r="AC4" i="7"/>
  <c r="AA5" i="7"/>
  <c r="AB5" i="7"/>
  <c r="AC5" i="7"/>
  <c r="AA6" i="7"/>
  <c r="AB6" i="7"/>
  <c r="AC6" i="7"/>
  <c r="AA7" i="7"/>
  <c r="AB7" i="7"/>
  <c r="AC7" i="7"/>
  <c r="AA8" i="7"/>
  <c r="AB8" i="7"/>
  <c r="AC8" i="7"/>
  <c r="AA9" i="7"/>
  <c r="AB9" i="7"/>
  <c r="AC9" i="7"/>
  <c r="AA10" i="7"/>
  <c r="AB10" i="7"/>
  <c r="AC10" i="7"/>
  <c r="AA11" i="7"/>
  <c r="AB11" i="7"/>
  <c r="AC11" i="7"/>
  <c r="AA12" i="7"/>
  <c r="AB12" i="7"/>
  <c r="AC12" i="7"/>
  <c r="AA13" i="7"/>
  <c r="AB13" i="7"/>
  <c r="AB50" i="7" s="1"/>
  <c r="AB85" i="7" s="1"/>
  <c r="AC13" i="7"/>
  <c r="AA14" i="7"/>
  <c r="AB14" i="7"/>
  <c r="AC14" i="7"/>
  <c r="AC51" i="7" s="1"/>
  <c r="AC86" i="7" s="1"/>
  <c r="AA15" i="7"/>
  <c r="AB15" i="7"/>
  <c r="AC15" i="7"/>
  <c r="AA16" i="7"/>
  <c r="AB16" i="7"/>
  <c r="AC16" i="7"/>
  <c r="AA17" i="7"/>
  <c r="AB17" i="7"/>
  <c r="AB54" i="7" s="1"/>
  <c r="AB89" i="7" s="1"/>
  <c r="AC17" i="7"/>
  <c r="AA18" i="7"/>
  <c r="AB18" i="7"/>
  <c r="AC18" i="7"/>
  <c r="AC55" i="7" s="1"/>
  <c r="AC90" i="7" s="1"/>
  <c r="AA19" i="7"/>
  <c r="AB19" i="7"/>
  <c r="AC19" i="7"/>
  <c r="AA20" i="7"/>
  <c r="AB20" i="7"/>
  <c r="AC20" i="7"/>
  <c r="AA21" i="7"/>
  <c r="AB21" i="7"/>
  <c r="AC21" i="7"/>
  <c r="AA22" i="7"/>
  <c r="AB22" i="7"/>
  <c r="AC22" i="7"/>
  <c r="AC59" i="7" s="1"/>
  <c r="AC94" i="7" s="1"/>
  <c r="AA23" i="7"/>
  <c r="AB23" i="7"/>
  <c r="AC23" i="7"/>
  <c r="AX3" i="5"/>
  <c r="AX24" i="5" s="1"/>
  <c r="R23" i="7"/>
  <c r="R22" i="7"/>
  <c r="R21" i="7"/>
  <c r="R20" i="7"/>
  <c r="R19" i="7"/>
  <c r="R18" i="7"/>
  <c r="R17" i="7"/>
  <c r="R16" i="7"/>
  <c r="R15" i="7"/>
  <c r="R14" i="7"/>
  <c r="R13" i="7"/>
  <c r="R12" i="7"/>
  <c r="R11" i="7"/>
  <c r="R10" i="7"/>
  <c r="R9" i="7"/>
  <c r="R8" i="7"/>
  <c r="R7" i="7"/>
  <c r="R6" i="7"/>
  <c r="R5" i="7"/>
  <c r="R4" i="7"/>
  <c r="R3" i="7"/>
  <c r="F23" i="7"/>
  <c r="F22" i="7"/>
  <c r="F21" i="7"/>
  <c r="F20" i="7"/>
  <c r="F19" i="7"/>
  <c r="F18" i="7"/>
  <c r="F17" i="7"/>
  <c r="F16" i="7"/>
  <c r="F15" i="7"/>
  <c r="F14" i="7"/>
  <c r="F13" i="7"/>
  <c r="F12" i="7"/>
  <c r="F11" i="7"/>
  <c r="F10" i="7"/>
  <c r="F9" i="7"/>
  <c r="F8" i="7"/>
  <c r="F7" i="7"/>
  <c r="F44" i="7" s="1"/>
  <c r="F79" i="7" s="1"/>
  <c r="F6" i="7"/>
  <c r="F5" i="7"/>
  <c r="F4" i="7"/>
  <c r="F3" i="7"/>
  <c r="I23" i="7"/>
  <c r="I22" i="7"/>
  <c r="I21" i="7"/>
  <c r="I20" i="7"/>
  <c r="I19" i="7"/>
  <c r="I18" i="7"/>
  <c r="I17" i="7"/>
  <c r="I16" i="7"/>
  <c r="I15" i="7"/>
  <c r="I14" i="7"/>
  <c r="I13" i="7"/>
  <c r="I12" i="7"/>
  <c r="I11" i="7"/>
  <c r="I10" i="7"/>
  <c r="I9" i="7"/>
  <c r="I8" i="7"/>
  <c r="I7" i="7"/>
  <c r="I6" i="7"/>
  <c r="I5" i="7"/>
  <c r="I4" i="7"/>
  <c r="I3" i="7"/>
  <c r="E4" i="7"/>
  <c r="G4" i="7"/>
  <c r="G41" i="7" s="1"/>
  <c r="G76" i="7" s="1"/>
  <c r="H4" i="7"/>
  <c r="J4" i="7"/>
  <c r="K4" i="7"/>
  <c r="L4" i="7"/>
  <c r="M4" i="7"/>
  <c r="N4" i="7"/>
  <c r="O4" i="7"/>
  <c r="P4" i="7"/>
  <c r="Q4" i="7"/>
  <c r="S4" i="7"/>
  <c r="T4" i="7"/>
  <c r="U4" i="7"/>
  <c r="V4" i="7"/>
  <c r="W4" i="7"/>
  <c r="X4" i="7"/>
  <c r="Y4" i="7"/>
  <c r="Z4" i="7"/>
  <c r="AD4" i="7"/>
  <c r="AE4" i="7"/>
  <c r="AF4" i="7"/>
  <c r="AG4" i="7"/>
  <c r="AJ4" i="7"/>
  <c r="AK4" i="7"/>
  <c r="AL4" i="7"/>
  <c r="E5" i="7"/>
  <c r="G5" i="7"/>
  <c r="H5" i="7"/>
  <c r="J5" i="7"/>
  <c r="J42" i="7" s="1"/>
  <c r="J77" i="7" s="1"/>
  <c r="K5" i="7"/>
  <c r="L5" i="7"/>
  <c r="M5" i="7"/>
  <c r="N5" i="7"/>
  <c r="O5" i="7"/>
  <c r="P5" i="7"/>
  <c r="Q5" i="7"/>
  <c r="S5" i="7"/>
  <c r="T5" i="7"/>
  <c r="U5" i="7"/>
  <c r="V5" i="7"/>
  <c r="W5" i="7"/>
  <c r="X5" i="7"/>
  <c r="Y5" i="7"/>
  <c r="Z5" i="7"/>
  <c r="AD5" i="7"/>
  <c r="AD42" i="7" s="1"/>
  <c r="AD77" i="7" s="1"/>
  <c r="AE5" i="7"/>
  <c r="AF5" i="7"/>
  <c r="AG5" i="7"/>
  <c r="AJ5" i="7"/>
  <c r="AJ42" i="7" s="1"/>
  <c r="AJ77" i="7" s="1"/>
  <c r="AK5" i="7"/>
  <c r="AL5" i="7"/>
  <c r="E6" i="7"/>
  <c r="G6" i="7"/>
  <c r="H6" i="7"/>
  <c r="J6" i="7"/>
  <c r="K6" i="7"/>
  <c r="L6" i="7"/>
  <c r="M6" i="7"/>
  <c r="N6" i="7"/>
  <c r="O6" i="7"/>
  <c r="P6" i="7"/>
  <c r="Q6" i="7"/>
  <c r="S6" i="7"/>
  <c r="T6" i="7"/>
  <c r="U6" i="7"/>
  <c r="V6" i="7"/>
  <c r="W6" i="7"/>
  <c r="X6" i="7"/>
  <c r="Y6" i="7"/>
  <c r="Z6" i="7"/>
  <c r="AD6" i="7"/>
  <c r="AE6" i="7"/>
  <c r="AF6" i="7"/>
  <c r="AG6" i="7"/>
  <c r="AJ6" i="7"/>
  <c r="AK6" i="7"/>
  <c r="AL6" i="7"/>
  <c r="G7" i="7"/>
  <c r="G44" i="7" s="1"/>
  <c r="G79" i="7" s="1"/>
  <c r="H7" i="7"/>
  <c r="J7" i="7"/>
  <c r="J44" i="7" s="1"/>
  <c r="J79" i="7" s="1"/>
  <c r="K7" i="7"/>
  <c r="L7" i="7"/>
  <c r="M7" i="7"/>
  <c r="N7" i="7"/>
  <c r="O7" i="7"/>
  <c r="P7" i="7"/>
  <c r="Q7" i="7"/>
  <c r="S7" i="7"/>
  <c r="S44" i="7" s="1"/>
  <c r="S79" i="7" s="1"/>
  <c r="T7" i="7"/>
  <c r="U7" i="7"/>
  <c r="V7" i="7"/>
  <c r="W7" i="7"/>
  <c r="X7" i="7"/>
  <c r="Y7" i="7"/>
  <c r="Z7" i="7"/>
  <c r="AD7" i="7"/>
  <c r="AD44" i="7" s="1"/>
  <c r="AD79" i="7" s="1"/>
  <c r="AE7" i="7"/>
  <c r="AF7" i="7"/>
  <c r="AG7" i="7"/>
  <c r="AJ7" i="7"/>
  <c r="AJ44" i="7" s="1"/>
  <c r="AJ79" i="7" s="1"/>
  <c r="AK7" i="7"/>
  <c r="AL7" i="7"/>
  <c r="E8" i="7"/>
  <c r="G8" i="7"/>
  <c r="G45" i="7" s="1"/>
  <c r="G80" i="7" s="1"/>
  <c r="H8" i="7"/>
  <c r="J8" i="7"/>
  <c r="J45" i="7" s="1"/>
  <c r="J80" i="7" s="1"/>
  <c r="K8" i="7"/>
  <c r="L8" i="7"/>
  <c r="M8" i="7"/>
  <c r="N8" i="7"/>
  <c r="O8" i="7"/>
  <c r="P8" i="7"/>
  <c r="Q8" i="7"/>
  <c r="S8" i="7"/>
  <c r="T8" i="7"/>
  <c r="U8" i="7"/>
  <c r="V8" i="7"/>
  <c r="W8" i="7"/>
  <c r="X8" i="7"/>
  <c r="Y8" i="7"/>
  <c r="Z8" i="7"/>
  <c r="AD8" i="7"/>
  <c r="AD45" i="7" s="1"/>
  <c r="AD80" i="7" s="1"/>
  <c r="AE8" i="7"/>
  <c r="AF8" i="7"/>
  <c r="AG8" i="7"/>
  <c r="AJ8" i="7"/>
  <c r="AK8" i="7"/>
  <c r="AL8" i="7"/>
  <c r="E9" i="7"/>
  <c r="G9" i="7"/>
  <c r="H9" i="7"/>
  <c r="J9" i="7"/>
  <c r="J46" i="7" s="1"/>
  <c r="J81" i="7" s="1"/>
  <c r="K9" i="7"/>
  <c r="L9" i="7"/>
  <c r="M9" i="7"/>
  <c r="N9" i="7"/>
  <c r="O9" i="7"/>
  <c r="P9" i="7"/>
  <c r="Q9" i="7"/>
  <c r="S9" i="7"/>
  <c r="S46" i="7" s="1"/>
  <c r="S81" i="7" s="1"/>
  <c r="T9" i="7"/>
  <c r="U9" i="7"/>
  <c r="V9" i="7"/>
  <c r="W9" i="7"/>
  <c r="X9" i="7"/>
  <c r="Y9" i="7"/>
  <c r="Z9" i="7"/>
  <c r="AD9" i="7"/>
  <c r="AD46" i="7" s="1"/>
  <c r="AD81" i="7" s="1"/>
  <c r="AE9" i="7"/>
  <c r="AF9" i="7"/>
  <c r="AG9" i="7"/>
  <c r="AJ9" i="7"/>
  <c r="AJ46" i="7" s="1"/>
  <c r="AJ81" i="7" s="1"/>
  <c r="AK9" i="7"/>
  <c r="AL9" i="7"/>
  <c r="E10" i="7"/>
  <c r="G10" i="7"/>
  <c r="G47" i="7" s="1"/>
  <c r="G82" i="7" s="1"/>
  <c r="H10" i="7"/>
  <c r="J10" i="7"/>
  <c r="K10" i="7"/>
  <c r="L10" i="7"/>
  <c r="M10" i="7"/>
  <c r="N10" i="7"/>
  <c r="O10" i="7"/>
  <c r="P10" i="7"/>
  <c r="Q10" i="7"/>
  <c r="S10" i="7"/>
  <c r="S47" i="7" s="1"/>
  <c r="S82" i="7" s="1"/>
  <c r="T10" i="7"/>
  <c r="U10" i="7"/>
  <c r="V10" i="7"/>
  <c r="W10" i="7"/>
  <c r="X10" i="7"/>
  <c r="Y10" i="7"/>
  <c r="Z10" i="7"/>
  <c r="AD10" i="7"/>
  <c r="AE10" i="7"/>
  <c r="AF10" i="7"/>
  <c r="AG10" i="7"/>
  <c r="AJ10" i="7"/>
  <c r="AJ47" i="7" s="1"/>
  <c r="AJ82" i="7" s="1"/>
  <c r="AK10" i="7"/>
  <c r="AL10" i="7"/>
  <c r="E11" i="7"/>
  <c r="G11" i="7"/>
  <c r="G48" i="7" s="1"/>
  <c r="G83" i="7" s="1"/>
  <c r="H11" i="7"/>
  <c r="J11" i="7"/>
  <c r="J48" i="7" s="1"/>
  <c r="J83" i="7" s="1"/>
  <c r="K11" i="7"/>
  <c r="L11" i="7"/>
  <c r="M11" i="7"/>
  <c r="N11" i="7"/>
  <c r="O11" i="7"/>
  <c r="P11" i="7"/>
  <c r="Q11" i="7"/>
  <c r="S11" i="7"/>
  <c r="S48" i="7" s="1"/>
  <c r="S83" i="7" s="1"/>
  <c r="T11" i="7"/>
  <c r="U11" i="7"/>
  <c r="V11" i="7"/>
  <c r="W11" i="7"/>
  <c r="X11" i="7"/>
  <c r="Y11" i="7"/>
  <c r="Z11" i="7"/>
  <c r="AD11" i="7"/>
  <c r="AD48" i="7" s="1"/>
  <c r="AD83" i="7" s="1"/>
  <c r="AE11" i="7"/>
  <c r="AF11" i="7"/>
  <c r="AG11" i="7"/>
  <c r="AJ11" i="7"/>
  <c r="AJ48" i="7" s="1"/>
  <c r="AJ83" i="7" s="1"/>
  <c r="AK11" i="7"/>
  <c r="AL11" i="7"/>
  <c r="E12" i="7"/>
  <c r="G12" i="7"/>
  <c r="G49" i="7" s="1"/>
  <c r="G84" i="7" s="1"/>
  <c r="H12" i="7"/>
  <c r="J12" i="7"/>
  <c r="J49" i="7" s="1"/>
  <c r="J84" i="7" s="1"/>
  <c r="K12" i="7"/>
  <c r="L12" i="7"/>
  <c r="M12" i="7"/>
  <c r="N12" i="7"/>
  <c r="O12" i="7"/>
  <c r="P12" i="7"/>
  <c r="Q12" i="7"/>
  <c r="S12" i="7"/>
  <c r="T12" i="7"/>
  <c r="U12" i="7"/>
  <c r="V12" i="7"/>
  <c r="W12" i="7"/>
  <c r="X12" i="7"/>
  <c r="Y12" i="7"/>
  <c r="Z12" i="7"/>
  <c r="AD12" i="7"/>
  <c r="AD49" i="7" s="1"/>
  <c r="AD84" i="7" s="1"/>
  <c r="AE12" i="7"/>
  <c r="AF12" i="7"/>
  <c r="AG12" i="7"/>
  <c r="AJ12" i="7"/>
  <c r="AK12" i="7"/>
  <c r="AL12" i="7"/>
  <c r="E13" i="7"/>
  <c r="G13" i="7"/>
  <c r="H13" i="7"/>
  <c r="J13" i="7"/>
  <c r="J50" i="7" s="1"/>
  <c r="J85" i="7" s="1"/>
  <c r="K13" i="7"/>
  <c r="L13" i="7"/>
  <c r="M13" i="7"/>
  <c r="N13" i="7"/>
  <c r="O13" i="7"/>
  <c r="P13" i="7"/>
  <c r="Q13" i="7"/>
  <c r="S13" i="7"/>
  <c r="S50" i="7" s="1"/>
  <c r="S85" i="7" s="1"/>
  <c r="T13" i="7"/>
  <c r="U13" i="7"/>
  <c r="V13" i="7"/>
  <c r="W13" i="7"/>
  <c r="X13" i="7"/>
  <c r="Y13" i="7"/>
  <c r="Z13" i="7"/>
  <c r="AD13" i="7"/>
  <c r="AD50" i="7" s="1"/>
  <c r="AD85" i="7" s="1"/>
  <c r="AE13" i="7"/>
  <c r="AF13" i="7"/>
  <c r="AG13" i="7"/>
  <c r="AJ13" i="7"/>
  <c r="AJ50" i="7" s="1"/>
  <c r="AJ85" i="7" s="1"/>
  <c r="AK13" i="7"/>
  <c r="AL13" i="7"/>
  <c r="E14" i="7"/>
  <c r="G14" i="7"/>
  <c r="G51" i="7" s="1"/>
  <c r="G86" i="7" s="1"/>
  <c r="H14" i="7"/>
  <c r="J14" i="7"/>
  <c r="K14" i="7"/>
  <c r="L14" i="7"/>
  <c r="M14" i="7"/>
  <c r="N14" i="7"/>
  <c r="O14" i="7"/>
  <c r="P14" i="7"/>
  <c r="Q14" i="7"/>
  <c r="S14" i="7"/>
  <c r="S51" i="7" s="1"/>
  <c r="S86" i="7" s="1"/>
  <c r="T14" i="7"/>
  <c r="U14" i="7"/>
  <c r="V14" i="7"/>
  <c r="W14" i="7"/>
  <c r="X14" i="7"/>
  <c r="Y14" i="7"/>
  <c r="Z14" i="7"/>
  <c r="AD14" i="7"/>
  <c r="AE14" i="7"/>
  <c r="AF14" i="7"/>
  <c r="AG14" i="7"/>
  <c r="AJ14" i="7"/>
  <c r="AJ51" i="7" s="1"/>
  <c r="AJ86" i="7" s="1"/>
  <c r="AK14" i="7"/>
  <c r="AL14" i="7"/>
  <c r="E15" i="7"/>
  <c r="G15" i="7"/>
  <c r="G52" i="7" s="1"/>
  <c r="G87" i="7" s="1"/>
  <c r="H15" i="7"/>
  <c r="J15" i="7"/>
  <c r="J52" i="7" s="1"/>
  <c r="J87" i="7" s="1"/>
  <c r="K15" i="7"/>
  <c r="L15" i="7"/>
  <c r="M15" i="7"/>
  <c r="N15" i="7"/>
  <c r="O15" i="7"/>
  <c r="P15" i="7"/>
  <c r="Q15" i="7"/>
  <c r="S15" i="7"/>
  <c r="S52" i="7" s="1"/>
  <c r="S87" i="7" s="1"/>
  <c r="T15" i="7"/>
  <c r="U15" i="7"/>
  <c r="V15" i="7"/>
  <c r="W15" i="7"/>
  <c r="X15" i="7"/>
  <c r="Y15" i="7"/>
  <c r="Z15" i="7"/>
  <c r="AD15" i="7"/>
  <c r="AD52" i="7" s="1"/>
  <c r="AD87" i="7" s="1"/>
  <c r="AE15" i="7"/>
  <c r="AF15" i="7"/>
  <c r="AG15" i="7"/>
  <c r="AJ15" i="7"/>
  <c r="AJ52" i="7" s="1"/>
  <c r="AJ87" i="7" s="1"/>
  <c r="AK15" i="7"/>
  <c r="AL15" i="7"/>
  <c r="E16" i="7"/>
  <c r="G16" i="7"/>
  <c r="G53" i="7" s="1"/>
  <c r="G88" i="7" s="1"/>
  <c r="H16" i="7"/>
  <c r="J16" i="7"/>
  <c r="J53" i="7" s="1"/>
  <c r="J88" i="7" s="1"/>
  <c r="K16" i="7"/>
  <c r="L16" i="7"/>
  <c r="M16" i="7"/>
  <c r="N16" i="7"/>
  <c r="O16" i="7"/>
  <c r="P16" i="7"/>
  <c r="Q16" i="7"/>
  <c r="S16" i="7"/>
  <c r="T16" i="7"/>
  <c r="U16" i="7"/>
  <c r="V16" i="7"/>
  <c r="W16" i="7"/>
  <c r="X16" i="7"/>
  <c r="Y16" i="7"/>
  <c r="Z16" i="7"/>
  <c r="AD16" i="7"/>
  <c r="AD53" i="7" s="1"/>
  <c r="AD88" i="7" s="1"/>
  <c r="AE16" i="7"/>
  <c r="AF16" i="7"/>
  <c r="AG16" i="7"/>
  <c r="AJ16" i="7"/>
  <c r="AK16" i="7"/>
  <c r="AL16" i="7"/>
  <c r="E17" i="7"/>
  <c r="G17" i="7"/>
  <c r="H17" i="7"/>
  <c r="J17" i="7"/>
  <c r="J54" i="7" s="1"/>
  <c r="J89" i="7" s="1"/>
  <c r="K17" i="7"/>
  <c r="L17" i="7"/>
  <c r="M17" i="7"/>
  <c r="N17" i="7"/>
  <c r="O17" i="7"/>
  <c r="P17" i="7"/>
  <c r="Q17" i="7"/>
  <c r="S17" i="7"/>
  <c r="S54" i="7" s="1"/>
  <c r="S89" i="7" s="1"/>
  <c r="T17" i="7"/>
  <c r="U17" i="7"/>
  <c r="V17" i="7"/>
  <c r="W17" i="7"/>
  <c r="X17" i="7"/>
  <c r="Y17" i="7"/>
  <c r="Z17" i="7"/>
  <c r="AD17" i="7"/>
  <c r="AD54" i="7" s="1"/>
  <c r="AD89" i="7" s="1"/>
  <c r="AE17" i="7"/>
  <c r="AF17" i="7"/>
  <c r="AG17" i="7"/>
  <c r="AJ17" i="7"/>
  <c r="AJ54" i="7" s="1"/>
  <c r="AJ89" i="7" s="1"/>
  <c r="AK17" i="7"/>
  <c r="AL17" i="7"/>
  <c r="E18" i="7"/>
  <c r="G18" i="7"/>
  <c r="G55" i="7" s="1"/>
  <c r="G90" i="7" s="1"/>
  <c r="H18" i="7"/>
  <c r="J18" i="7"/>
  <c r="K18" i="7"/>
  <c r="L18" i="7"/>
  <c r="M18" i="7"/>
  <c r="N18" i="7"/>
  <c r="O18" i="7"/>
  <c r="P18" i="7"/>
  <c r="Q18" i="7"/>
  <c r="S18" i="7"/>
  <c r="S55" i="7" s="1"/>
  <c r="S90" i="7" s="1"/>
  <c r="T18" i="7"/>
  <c r="U18" i="7"/>
  <c r="V18" i="7"/>
  <c r="W18" i="7"/>
  <c r="X18" i="7"/>
  <c r="Y18" i="7"/>
  <c r="Z18" i="7"/>
  <c r="AD18" i="7"/>
  <c r="AE18" i="7"/>
  <c r="AF18" i="7"/>
  <c r="AG18" i="7"/>
  <c r="AJ18" i="7"/>
  <c r="AJ55" i="7" s="1"/>
  <c r="AJ90" i="7" s="1"/>
  <c r="AK18" i="7"/>
  <c r="AL18" i="7"/>
  <c r="E19" i="7"/>
  <c r="G19" i="7"/>
  <c r="G56" i="7" s="1"/>
  <c r="G91" i="7" s="1"/>
  <c r="H19" i="7"/>
  <c r="J19" i="7"/>
  <c r="J56" i="7" s="1"/>
  <c r="J91" i="7" s="1"/>
  <c r="K19" i="7"/>
  <c r="L19" i="7"/>
  <c r="M19" i="7"/>
  <c r="N19" i="7"/>
  <c r="O19" i="7"/>
  <c r="P19" i="7"/>
  <c r="Q19" i="7"/>
  <c r="S19" i="7"/>
  <c r="S56" i="7" s="1"/>
  <c r="S91" i="7" s="1"/>
  <c r="T19" i="7"/>
  <c r="U19" i="7"/>
  <c r="V19" i="7"/>
  <c r="W19" i="7"/>
  <c r="X19" i="7"/>
  <c r="Y19" i="7"/>
  <c r="Z19" i="7"/>
  <c r="AD19" i="7"/>
  <c r="AD56" i="7" s="1"/>
  <c r="AD91" i="7" s="1"/>
  <c r="AE19" i="7"/>
  <c r="AF19" i="7"/>
  <c r="AG19" i="7"/>
  <c r="AJ19" i="7"/>
  <c r="AJ56" i="7" s="1"/>
  <c r="AJ91" i="7" s="1"/>
  <c r="AK19" i="7"/>
  <c r="AL19" i="7"/>
  <c r="E20" i="7"/>
  <c r="G20" i="7"/>
  <c r="G57" i="7" s="1"/>
  <c r="G92" i="7" s="1"/>
  <c r="H20" i="7"/>
  <c r="J20" i="7"/>
  <c r="J57" i="7" s="1"/>
  <c r="J92" i="7" s="1"/>
  <c r="K20" i="7"/>
  <c r="L20" i="7"/>
  <c r="M20" i="7"/>
  <c r="N20" i="7"/>
  <c r="O20" i="7"/>
  <c r="P20" i="7"/>
  <c r="Q20" i="7"/>
  <c r="S20" i="7"/>
  <c r="T20" i="7"/>
  <c r="U20" i="7"/>
  <c r="V20" i="7"/>
  <c r="W20" i="7"/>
  <c r="X20" i="7"/>
  <c r="Y20" i="7"/>
  <c r="Z20" i="7"/>
  <c r="AD20" i="7"/>
  <c r="AD57" i="7" s="1"/>
  <c r="AD92" i="7" s="1"/>
  <c r="AE20" i="7"/>
  <c r="AF20" i="7"/>
  <c r="AG20" i="7"/>
  <c r="AJ20" i="7"/>
  <c r="AK20" i="7"/>
  <c r="AL20" i="7"/>
  <c r="E21" i="7"/>
  <c r="G21" i="7"/>
  <c r="H21" i="7"/>
  <c r="J21" i="7"/>
  <c r="J58" i="7" s="1"/>
  <c r="J93" i="7" s="1"/>
  <c r="K21" i="7"/>
  <c r="L21" i="7"/>
  <c r="M21" i="7"/>
  <c r="N21" i="7"/>
  <c r="O21" i="7"/>
  <c r="P21" i="7"/>
  <c r="Q21" i="7"/>
  <c r="S21" i="7"/>
  <c r="S58" i="7" s="1"/>
  <c r="S93" i="7" s="1"/>
  <c r="T21" i="7"/>
  <c r="U21" i="7"/>
  <c r="V21" i="7"/>
  <c r="W21" i="7"/>
  <c r="X21" i="7"/>
  <c r="Y21" i="7"/>
  <c r="Z21" i="7"/>
  <c r="AD21" i="7"/>
  <c r="AD58" i="7" s="1"/>
  <c r="AD93" i="7" s="1"/>
  <c r="AE21" i="7"/>
  <c r="AF21" i="7"/>
  <c r="AG21" i="7"/>
  <c r="AJ21" i="7"/>
  <c r="AJ58" i="7" s="1"/>
  <c r="AJ93" i="7" s="1"/>
  <c r="AK21" i="7"/>
  <c r="AL21" i="7"/>
  <c r="E22" i="7"/>
  <c r="G22" i="7"/>
  <c r="G59" i="7" s="1"/>
  <c r="G94" i="7" s="1"/>
  <c r="H22" i="7"/>
  <c r="J22" i="7"/>
  <c r="K22" i="7"/>
  <c r="L22" i="7"/>
  <c r="M22" i="7"/>
  <c r="N22" i="7"/>
  <c r="O22" i="7"/>
  <c r="P22" i="7"/>
  <c r="Q22" i="7"/>
  <c r="S22" i="7"/>
  <c r="S59" i="7" s="1"/>
  <c r="S94" i="7" s="1"/>
  <c r="T22" i="7"/>
  <c r="U22" i="7"/>
  <c r="V22" i="7"/>
  <c r="W22" i="7"/>
  <c r="X22" i="7"/>
  <c r="Y22" i="7"/>
  <c r="Z22" i="7"/>
  <c r="AD22" i="7"/>
  <c r="AE22" i="7"/>
  <c r="AF22" i="7"/>
  <c r="AG22" i="7"/>
  <c r="AJ22" i="7"/>
  <c r="AJ59" i="7" s="1"/>
  <c r="AJ94" i="7" s="1"/>
  <c r="AK22" i="7"/>
  <c r="AL22" i="7"/>
  <c r="E23" i="7"/>
  <c r="G23" i="7"/>
  <c r="G60" i="7" s="1"/>
  <c r="G95" i="7" s="1"/>
  <c r="H23" i="7"/>
  <c r="J23" i="7"/>
  <c r="J60" i="7" s="1"/>
  <c r="J95" i="7" s="1"/>
  <c r="K23" i="7"/>
  <c r="L23" i="7"/>
  <c r="M23" i="7"/>
  <c r="N23" i="7"/>
  <c r="O23" i="7"/>
  <c r="P23" i="7"/>
  <c r="Q23" i="7"/>
  <c r="S23" i="7"/>
  <c r="S60" i="7" s="1"/>
  <c r="S95" i="7" s="1"/>
  <c r="T23" i="7"/>
  <c r="U23" i="7"/>
  <c r="V23" i="7"/>
  <c r="W23" i="7"/>
  <c r="X23" i="7"/>
  <c r="Y23" i="7"/>
  <c r="Z23" i="7"/>
  <c r="AD23" i="7"/>
  <c r="AD60" i="7" s="1"/>
  <c r="AD95" i="7" s="1"/>
  <c r="AE23" i="7"/>
  <c r="AF23" i="7"/>
  <c r="AG23" i="7"/>
  <c r="AJ23" i="7"/>
  <c r="AJ60" i="7" s="1"/>
  <c r="AJ95" i="7" s="1"/>
  <c r="AK23" i="7"/>
  <c r="AL23" i="7"/>
  <c r="AK3" i="7"/>
  <c r="AL3" i="7"/>
  <c r="S3" i="7"/>
  <c r="S40" i="7" s="1"/>
  <c r="S75" i="7" s="1"/>
  <c r="T3" i="7"/>
  <c r="U3" i="7"/>
  <c r="V3" i="7"/>
  <c r="W3" i="7"/>
  <c r="X3" i="7"/>
  <c r="Y3" i="7"/>
  <c r="Z3" i="7"/>
  <c r="AD3" i="7"/>
  <c r="AD40" i="7" s="1"/>
  <c r="AD75" i="7" s="1"/>
  <c r="AE3" i="7"/>
  <c r="AF3" i="7"/>
  <c r="AG3" i="7"/>
  <c r="AJ3" i="7"/>
  <c r="AJ40" i="7" s="1"/>
  <c r="AJ75" i="7" s="1"/>
  <c r="G3" i="7"/>
  <c r="H3" i="7"/>
  <c r="J3" i="7"/>
  <c r="J40" i="7" s="1"/>
  <c r="J75" i="7" s="1"/>
  <c r="K3" i="7"/>
  <c r="L3" i="7"/>
  <c r="M3" i="7"/>
  <c r="N3" i="7"/>
  <c r="O3" i="7"/>
  <c r="P3" i="7"/>
  <c r="Q3" i="7"/>
  <c r="E3" i="7"/>
  <c r="J59" i="7" l="1"/>
  <c r="J94" i="7" s="1"/>
  <c r="J55" i="7"/>
  <c r="J90" i="7" s="1"/>
  <c r="AD47" i="7"/>
  <c r="AD82" i="7" s="1"/>
  <c r="AJ45" i="7"/>
  <c r="AJ80" i="7" s="1"/>
  <c r="AD59" i="7"/>
  <c r="AD94" i="7" s="1"/>
  <c r="G58" i="7"/>
  <c r="G93" i="7" s="1"/>
  <c r="AJ57" i="7"/>
  <c r="AJ92" i="7" s="1"/>
  <c r="S57" i="7"/>
  <c r="S92" i="7" s="1"/>
  <c r="AD55" i="7"/>
  <c r="AD90" i="7" s="1"/>
  <c r="G54" i="7"/>
  <c r="G89" i="7" s="1"/>
  <c r="AJ53" i="7"/>
  <c r="AJ88" i="7" s="1"/>
  <c r="S53" i="7"/>
  <c r="S88" i="7" s="1"/>
  <c r="AD51" i="7"/>
  <c r="AD86" i="7" s="1"/>
  <c r="J51" i="7"/>
  <c r="J86" i="7" s="1"/>
  <c r="G50" i="7"/>
  <c r="G85" i="7" s="1"/>
  <c r="G101" i="7" s="1"/>
  <c r="AG3" i="1" s="1"/>
  <c r="AJ49" i="7"/>
  <c r="AJ84" i="7" s="1"/>
  <c r="AJ102" i="7" s="1"/>
  <c r="S49" i="7"/>
  <c r="S84" i="7" s="1"/>
  <c r="S102" i="7" s="1"/>
  <c r="AS4" i="1" s="1"/>
  <c r="G43" i="7"/>
  <c r="G78" i="7" s="1"/>
  <c r="S42" i="7"/>
  <c r="S77" i="7" s="1"/>
  <c r="AC47" i="7"/>
  <c r="AC82" i="7" s="1"/>
  <c r="AD102" i="7"/>
  <c r="BB4" i="1" s="1"/>
  <c r="J102" i="7"/>
  <c r="AI4" i="1" s="1"/>
  <c r="G102" i="7"/>
  <c r="AG4" i="1" s="1"/>
  <c r="AD101" i="7"/>
  <c r="BB3" i="1" s="1"/>
  <c r="J101" i="7"/>
  <c r="AI3" i="1" s="1"/>
  <c r="O40" i="7"/>
  <c r="O75" i="7" s="1"/>
  <c r="K40" i="7"/>
  <c r="K75" i="7" s="1"/>
  <c r="W40" i="7"/>
  <c r="W75" i="7" s="1"/>
  <c r="AK60" i="7"/>
  <c r="AK95" i="7" s="1"/>
  <c r="AE60" i="7"/>
  <c r="AE95" i="7" s="1"/>
  <c r="X60" i="7"/>
  <c r="X95" i="7" s="1"/>
  <c r="T60" i="7"/>
  <c r="T95" i="7" s="1"/>
  <c r="O60" i="7"/>
  <c r="O95" i="7" s="1"/>
  <c r="K60" i="7"/>
  <c r="K95" i="7" s="1"/>
  <c r="AG59" i="7"/>
  <c r="AG94" i="7" s="1"/>
  <c r="Z59" i="7"/>
  <c r="Z94" i="7" s="1"/>
  <c r="V59" i="7"/>
  <c r="V94" i="7" s="1"/>
  <c r="Q59" i="7"/>
  <c r="Q94" i="7" s="1"/>
  <c r="M59" i="7"/>
  <c r="M94" i="7" s="1"/>
  <c r="H59" i="7"/>
  <c r="H94" i="7" s="1"/>
  <c r="AK58" i="7"/>
  <c r="AK93" i="7" s="1"/>
  <c r="AE58" i="7"/>
  <c r="AE93" i="7" s="1"/>
  <c r="X58" i="7"/>
  <c r="X93" i="7" s="1"/>
  <c r="T58" i="7"/>
  <c r="T93" i="7" s="1"/>
  <c r="O58" i="7"/>
  <c r="O93" i="7" s="1"/>
  <c r="K58" i="7"/>
  <c r="K93" i="7" s="1"/>
  <c r="AG57" i="7"/>
  <c r="AG92" i="7" s="1"/>
  <c r="AD43" i="7"/>
  <c r="AD78" i="7" s="1"/>
  <c r="J43" i="7"/>
  <c r="J78" i="7" s="1"/>
  <c r="G42" i="7"/>
  <c r="G77" i="7" s="1"/>
  <c r="AJ41" i="7"/>
  <c r="AJ76" i="7" s="1"/>
  <c r="S41" i="7"/>
  <c r="S76" i="7" s="1"/>
  <c r="J47" i="7"/>
  <c r="J82" i="7" s="1"/>
  <c r="G46" i="7"/>
  <c r="G81" i="7" s="1"/>
  <c r="S45" i="7"/>
  <c r="S80" i="7" s="1"/>
  <c r="Z57" i="7"/>
  <c r="Z92" i="7" s="1"/>
  <c r="V57" i="7"/>
  <c r="V92" i="7" s="1"/>
  <c r="Q57" i="7"/>
  <c r="Q92" i="7" s="1"/>
  <c r="M57" i="7"/>
  <c r="M92" i="7" s="1"/>
  <c r="H57" i="7"/>
  <c r="H92" i="7" s="1"/>
  <c r="AK56" i="7"/>
  <c r="AK91" i="7" s="1"/>
  <c r="AE56" i="7"/>
  <c r="AE91" i="7" s="1"/>
  <c r="X56" i="7"/>
  <c r="X91" i="7" s="1"/>
  <c r="T56" i="7"/>
  <c r="T91" i="7" s="1"/>
  <c r="O56" i="7"/>
  <c r="O91" i="7" s="1"/>
  <c r="K56" i="7"/>
  <c r="K91" i="7" s="1"/>
  <c r="AG55" i="7"/>
  <c r="AG90" i="7" s="1"/>
  <c r="Z55" i="7"/>
  <c r="Z90" i="7" s="1"/>
  <c r="V55" i="7"/>
  <c r="V90" i="7" s="1"/>
  <c r="Q55" i="7"/>
  <c r="Q90" i="7" s="1"/>
  <c r="M55" i="7"/>
  <c r="M90" i="7" s="1"/>
  <c r="H55" i="7"/>
  <c r="H90" i="7" s="1"/>
  <c r="AK54" i="7"/>
  <c r="AK89" i="7" s="1"/>
  <c r="AE54" i="7"/>
  <c r="AE89" i="7" s="1"/>
  <c r="X54" i="7"/>
  <c r="X89" i="7" s="1"/>
  <c r="T54" i="7"/>
  <c r="T89" i="7" s="1"/>
  <c r="O54" i="7"/>
  <c r="O89" i="7" s="1"/>
  <c r="K54" i="7"/>
  <c r="K89" i="7" s="1"/>
  <c r="AG53" i="7"/>
  <c r="AG88" i="7" s="1"/>
  <c r="Z53" i="7"/>
  <c r="Z88" i="7" s="1"/>
  <c r="V53" i="7"/>
  <c r="V88" i="7" s="1"/>
  <c r="Q53" i="7"/>
  <c r="Q88" i="7" s="1"/>
  <c r="M53" i="7"/>
  <c r="M88" i="7" s="1"/>
  <c r="H53" i="7"/>
  <c r="H88" i="7" s="1"/>
  <c r="AK52" i="7"/>
  <c r="AK87" i="7" s="1"/>
  <c r="AE52" i="7"/>
  <c r="AE87" i="7" s="1"/>
  <c r="X52" i="7"/>
  <c r="X87" i="7" s="1"/>
  <c r="T52" i="7"/>
  <c r="T87" i="7" s="1"/>
  <c r="O52" i="7"/>
  <c r="O87" i="7" s="1"/>
  <c r="K52" i="7"/>
  <c r="K87" i="7" s="1"/>
  <c r="AG51" i="7"/>
  <c r="AG86" i="7" s="1"/>
  <c r="Z51" i="7"/>
  <c r="Z86" i="7" s="1"/>
  <c r="V51" i="7"/>
  <c r="V86" i="7" s="1"/>
  <c r="Q51" i="7"/>
  <c r="Q86" i="7" s="1"/>
  <c r="M51" i="7"/>
  <c r="M86" i="7" s="1"/>
  <c r="H51" i="7"/>
  <c r="H86" i="7" s="1"/>
  <c r="AK50" i="7"/>
  <c r="AK85" i="7" s="1"/>
  <c r="AE50" i="7"/>
  <c r="AE85" i="7" s="1"/>
  <c r="X50" i="7"/>
  <c r="X85" i="7" s="1"/>
  <c r="T50" i="7"/>
  <c r="T85" i="7" s="1"/>
  <c r="O50" i="7"/>
  <c r="O85" i="7" s="1"/>
  <c r="K50" i="7"/>
  <c r="K85" i="7" s="1"/>
  <c r="AG49" i="7"/>
  <c r="AG84" i="7" s="1"/>
  <c r="Z49" i="7"/>
  <c r="Z84" i="7" s="1"/>
  <c r="V49" i="7"/>
  <c r="V84" i="7" s="1"/>
  <c r="Q49" i="7"/>
  <c r="Q84" i="7" s="1"/>
  <c r="M49" i="7"/>
  <c r="M84" i="7" s="1"/>
  <c r="H49" i="7"/>
  <c r="H84" i="7" s="1"/>
  <c r="AK48" i="7"/>
  <c r="AK83" i="7" s="1"/>
  <c r="AE48" i="7"/>
  <c r="AE83" i="7" s="1"/>
  <c r="X48" i="7"/>
  <c r="X83" i="7" s="1"/>
  <c r="T48" i="7"/>
  <c r="T83" i="7" s="1"/>
  <c r="O48" i="7"/>
  <c r="O83" i="7" s="1"/>
  <c r="K48" i="7"/>
  <c r="K83" i="7" s="1"/>
  <c r="AG47" i="7"/>
  <c r="AG82" i="7" s="1"/>
  <c r="Z47" i="7"/>
  <c r="Z82" i="7" s="1"/>
  <c r="V47" i="7"/>
  <c r="V82" i="7" s="1"/>
  <c r="Q47" i="7"/>
  <c r="Q82" i="7" s="1"/>
  <c r="M47" i="7"/>
  <c r="M82" i="7" s="1"/>
  <c r="H47" i="7"/>
  <c r="H82" i="7" s="1"/>
  <c r="AK46" i="7"/>
  <c r="AK81" i="7" s="1"/>
  <c r="AE46" i="7"/>
  <c r="AE81" i="7" s="1"/>
  <c r="X46" i="7"/>
  <c r="X81" i="7" s="1"/>
  <c r="T46" i="7"/>
  <c r="T81" i="7" s="1"/>
  <c r="O46" i="7"/>
  <c r="O81" i="7" s="1"/>
  <c r="K46" i="7"/>
  <c r="K81" i="7" s="1"/>
  <c r="AG45" i="7"/>
  <c r="AG80" i="7" s="1"/>
  <c r="Z45" i="7"/>
  <c r="Z80" i="7" s="1"/>
  <c r="V45" i="7"/>
  <c r="V80" i="7" s="1"/>
  <c r="Q45" i="7"/>
  <c r="Q80" i="7" s="1"/>
  <c r="M45" i="7"/>
  <c r="M80" i="7" s="1"/>
  <c r="H45" i="7"/>
  <c r="H80" i="7" s="1"/>
  <c r="AK44" i="7"/>
  <c r="AK79" i="7" s="1"/>
  <c r="AE44" i="7"/>
  <c r="AE79" i="7" s="1"/>
  <c r="X44" i="7"/>
  <c r="X79" i="7" s="1"/>
  <c r="T44" i="7"/>
  <c r="T79" i="7" s="1"/>
  <c r="O44" i="7"/>
  <c r="O79" i="7" s="1"/>
  <c r="K44" i="7"/>
  <c r="K79" i="7" s="1"/>
  <c r="AL43" i="7"/>
  <c r="AL78" i="7" s="1"/>
  <c r="AF43" i="7"/>
  <c r="AF78" i="7" s="1"/>
  <c r="Y43" i="7"/>
  <c r="Y78" i="7" s="1"/>
  <c r="U43" i="7"/>
  <c r="U78" i="7" s="1"/>
  <c r="P43" i="7"/>
  <c r="P78" i="7" s="1"/>
  <c r="L43" i="7"/>
  <c r="L78" i="7" s="1"/>
  <c r="W42" i="7"/>
  <c r="W77" i="7" s="1"/>
  <c r="N42" i="7"/>
  <c r="N77" i="7" s="1"/>
  <c r="AL41" i="7"/>
  <c r="AL76" i="7" s="1"/>
  <c r="AF41" i="7"/>
  <c r="AF76" i="7" s="1"/>
  <c r="Y41" i="7"/>
  <c r="Y76" i="7" s="1"/>
  <c r="U41" i="7"/>
  <c r="U76" i="7" s="1"/>
  <c r="P41" i="7"/>
  <c r="P76" i="7" s="1"/>
  <c r="L41" i="7"/>
  <c r="L76" i="7" s="1"/>
  <c r="AC58" i="7"/>
  <c r="AC93" i="7" s="1"/>
  <c r="AC54" i="7"/>
  <c r="AC89" i="7" s="1"/>
  <c r="AB53" i="7"/>
  <c r="AB88" i="7" s="1"/>
  <c r="AC50" i="7"/>
  <c r="AC85" i="7" s="1"/>
  <c r="AB49" i="7"/>
  <c r="AB84" i="7" s="1"/>
  <c r="AC46" i="7"/>
  <c r="AC81" i="7" s="1"/>
  <c r="AB45" i="7"/>
  <c r="AB80" i="7" s="1"/>
  <c r="AC42" i="7"/>
  <c r="AC77" i="7" s="1"/>
  <c r="AB41" i="7"/>
  <c r="AB76" i="7" s="1"/>
  <c r="AJ43" i="7"/>
  <c r="S43" i="7"/>
  <c r="S78" i="7" s="1"/>
  <c r="AD41" i="7"/>
  <c r="AB57" i="7"/>
  <c r="AB92" i="7" s="1"/>
  <c r="J67" i="7"/>
  <c r="G66" i="7"/>
  <c r="G67" i="7"/>
  <c r="S66" i="7"/>
  <c r="J66" i="7"/>
  <c r="AE40" i="7"/>
  <c r="AE75" i="7" s="1"/>
  <c r="X40" i="7"/>
  <c r="X75" i="7" s="1"/>
  <c r="T40" i="7"/>
  <c r="T75" i="7" s="1"/>
  <c r="AL60" i="7"/>
  <c r="AL95" i="7" s="1"/>
  <c r="AF60" i="7"/>
  <c r="AF95" i="7" s="1"/>
  <c r="Y60" i="7"/>
  <c r="Y95" i="7" s="1"/>
  <c r="U60" i="7"/>
  <c r="U95" i="7" s="1"/>
  <c r="P60" i="7"/>
  <c r="P95" i="7" s="1"/>
  <c r="L60" i="7"/>
  <c r="L95" i="7" s="1"/>
  <c r="W59" i="7"/>
  <c r="W94" i="7" s="1"/>
  <c r="N59" i="7"/>
  <c r="N94" i="7" s="1"/>
  <c r="AL58" i="7"/>
  <c r="AL93" i="7" s="1"/>
  <c r="AF58" i="7"/>
  <c r="AF93" i="7" s="1"/>
  <c r="Y58" i="7"/>
  <c r="Y93" i="7" s="1"/>
  <c r="U58" i="7"/>
  <c r="U93" i="7" s="1"/>
  <c r="P58" i="7"/>
  <c r="P93" i="7" s="1"/>
  <c r="L58" i="7"/>
  <c r="L93" i="7" s="1"/>
  <c r="V52" i="7"/>
  <c r="V87" i="7" s="1"/>
  <c r="Q52" i="7"/>
  <c r="Q87" i="7" s="1"/>
  <c r="M52" i="7"/>
  <c r="M87" i="7" s="1"/>
  <c r="H52" i="7"/>
  <c r="H87" i="7" s="1"/>
  <c r="AK51" i="7"/>
  <c r="AK86" i="7" s="1"/>
  <c r="AE51" i="7"/>
  <c r="AE86" i="7" s="1"/>
  <c r="X51" i="7"/>
  <c r="X86" i="7" s="1"/>
  <c r="T51" i="7"/>
  <c r="T86" i="7" s="1"/>
  <c r="AG50" i="7"/>
  <c r="AG85" i="7" s="1"/>
  <c r="Z50" i="7"/>
  <c r="Z85" i="7" s="1"/>
  <c r="Z102" i="7" s="1"/>
  <c r="V50" i="7"/>
  <c r="V85" i="7" s="1"/>
  <c r="Q50" i="7"/>
  <c r="Q85" i="7" s="1"/>
  <c r="M50" i="7"/>
  <c r="M85" i="7" s="1"/>
  <c r="H50" i="7"/>
  <c r="H85" i="7" s="1"/>
  <c r="H102" i="7" s="1"/>
  <c r="AH4" i="1" s="1"/>
  <c r="AK49" i="7"/>
  <c r="AK84" i="7" s="1"/>
  <c r="AE49" i="7"/>
  <c r="AE84" i="7" s="1"/>
  <c r="X49" i="7"/>
  <c r="X84" i="7" s="1"/>
  <c r="T49" i="7"/>
  <c r="T84" i="7" s="1"/>
  <c r="O49" i="7"/>
  <c r="O84" i="7" s="1"/>
  <c r="K49" i="7"/>
  <c r="K84" i="7" s="1"/>
  <c r="AG48" i="7"/>
  <c r="AG83" i="7" s="1"/>
  <c r="J41" i="7"/>
  <c r="Q40" i="7"/>
  <c r="Q75" i="7" s="1"/>
  <c r="M40" i="7"/>
  <c r="M75" i="7" s="1"/>
  <c r="H40" i="7"/>
  <c r="H75" i="7" s="1"/>
  <c r="AF40" i="7"/>
  <c r="AF75" i="7" s="1"/>
  <c r="Y40" i="7"/>
  <c r="Y75" i="7" s="1"/>
  <c r="U40" i="7"/>
  <c r="U75" i="7" s="1"/>
  <c r="AG60" i="7"/>
  <c r="AG95" i="7" s="1"/>
  <c r="Z60" i="7"/>
  <c r="Z95" i="7" s="1"/>
  <c r="V60" i="7"/>
  <c r="V95" i="7" s="1"/>
  <c r="Q60" i="7"/>
  <c r="Q95" i="7" s="1"/>
  <c r="M60" i="7"/>
  <c r="M95" i="7" s="1"/>
  <c r="H60" i="7"/>
  <c r="H95" i="7" s="1"/>
  <c r="AK59" i="7"/>
  <c r="AK94" i="7" s="1"/>
  <c r="AE59" i="7"/>
  <c r="AE94" i="7" s="1"/>
  <c r="X59" i="7"/>
  <c r="X94" i="7" s="1"/>
  <c r="T59" i="7"/>
  <c r="T94" i="7" s="1"/>
  <c r="W57" i="7"/>
  <c r="W92" i="7" s="1"/>
  <c r="N57" i="7"/>
  <c r="N92" i="7" s="1"/>
  <c r="AL56" i="7"/>
  <c r="AL91" i="7" s="1"/>
  <c r="AF56" i="7"/>
  <c r="AF91" i="7" s="1"/>
  <c r="Y56" i="7"/>
  <c r="Y91" i="7" s="1"/>
  <c r="U56" i="7"/>
  <c r="U91" i="7" s="1"/>
  <c r="P56" i="7"/>
  <c r="P91" i="7" s="1"/>
  <c r="L56" i="7"/>
  <c r="L91" i="7" s="1"/>
  <c r="W55" i="7"/>
  <c r="W90" i="7" s="1"/>
  <c r="N55" i="7"/>
  <c r="N90" i="7" s="1"/>
  <c r="AL54" i="7"/>
  <c r="AL89" i="7" s="1"/>
  <c r="AF54" i="7"/>
  <c r="AF89" i="7" s="1"/>
  <c r="Y54" i="7"/>
  <c r="Y89" i="7" s="1"/>
  <c r="U54" i="7"/>
  <c r="U89" i="7" s="1"/>
  <c r="P54" i="7"/>
  <c r="P89" i="7" s="1"/>
  <c r="L54" i="7"/>
  <c r="L89" i="7" s="1"/>
  <c r="W53" i="7"/>
  <c r="W88" i="7" s="1"/>
  <c r="N53" i="7"/>
  <c r="N88" i="7" s="1"/>
  <c r="AL52" i="7"/>
  <c r="AL87" i="7" s="1"/>
  <c r="AF52" i="7"/>
  <c r="AF87" i="7" s="1"/>
  <c r="Y52" i="7"/>
  <c r="Y87" i="7" s="1"/>
  <c r="U52" i="7"/>
  <c r="U87" i="7" s="1"/>
  <c r="P52" i="7"/>
  <c r="P87" i="7" s="1"/>
  <c r="L52" i="7"/>
  <c r="L87" i="7" s="1"/>
  <c r="W51" i="7"/>
  <c r="W86" i="7" s="1"/>
  <c r="N51" i="7"/>
  <c r="N86" i="7" s="1"/>
  <c r="AL50" i="7"/>
  <c r="AL85" i="7" s="1"/>
  <c r="AF50" i="7"/>
  <c r="AF85" i="7" s="1"/>
  <c r="Y50" i="7"/>
  <c r="Y85" i="7" s="1"/>
  <c r="U50" i="7"/>
  <c r="U85" i="7" s="1"/>
  <c r="P50" i="7"/>
  <c r="P85" i="7" s="1"/>
  <c r="L50" i="7"/>
  <c r="L85" i="7" s="1"/>
  <c r="W49" i="7"/>
  <c r="W84" i="7" s="1"/>
  <c r="N49" i="7"/>
  <c r="N84" i="7" s="1"/>
  <c r="AL48" i="7"/>
  <c r="AL83" i="7" s="1"/>
  <c r="AF48" i="7"/>
  <c r="AF83" i="7" s="1"/>
  <c r="Y48" i="7"/>
  <c r="Y83" i="7" s="1"/>
  <c r="U48" i="7"/>
  <c r="U83" i="7" s="1"/>
  <c r="P48" i="7"/>
  <c r="P83" i="7" s="1"/>
  <c r="L48" i="7"/>
  <c r="L83" i="7" s="1"/>
  <c r="W47" i="7"/>
  <c r="W82" i="7" s="1"/>
  <c r="N47" i="7"/>
  <c r="N82" i="7" s="1"/>
  <c r="AL46" i="7"/>
  <c r="AL81" i="7" s="1"/>
  <c r="AF46" i="7"/>
  <c r="AF81" i="7" s="1"/>
  <c r="Y46" i="7"/>
  <c r="Y81" i="7" s="1"/>
  <c r="U46" i="7"/>
  <c r="U81" i="7" s="1"/>
  <c r="P46" i="7"/>
  <c r="P81" i="7" s="1"/>
  <c r="L46" i="7"/>
  <c r="L81" i="7" s="1"/>
  <c r="W45" i="7"/>
  <c r="W80" i="7" s="1"/>
  <c r="N45" i="7"/>
  <c r="N80" i="7" s="1"/>
  <c r="AL44" i="7"/>
  <c r="AL79" i="7" s="1"/>
  <c r="AF44" i="7"/>
  <c r="AF79" i="7" s="1"/>
  <c r="Y44" i="7"/>
  <c r="Y79" i="7" s="1"/>
  <c r="U44" i="7"/>
  <c r="U79" i="7" s="1"/>
  <c r="P44" i="7"/>
  <c r="P79" i="7" s="1"/>
  <c r="L44" i="7"/>
  <c r="L79" i="7" s="1"/>
  <c r="AG43" i="7"/>
  <c r="AG78" i="7" s="1"/>
  <c r="Z43" i="7"/>
  <c r="Z78" i="7" s="1"/>
  <c r="V43" i="7"/>
  <c r="V78" i="7" s="1"/>
  <c r="Q43" i="7"/>
  <c r="Q78" i="7" s="1"/>
  <c r="M43" i="7"/>
  <c r="M78" i="7" s="1"/>
  <c r="H43" i="7"/>
  <c r="H78" i="7" s="1"/>
  <c r="AK42" i="7"/>
  <c r="AK77" i="7" s="1"/>
  <c r="AE42" i="7"/>
  <c r="AE77" i="7" s="1"/>
  <c r="X42" i="7"/>
  <c r="X77" i="7" s="1"/>
  <c r="T42" i="7"/>
  <c r="T77" i="7" s="1"/>
  <c r="O42" i="7"/>
  <c r="O77" i="7" s="1"/>
  <c r="K42" i="7"/>
  <c r="K77" i="7" s="1"/>
  <c r="AG41" i="7"/>
  <c r="AG76" i="7" s="1"/>
  <c r="Z41" i="7"/>
  <c r="Z76" i="7" s="1"/>
  <c r="V41" i="7"/>
  <c r="V76" i="7" s="1"/>
  <c r="Q41" i="7"/>
  <c r="Q76" i="7" s="1"/>
  <c r="M41" i="7"/>
  <c r="M76" i="7" s="1"/>
  <c r="H41" i="7"/>
  <c r="H76" i="7" s="1"/>
  <c r="AB60" i="7"/>
  <c r="AB95" i="7" s="1"/>
  <c r="AC57" i="7"/>
  <c r="AC92" i="7" s="1"/>
  <c r="AB56" i="7"/>
  <c r="AB91" i="7" s="1"/>
  <c r="AC53" i="7"/>
  <c r="AC88" i="7" s="1"/>
  <c r="AB52" i="7"/>
  <c r="AB87" i="7" s="1"/>
  <c r="AC49" i="7"/>
  <c r="AC84" i="7" s="1"/>
  <c r="AC101" i="7" s="1"/>
  <c r="BA3" i="1" s="1"/>
  <c r="AB48" i="7"/>
  <c r="AB83" i="7" s="1"/>
  <c r="AC45" i="7"/>
  <c r="AC80" i="7" s="1"/>
  <c r="AB44" i="7"/>
  <c r="AB79" i="7" s="1"/>
  <c r="AC41" i="7"/>
  <c r="AC76" i="7" s="1"/>
  <c r="AB40" i="7"/>
  <c r="AB75" i="7" s="1"/>
  <c r="N54" i="7"/>
  <c r="N89" i="7" s="1"/>
  <c r="AL53" i="7"/>
  <c r="AL88" i="7" s="1"/>
  <c r="Y53" i="7"/>
  <c r="Y88" i="7" s="1"/>
  <c r="U53" i="7"/>
  <c r="U88" i="7" s="1"/>
  <c r="P53" i="7"/>
  <c r="P88" i="7" s="1"/>
  <c r="AB58" i="7"/>
  <c r="AB93" i="7" s="1"/>
  <c r="AB46" i="7"/>
  <c r="AB81" i="7" s="1"/>
  <c r="AC43" i="7"/>
  <c r="AC78" i="7" s="1"/>
  <c r="AB42" i="7"/>
  <c r="AB77" i="7" s="1"/>
  <c r="O51" i="7"/>
  <c r="O86" i="7" s="1"/>
  <c r="K51" i="7"/>
  <c r="K86" i="7" s="1"/>
  <c r="Z48" i="7"/>
  <c r="Z83" i="7" s="1"/>
  <c r="V48" i="7"/>
  <c r="V83" i="7" s="1"/>
  <c r="Q48" i="7"/>
  <c r="Q83" i="7" s="1"/>
  <c r="M48" i="7"/>
  <c r="M83" i="7" s="1"/>
  <c r="H48" i="7"/>
  <c r="H83" i="7" s="1"/>
  <c r="AK47" i="7"/>
  <c r="AK82" i="7" s="1"/>
  <c r="AE47" i="7"/>
  <c r="AE82" i="7" s="1"/>
  <c r="X47" i="7"/>
  <c r="X82" i="7" s="1"/>
  <c r="T47" i="7"/>
  <c r="T82" i="7" s="1"/>
  <c r="O47" i="7"/>
  <c r="O82" i="7" s="1"/>
  <c r="K47" i="7"/>
  <c r="K82" i="7" s="1"/>
  <c r="AG46" i="7"/>
  <c r="AG81" i="7" s="1"/>
  <c r="Z46" i="7"/>
  <c r="Z81" i="7" s="1"/>
  <c r="V46" i="7"/>
  <c r="V81" i="7" s="1"/>
  <c r="Q46" i="7"/>
  <c r="Q81" i="7" s="1"/>
  <c r="M46" i="7"/>
  <c r="M81" i="7" s="1"/>
  <c r="H46" i="7"/>
  <c r="H81" i="7" s="1"/>
  <c r="AK45" i="7"/>
  <c r="AK80" i="7" s="1"/>
  <c r="AE45" i="7"/>
  <c r="AE80" i="7" s="1"/>
  <c r="T45" i="7"/>
  <c r="T80" i="7" s="1"/>
  <c r="O45" i="7"/>
  <c r="O80" i="7" s="1"/>
  <c r="K45" i="7"/>
  <c r="K80" i="7" s="1"/>
  <c r="AG44" i="7"/>
  <c r="AG79" i="7" s="1"/>
  <c r="Z44" i="7"/>
  <c r="Z79" i="7" s="1"/>
  <c r="V44" i="7"/>
  <c r="V79" i="7" s="1"/>
  <c r="Q44" i="7"/>
  <c r="Q79" i="7" s="1"/>
  <c r="M44" i="7"/>
  <c r="M79" i="7" s="1"/>
  <c r="H44" i="7"/>
  <c r="H79" i="7" s="1"/>
  <c r="N43" i="7"/>
  <c r="N78" i="7" s="1"/>
  <c r="AL42" i="7"/>
  <c r="AL77" i="7" s="1"/>
  <c r="AF42" i="7"/>
  <c r="AF77" i="7" s="1"/>
  <c r="Y42" i="7"/>
  <c r="Y77" i="7" s="1"/>
  <c r="U42" i="7"/>
  <c r="U77" i="7" s="1"/>
  <c r="P42" i="7"/>
  <c r="P77" i="7" s="1"/>
  <c r="L42" i="7"/>
  <c r="L77" i="7" s="1"/>
  <c r="N41" i="7"/>
  <c r="N76" i="7" s="1"/>
  <c r="AC60" i="7"/>
  <c r="AC95" i="7" s="1"/>
  <c r="AB59" i="7"/>
  <c r="AB94" i="7" s="1"/>
  <c r="AC56" i="7"/>
  <c r="AC91" i="7" s="1"/>
  <c r="AB55" i="7"/>
  <c r="AB90" i="7" s="1"/>
  <c r="AC52" i="7"/>
  <c r="AC87" i="7" s="1"/>
  <c r="AB51" i="7"/>
  <c r="AB86" i="7" s="1"/>
  <c r="AC48" i="7"/>
  <c r="AC83" i="7" s="1"/>
  <c r="AB47" i="7"/>
  <c r="AB82" i="7" s="1"/>
  <c r="AC44" i="7"/>
  <c r="AC79" i="7" s="1"/>
  <c r="AB43" i="7"/>
  <c r="AB78" i="7" s="1"/>
  <c r="AC40" i="7"/>
  <c r="AC75" i="7" s="1"/>
  <c r="L24" i="7"/>
  <c r="L40" i="7"/>
  <c r="L75" i="7" s="1"/>
  <c r="G24" i="7"/>
  <c r="G40" i="7"/>
  <c r="P24" i="7"/>
  <c r="P40" i="7"/>
  <c r="P75" i="7" s="1"/>
  <c r="N40" i="7"/>
  <c r="N75" i="7" s="1"/>
  <c r="AG40" i="7"/>
  <c r="AG75" i="7" s="1"/>
  <c r="Z40" i="7"/>
  <c r="Z75" i="7" s="1"/>
  <c r="V40" i="7"/>
  <c r="V75" i="7" s="1"/>
  <c r="AL40" i="7"/>
  <c r="AL75" i="7" s="1"/>
  <c r="W60" i="7"/>
  <c r="W95" i="7" s="1"/>
  <c r="N60" i="7"/>
  <c r="N95" i="7" s="1"/>
  <c r="AL59" i="7"/>
  <c r="AL94" i="7" s="1"/>
  <c r="AF59" i="7"/>
  <c r="AF94" i="7" s="1"/>
  <c r="Y59" i="7"/>
  <c r="Y94" i="7" s="1"/>
  <c r="U59" i="7"/>
  <c r="U94" i="7" s="1"/>
  <c r="P59" i="7"/>
  <c r="P94" i="7" s="1"/>
  <c r="L59" i="7"/>
  <c r="L94" i="7" s="1"/>
  <c r="W58" i="7"/>
  <c r="W93" i="7" s="1"/>
  <c r="N58" i="7"/>
  <c r="N93" i="7" s="1"/>
  <c r="AL57" i="7"/>
  <c r="AL92" i="7" s="1"/>
  <c r="AF57" i="7"/>
  <c r="AF92" i="7" s="1"/>
  <c r="Y57" i="7"/>
  <c r="Y92" i="7" s="1"/>
  <c r="U57" i="7"/>
  <c r="U92" i="7" s="1"/>
  <c r="P57" i="7"/>
  <c r="P92" i="7" s="1"/>
  <c r="L57" i="7"/>
  <c r="L92" i="7" s="1"/>
  <c r="W56" i="7"/>
  <c r="W91" i="7" s="1"/>
  <c r="N56" i="7"/>
  <c r="N91" i="7" s="1"/>
  <c r="AL55" i="7"/>
  <c r="AL90" i="7" s="1"/>
  <c r="AF55" i="7"/>
  <c r="AF90" i="7" s="1"/>
  <c r="Y55" i="7"/>
  <c r="Y90" i="7" s="1"/>
  <c r="U55" i="7"/>
  <c r="U90" i="7" s="1"/>
  <c r="P55" i="7"/>
  <c r="P90" i="7" s="1"/>
  <c r="L55" i="7"/>
  <c r="L90" i="7" s="1"/>
  <c r="W54" i="7"/>
  <c r="W89" i="7" s="1"/>
  <c r="AF53" i="7"/>
  <c r="AF88" i="7" s="1"/>
  <c r="L53" i="7"/>
  <c r="L88" i="7" s="1"/>
  <c r="AK40" i="7"/>
  <c r="AK75" i="7" s="1"/>
  <c r="O59" i="7"/>
  <c r="O94" i="7" s="1"/>
  <c r="K59" i="7"/>
  <c r="K94" i="7" s="1"/>
  <c r="AG58" i="7"/>
  <c r="AG93" i="7" s="1"/>
  <c r="Z58" i="7"/>
  <c r="Z93" i="7" s="1"/>
  <c r="V58" i="7"/>
  <c r="V93" i="7" s="1"/>
  <c r="Q58" i="7"/>
  <c r="Q93" i="7" s="1"/>
  <c r="M58" i="7"/>
  <c r="M93" i="7" s="1"/>
  <c r="H58" i="7"/>
  <c r="H93" i="7" s="1"/>
  <c r="AK57" i="7"/>
  <c r="AK92" i="7" s="1"/>
  <c r="AE57" i="7"/>
  <c r="AE92" i="7" s="1"/>
  <c r="X57" i="7"/>
  <c r="X92" i="7" s="1"/>
  <c r="T57" i="7"/>
  <c r="T92" i="7" s="1"/>
  <c r="O57" i="7"/>
  <c r="O92" i="7" s="1"/>
  <c r="K57" i="7"/>
  <c r="K92" i="7" s="1"/>
  <c r="AG56" i="7"/>
  <c r="AG91" i="7" s="1"/>
  <c r="Z56" i="7"/>
  <c r="Z91" i="7" s="1"/>
  <c r="V56" i="7"/>
  <c r="V91" i="7" s="1"/>
  <c r="Q56" i="7"/>
  <c r="Q91" i="7" s="1"/>
  <c r="M56" i="7"/>
  <c r="M91" i="7" s="1"/>
  <c r="H56" i="7"/>
  <c r="H91" i="7" s="1"/>
  <c r="AK55" i="7"/>
  <c r="AK90" i="7" s="1"/>
  <c r="AE55" i="7"/>
  <c r="AE90" i="7" s="1"/>
  <c r="X55" i="7"/>
  <c r="X90" i="7" s="1"/>
  <c r="T55" i="7"/>
  <c r="T90" i="7" s="1"/>
  <c r="O55" i="7"/>
  <c r="O90" i="7" s="1"/>
  <c r="K55" i="7"/>
  <c r="K90" i="7" s="1"/>
  <c r="AG54" i="7"/>
  <c r="AG89" i="7" s="1"/>
  <c r="Z54" i="7"/>
  <c r="Z89" i="7" s="1"/>
  <c r="V54" i="7"/>
  <c r="V89" i="7" s="1"/>
  <c r="Q54" i="7"/>
  <c r="Q89" i="7" s="1"/>
  <c r="M54" i="7"/>
  <c r="M89" i="7" s="1"/>
  <c r="H54" i="7"/>
  <c r="H89" i="7" s="1"/>
  <c r="AK53" i="7"/>
  <c r="AK88" i="7" s="1"/>
  <c r="AE53" i="7"/>
  <c r="AE88" i="7" s="1"/>
  <c r="X53" i="7"/>
  <c r="X88" i="7" s="1"/>
  <c r="T53" i="7"/>
  <c r="T88" i="7" s="1"/>
  <c r="O53" i="7"/>
  <c r="O88" i="7" s="1"/>
  <c r="K53" i="7"/>
  <c r="K88" i="7" s="1"/>
  <c r="AG52" i="7"/>
  <c r="AG87" i="7" s="1"/>
  <c r="Z52" i="7"/>
  <c r="Z87" i="7" s="1"/>
  <c r="I41" i="7"/>
  <c r="I76" i="7" s="1"/>
  <c r="I45" i="7"/>
  <c r="I80" i="7" s="1"/>
  <c r="I49" i="7"/>
  <c r="I84" i="7" s="1"/>
  <c r="I53" i="7"/>
  <c r="I88" i="7" s="1"/>
  <c r="I57" i="7"/>
  <c r="I92" i="7" s="1"/>
  <c r="F40" i="7"/>
  <c r="F75" i="7" s="1"/>
  <c r="F48" i="7"/>
  <c r="F83" i="7" s="1"/>
  <c r="F52" i="7"/>
  <c r="F87" i="7" s="1"/>
  <c r="F56" i="7"/>
  <c r="F91" i="7" s="1"/>
  <c r="F60" i="7"/>
  <c r="F95" i="7" s="1"/>
  <c r="R43" i="7"/>
  <c r="R78" i="7" s="1"/>
  <c r="R47" i="7"/>
  <c r="R82" i="7" s="1"/>
  <c r="R51" i="7"/>
  <c r="R86" i="7" s="1"/>
  <c r="R55" i="7"/>
  <c r="R90" i="7" s="1"/>
  <c r="R59" i="7"/>
  <c r="R94" i="7" s="1"/>
  <c r="AA59" i="7"/>
  <c r="AA94" i="7" s="1"/>
  <c r="AA55" i="7"/>
  <c r="AA90" i="7" s="1"/>
  <c r="AA51" i="7"/>
  <c r="AA86" i="7" s="1"/>
  <c r="AA47" i="7"/>
  <c r="AA82" i="7" s="1"/>
  <c r="AA43" i="7"/>
  <c r="AA78" i="7" s="1"/>
  <c r="AH58" i="7"/>
  <c r="AH93" i="7" s="1"/>
  <c r="AH54" i="7"/>
  <c r="AH89" i="7" s="1"/>
  <c r="AH50" i="7"/>
  <c r="AH85" i="7" s="1"/>
  <c r="AH46" i="7"/>
  <c r="AH81" i="7" s="1"/>
  <c r="AH42" i="7"/>
  <c r="AH77" i="7" s="1"/>
  <c r="AI59" i="7"/>
  <c r="AI94" i="7" s="1"/>
  <c r="AI55" i="7"/>
  <c r="AI90" i="7" s="1"/>
  <c r="AI51" i="7"/>
  <c r="AI86" i="7" s="1"/>
  <c r="AI47" i="7"/>
  <c r="AI82" i="7" s="1"/>
  <c r="AI43" i="7"/>
  <c r="AI78" i="7" s="1"/>
  <c r="I42" i="7"/>
  <c r="I77" i="7" s="1"/>
  <c r="I46" i="7"/>
  <c r="I81" i="7" s="1"/>
  <c r="I50" i="7"/>
  <c r="I85" i="7" s="1"/>
  <c r="I54" i="7"/>
  <c r="I89" i="7" s="1"/>
  <c r="I58" i="7"/>
  <c r="I93" i="7" s="1"/>
  <c r="F41" i="7"/>
  <c r="F76" i="7" s="1"/>
  <c r="F45" i="7"/>
  <c r="F80" i="7" s="1"/>
  <c r="F49" i="7"/>
  <c r="F84" i="7" s="1"/>
  <c r="F53" i="7"/>
  <c r="F88" i="7" s="1"/>
  <c r="F57" i="7"/>
  <c r="F92" i="7" s="1"/>
  <c r="R40" i="7"/>
  <c r="R75" i="7" s="1"/>
  <c r="R44" i="7"/>
  <c r="R79" i="7" s="1"/>
  <c r="R48" i="7"/>
  <c r="R83" i="7" s="1"/>
  <c r="R52" i="7"/>
  <c r="R87" i="7" s="1"/>
  <c r="R56" i="7"/>
  <c r="R91" i="7" s="1"/>
  <c r="R60" i="7"/>
  <c r="R95" i="7" s="1"/>
  <c r="AA60" i="7"/>
  <c r="AA95" i="7" s="1"/>
  <c r="AA56" i="7"/>
  <c r="AA91" i="7" s="1"/>
  <c r="AA52" i="7"/>
  <c r="AA87" i="7" s="1"/>
  <c r="AA48" i="7"/>
  <c r="AA83" i="7" s="1"/>
  <c r="AA44" i="7"/>
  <c r="AA79" i="7" s="1"/>
  <c r="AA40" i="7"/>
  <c r="AA75" i="7" s="1"/>
  <c r="AH57" i="7"/>
  <c r="AH92" i="7" s="1"/>
  <c r="AH53" i="7"/>
  <c r="AH88" i="7" s="1"/>
  <c r="AH49" i="7"/>
  <c r="AH84" i="7" s="1"/>
  <c r="AH45" i="7"/>
  <c r="AH80" i="7" s="1"/>
  <c r="AH41" i="7"/>
  <c r="AH76" i="7" s="1"/>
  <c r="AI58" i="7"/>
  <c r="AI93" i="7" s="1"/>
  <c r="AI54" i="7"/>
  <c r="AI89" i="7" s="1"/>
  <c r="AI50" i="7"/>
  <c r="AI85" i="7" s="1"/>
  <c r="AI46" i="7"/>
  <c r="AI81" i="7" s="1"/>
  <c r="AI42" i="7"/>
  <c r="AI77" i="7" s="1"/>
  <c r="W52" i="7"/>
  <c r="W87" i="7" s="1"/>
  <c r="N52" i="7"/>
  <c r="N87" i="7" s="1"/>
  <c r="AL51" i="7"/>
  <c r="AL86" i="7" s="1"/>
  <c r="AF51" i="7"/>
  <c r="AF86" i="7" s="1"/>
  <c r="Y51" i="7"/>
  <c r="Y86" i="7" s="1"/>
  <c r="U51" i="7"/>
  <c r="U86" i="7" s="1"/>
  <c r="P51" i="7"/>
  <c r="P86" i="7" s="1"/>
  <c r="L51" i="7"/>
  <c r="L86" i="7" s="1"/>
  <c r="W50" i="7"/>
  <c r="W85" i="7" s="1"/>
  <c r="W102" i="7" s="1"/>
  <c r="AW4" i="1" s="1"/>
  <c r="AX4" i="1" s="1"/>
  <c r="N50" i="7"/>
  <c r="N85" i="7" s="1"/>
  <c r="N102" i="7" s="1"/>
  <c r="AM4" i="1" s="1"/>
  <c r="AL49" i="7"/>
  <c r="AL84" i="7" s="1"/>
  <c r="AL101" i="7" s="1"/>
  <c r="AQ3" i="1" s="1"/>
  <c r="AF49" i="7"/>
  <c r="AF84" i="7" s="1"/>
  <c r="AF101" i="7" s="1"/>
  <c r="Y49" i="7"/>
  <c r="Y84" i="7" s="1"/>
  <c r="Y101" i="7" s="1"/>
  <c r="U49" i="7"/>
  <c r="U84" i="7" s="1"/>
  <c r="U101" i="7" s="1"/>
  <c r="AU3" i="1" s="1"/>
  <c r="P49" i="7"/>
  <c r="P84" i="7" s="1"/>
  <c r="P101" i="7" s="1"/>
  <c r="AO3" i="1" s="1"/>
  <c r="L49" i="7"/>
  <c r="L84" i="7" s="1"/>
  <c r="L101" i="7" s="1"/>
  <c r="AK3" i="1" s="1"/>
  <c r="W48" i="7"/>
  <c r="W83" i="7" s="1"/>
  <c r="N48" i="7"/>
  <c r="N83" i="7" s="1"/>
  <c r="AL47" i="7"/>
  <c r="AL82" i="7" s="1"/>
  <c r="AF47" i="7"/>
  <c r="AF82" i="7" s="1"/>
  <c r="Y47" i="7"/>
  <c r="Y82" i="7" s="1"/>
  <c r="U47" i="7"/>
  <c r="U82" i="7" s="1"/>
  <c r="P47" i="7"/>
  <c r="P82" i="7" s="1"/>
  <c r="L47" i="7"/>
  <c r="L82" i="7" s="1"/>
  <c r="W46" i="7"/>
  <c r="W81" i="7" s="1"/>
  <c r="N46" i="7"/>
  <c r="N81" i="7" s="1"/>
  <c r="AL45" i="7"/>
  <c r="AL80" i="7" s="1"/>
  <c r="AF45" i="7"/>
  <c r="AF80" i="7" s="1"/>
  <c r="AF99" i="7" s="1"/>
  <c r="Y45" i="7"/>
  <c r="Y80" i="7" s="1"/>
  <c r="U45" i="7"/>
  <c r="U80" i="7" s="1"/>
  <c r="P45" i="7"/>
  <c r="P80" i="7" s="1"/>
  <c r="L45" i="7"/>
  <c r="L80" i="7" s="1"/>
  <c r="W44" i="7"/>
  <c r="W79" i="7" s="1"/>
  <c r="N44" i="7"/>
  <c r="N79" i="7" s="1"/>
  <c r="AK43" i="7"/>
  <c r="AK78" i="7" s="1"/>
  <c r="AE43" i="7"/>
  <c r="AE78" i="7" s="1"/>
  <c r="X43" i="7"/>
  <c r="X78" i="7" s="1"/>
  <c r="T43" i="7"/>
  <c r="T78" i="7" s="1"/>
  <c r="O43" i="7"/>
  <c r="O78" i="7" s="1"/>
  <c r="K43" i="7"/>
  <c r="K78" i="7" s="1"/>
  <c r="AG42" i="7"/>
  <c r="AG77" i="7" s="1"/>
  <c r="Z42" i="7"/>
  <c r="Z77" i="7" s="1"/>
  <c r="V42" i="7"/>
  <c r="V77" i="7" s="1"/>
  <c r="Q42" i="7"/>
  <c r="Q77" i="7" s="1"/>
  <c r="M42" i="7"/>
  <c r="M77" i="7" s="1"/>
  <c r="H42" i="7"/>
  <c r="H77" i="7" s="1"/>
  <c r="AK41" i="7"/>
  <c r="AK76" i="7" s="1"/>
  <c r="AE41" i="7"/>
  <c r="AE76" i="7" s="1"/>
  <c r="X41" i="7"/>
  <c r="X76" i="7" s="1"/>
  <c r="T41" i="7"/>
  <c r="T76" i="7" s="1"/>
  <c r="O41" i="7"/>
  <c r="O76" i="7" s="1"/>
  <c r="K41" i="7"/>
  <c r="K76" i="7" s="1"/>
  <c r="I43" i="7"/>
  <c r="I78" i="7" s="1"/>
  <c r="I47" i="7"/>
  <c r="I82" i="7" s="1"/>
  <c r="I51" i="7"/>
  <c r="I86" i="7" s="1"/>
  <c r="I55" i="7"/>
  <c r="I90" i="7" s="1"/>
  <c r="I59" i="7"/>
  <c r="I94" i="7" s="1"/>
  <c r="F42" i="7"/>
  <c r="F77" i="7" s="1"/>
  <c r="F46" i="7"/>
  <c r="F81" i="7" s="1"/>
  <c r="F50" i="7"/>
  <c r="F85" i="7" s="1"/>
  <c r="F54" i="7"/>
  <c r="F89" i="7" s="1"/>
  <c r="F58" i="7"/>
  <c r="F93" i="7" s="1"/>
  <c r="R41" i="7"/>
  <c r="R76" i="7" s="1"/>
  <c r="R45" i="7"/>
  <c r="R80" i="7" s="1"/>
  <c r="R49" i="7"/>
  <c r="R84" i="7" s="1"/>
  <c r="R53" i="7"/>
  <c r="R88" i="7" s="1"/>
  <c r="R57" i="7"/>
  <c r="R92" i="7" s="1"/>
  <c r="AA57" i="7"/>
  <c r="AA92" i="7" s="1"/>
  <c r="AA53" i="7"/>
  <c r="AA88" i="7" s="1"/>
  <c r="AA49" i="7"/>
  <c r="AA84" i="7" s="1"/>
  <c r="AA45" i="7"/>
  <c r="AA80" i="7" s="1"/>
  <c r="AA41" i="7"/>
  <c r="AA76" i="7" s="1"/>
  <c r="AH60" i="7"/>
  <c r="AH95" i="7" s="1"/>
  <c r="AH56" i="7"/>
  <c r="AH91" i="7" s="1"/>
  <c r="AH52" i="7"/>
  <c r="AH87" i="7" s="1"/>
  <c r="AH48" i="7"/>
  <c r="AH83" i="7" s="1"/>
  <c r="AH44" i="7"/>
  <c r="AH79" i="7" s="1"/>
  <c r="AH40" i="7"/>
  <c r="AH75" i="7" s="1"/>
  <c r="AI57" i="7"/>
  <c r="AI92" i="7" s="1"/>
  <c r="AI53" i="7"/>
  <c r="AI88" i="7" s="1"/>
  <c r="AI49" i="7"/>
  <c r="AI84" i="7" s="1"/>
  <c r="AI101" i="7" s="1"/>
  <c r="BF3" i="1" s="1"/>
  <c r="AI45" i="7"/>
  <c r="AI80" i="7" s="1"/>
  <c r="AI41" i="7"/>
  <c r="AI76" i="7" s="1"/>
  <c r="X45" i="7"/>
  <c r="X80" i="7" s="1"/>
  <c r="W43" i="7"/>
  <c r="W78" i="7" s="1"/>
  <c r="W41" i="7"/>
  <c r="W76" i="7" s="1"/>
  <c r="I40" i="7"/>
  <c r="I75" i="7" s="1"/>
  <c r="I44" i="7"/>
  <c r="I79" i="7" s="1"/>
  <c r="I48" i="7"/>
  <c r="I83" i="7" s="1"/>
  <c r="I52" i="7"/>
  <c r="I87" i="7" s="1"/>
  <c r="I56" i="7"/>
  <c r="I91" i="7" s="1"/>
  <c r="I60" i="7"/>
  <c r="I95" i="7" s="1"/>
  <c r="F43" i="7"/>
  <c r="F78" i="7" s="1"/>
  <c r="F47" i="7"/>
  <c r="F82" i="7" s="1"/>
  <c r="F51" i="7"/>
  <c r="F86" i="7" s="1"/>
  <c r="F55" i="7"/>
  <c r="F90" i="7" s="1"/>
  <c r="F59" i="7"/>
  <c r="F94" i="7" s="1"/>
  <c r="R42" i="7"/>
  <c r="R77" i="7" s="1"/>
  <c r="R46" i="7"/>
  <c r="R81" i="7" s="1"/>
  <c r="R50" i="7"/>
  <c r="R85" i="7" s="1"/>
  <c r="R54" i="7"/>
  <c r="R89" i="7" s="1"/>
  <c r="R58" i="7"/>
  <c r="R93" i="7" s="1"/>
  <c r="AA58" i="7"/>
  <c r="AA93" i="7" s="1"/>
  <c r="AA54" i="7"/>
  <c r="AA89" i="7" s="1"/>
  <c r="AA50" i="7"/>
  <c r="AA85" i="7" s="1"/>
  <c r="AA46" i="7"/>
  <c r="AA81" i="7" s="1"/>
  <c r="AA42" i="7"/>
  <c r="AA77" i="7" s="1"/>
  <c r="AH59" i="7"/>
  <c r="AH94" i="7" s="1"/>
  <c r="AH55" i="7"/>
  <c r="AH90" i="7" s="1"/>
  <c r="AH51" i="7"/>
  <c r="AH86" i="7" s="1"/>
  <c r="AH47" i="7"/>
  <c r="AH82" i="7" s="1"/>
  <c r="AH43" i="7"/>
  <c r="AH78" i="7" s="1"/>
  <c r="AI60" i="7"/>
  <c r="AI95" i="7" s="1"/>
  <c r="AI56" i="7"/>
  <c r="AI91" i="7" s="1"/>
  <c r="AI52" i="7"/>
  <c r="AI87" i="7" s="1"/>
  <c r="AI48" i="7"/>
  <c r="AI83" i="7" s="1"/>
  <c r="AI44" i="7"/>
  <c r="AI79" i="7" s="1"/>
  <c r="AI40" i="7"/>
  <c r="AI75" i="7" s="1"/>
  <c r="AF24" i="7"/>
  <c r="Y24" i="7"/>
  <c r="S24" i="7"/>
  <c r="AJ24" i="7"/>
  <c r="AD24" i="7"/>
  <c r="W24" i="7"/>
  <c r="J24" i="7"/>
  <c r="U24" i="7"/>
  <c r="AK24" i="7"/>
  <c r="Q24" i="7"/>
  <c r="M24" i="7"/>
  <c r="H24" i="7"/>
  <c r="N24" i="7"/>
  <c r="O24" i="7"/>
  <c r="R24" i="7"/>
  <c r="K24" i="7"/>
  <c r="AA24" i="7"/>
  <c r="AG24" i="7"/>
  <c r="Z24" i="7"/>
  <c r="V24" i="7"/>
  <c r="AL24" i="7"/>
  <c r="AH24" i="7"/>
  <c r="I24" i="7"/>
  <c r="AC24" i="7"/>
  <c r="AI24" i="7"/>
  <c r="AE24" i="7"/>
  <c r="X24" i="7"/>
  <c r="T24" i="7"/>
  <c r="F24" i="7"/>
  <c r="AB24" i="7"/>
  <c r="E24" i="7"/>
  <c r="B4" i="7"/>
  <c r="E41" i="7" s="1"/>
  <c r="E76" i="7" s="1"/>
  <c r="B5" i="7"/>
  <c r="E42" i="7" s="1"/>
  <c r="E77" i="7" s="1"/>
  <c r="B6" i="7"/>
  <c r="E43" i="7" s="1"/>
  <c r="E78" i="7" s="1"/>
  <c r="B7" i="7"/>
  <c r="E44" i="7" s="1"/>
  <c r="E79" i="7" s="1"/>
  <c r="B8" i="7"/>
  <c r="E45" i="7" s="1"/>
  <c r="B9" i="7"/>
  <c r="E46" i="7" s="1"/>
  <c r="E81" i="7" s="1"/>
  <c r="B10" i="7"/>
  <c r="E47" i="7" s="1"/>
  <c r="E82" i="7" s="1"/>
  <c r="B11" i="7"/>
  <c r="E48" i="7" s="1"/>
  <c r="E83" i="7" s="1"/>
  <c r="B12" i="7"/>
  <c r="E49" i="7" s="1"/>
  <c r="E84" i="7" s="1"/>
  <c r="B13" i="7"/>
  <c r="E50" i="7" s="1"/>
  <c r="E85" i="7" s="1"/>
  <c r="B14" i="7"/>
  <c r="E51" i="7" s="1"/>
  <c r="E86" i="7" s="1"/>
  <c r="B15" i="7"/>
  <c r="E52" i="7" s="1"/>
  <c r="E87" i="7" s="1"/>
  <c r="B16" i="7"/>
  <c r="E53" i="7" s="1"/>
  <c r="E88" i="7" s="1"/>
  <c r="B17" i="7"/>
  <c r="E54" i="7" s="1"/>
  <c r="E89" i="7" s="1"/>
  <c r="B18" i="7"/>
  <c r="E55" i="7" s="1"/>
  <c r="E90" i="7" s="1"/>
  <c r="B19" i="7"/>
  <c r="E56" i="7" s="1"/>
  <c r="E91" i="7" s="1"/>
  <c r="B20" i="7"/>
  <c r="E57" i="7" s="1"/>
  <c r="E92" i="7" s="1"/>
  <c r="B21" i="7"/>
  <c r="E58" i="7" s="1"/>
  <c r="E93" i="7" s="1"/>
  <c r="B22" i="7"/>
  <c r="E59" i="7" s="1"/>
  <c r="E94" i="7" s="1"/>
  <c r="B23" i="7"/>
  <c r="E60" i="7" s="1"/>
  <c r="E95" i="7" s="1"/>
  <c r="B3" i="7"/>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AX49" i="5"/>
  <c r="AX48" i="5"/>
  <c r="AX47" i="5"/>
  <c r="AX46" i="5"/>
  <c r="AX45" i="5"/>
  <c r="AX44" i="5"/>
  <c r="AX43" i="5"/>
  <c r="AX42" i="5"/>
  <c r="AX41" i="5"/>
  <c r="AX40" i="5"/>
  <c r="AX39" i="5"/>
  <c r="AX38" i="5"/>
  <c r="AX37" i="5"/>
  <c r="AX36" i="5"/>
  <c r="AX35" i="5"/>
  <c r="AX34" i="5"/>
  <c r="AX33" i="5"/>
  <c r="AX32" i="5"/>
  <c r="AX31" i="5"/>
  <c r="AX30" i="5"/>
  <c r="AX29" i="5"/>
  <c r="AX50" i="5" s="1"/>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AX23" i="5"/>
  <c r="AX22" i="5"/>
  <c r="AX21" i="5"/>
  <c r="AX20" i="5"/>
  <c r="AX19" i="5"/>
  <c r="AX18" i="5"/>
  <c r="AX17" i="5"/>
  <c r="AX16" i="5"/>
  <c r="AX15" i="5"/>
  <c r="AX14" i="5"/>
  <c r="AX13" i="5"/>
  <c r="AX12" i="5"/>
  <c r="AX11" i="5"/>
  <c r="AX10" i="5"/>
  <c r="AX9" i="5"/>
  <c r="AX8" i="5"/>
  <c r="AX7" i="5"/>
  <c r="AX6" i="5"/>
  <c r="AX5" i="5"/>
  <c r="AX4" i="5"/>
  <c r="E28" i="7" l="1"/>
  <c r="AD66" i="7"/>
  <c r="S67" i="7"/>
  <c r="S98" i="7"/>
  <c r="AS8" i="1" s="1"/>
  <c r="AD67" i="7"/>
  <c r="Z4" i="1" s="1"/>
  <c r="S101" i="7"/>
  <c r="AS3" i="1" s="1"/>
  <c r="L99" i="7"/>
  <c r="AK6" i="1" s="1"/>
  <c r="AJ67" i="7"/>
  <c r="AJ101" i="7"/>
  <c r="P99" i="7"/>
  <c r="AO6" i="1" s="1"/>
  <c r="M102" i="7"/>
  <c r="AL4" i="1" s="1"/>
  <c r="AG102" i="7"/>
  <c r="BD4" i="1" s="1"/>
  <c r="AL99" i="7"/>
  <c r="AQ6" i="1" s="1"/>
  <c r="U99" i="7"/>
  <c r="AU6" i="1" s="1"/>
  <c r="AB102" i="7"/>
  <c r="AZ4" i="1" s="1"/>
  <c r="AJ66" i="7"/>
  <c r="Q102" i="7"/>
  <c r="AP4" i="1" s="1"/>
  <c r="Y99" i="7"/>
  <c r="V102" i="7"/>
  <c r="AV4" i="1" s="1"/>
  <c r="AA102" i="7"/>
  <c r="BG4" i="1" s="1"/>
  <c r="E40" i="7"/>
  <c r="E75" i="7" s="1"/>
  <c r="E98" i="7" s="1"/>
  <c r="AF8" i="1" s="1"/>
  <c r="BH8" i="1"/>
  <c r="E29" i="7"/>
  <c r="BH6" i="1" s="1"/>
  <c r="E80" i="7"/>
  <c r="E64" i="7"/>
  <c r="R102" i="7"/>
  <c r="AR4" i="1" s="1"/>
  <c r="X99" i="7"/>
  <c r="AY6" i="1" s="1"/>
  <c r="AB100" i="7"/>
  <c r="AZ7" i="1" s="1"/>
  <c r="T101" i="7"/>
  <c r="AT3" i="1" s="1"/>
  <c r="AC98" i="7"/>
  <c r="BA8" i="1" s="1"/>
  <c r="AC100" i="7"/>
  <c r="BA7" i="1" s="1"/>
  <c r="X101" i="7"/>
  <c r="AY3" i="1" s="1"/>
  <c r="S100" i="7"/>
  <c r="AS7" i="1" s="1"/>
  <c r="E102" i="7"/>
  <c r="AF4" i="1" s="1"/>
  <c r="AH100" i="7"/>
  <c r="BE7" i="1" s="1"/>
  <c r="I98" i="7"/>
  <c r="AA99" i="7"/>
  <c r="BG6" i="1" s="1"/>
  <c r="P100" i="7"/>
  <c r="AO7" i="1" s="1"/>
  <c r="AL100" i="7"/>
  <c r="AQ7" i="1" s="1"/>
  <c r="R98" i="7"/>
  <c r="AR8" i="1" s="1"/>
  <c r="F99" i="7"/>
  <c r="I102" i="7"/>
  <c r="AI100" i="7"/>
  <c r="BF7" i="1" s="1"/>
  <c r="AG98" i="7"/>
  <c r="BD8" i="1" s="1"/>
  <c r="G63" i="7"/>
  <c r="E8" i="1" s="1"/>
  <c r="G75" i="7"/>
  <c r="G99" i="7" s="1"/>
  <c r="AG6" i="1" s="1"/>
  <c r="AE99" i="7"/>
  <c r="BC6" i="1" s="1"/>
  <c r="K100" i="7"/>
  <c r="AJ7" i="1" s="1"/>
  <c r="AE100" i="7"/>
  <c r="BC7" i="1" s="1"/>
  <c r="P102" i="7"/>
  <c r="AO4" i="1" s="1"/>
  <c r="AL102" i="7"/>
  <c r="AQ4" i="1" s="1"/>
  <c r="H98" i="7"/>
  <c r="AH8" i="1" s="1"/>
  <c r="X98" i="7"/>
  <c r="AY8" i="1" s="1"/>
  <c r="AB101" i="7"/>
  <c r="AZ3" i="1" s="1"/>
  <c r="V99" i="7"/>
  <c r="AV6" i="1" s="1"/>
  <c r="V100" i="7"/>
  <c r="AV7" i="1" s="1"/>
  <c r="V101" i="7"/>
  <c r="AV3" i="1" s="1"/>
  <c r="O102" i="7"/>
  <c r="AN4" i="1" s="1"/>
  <c r="AK102" i="7"/>
  <c r="E101" i="7"/>
  <c r="AF3" i="1" s="1"/>
  <c r="E99" i="7"/>
  <c r="AF6" i="1" s="1"/>
  <c r="AI98" i="7"/>
  <c r="BF8" i="1" s="1"/>
  <c r="F100" i="7"/>
  <c r="AI99" i="7"/>
  <c r="BF6" i="1" s="1"/>
  <c r="AH98" i="7"/>
  <c r="BE8" i="1" s="1"/>
  <c r="AA101" i="7"/>
  <c r="BG3" i="1" s="1"/>
  <c r="I100" i="7"/>
  <c r="U100" i="7"/>
  <c r="AU7" i="1" s="1"/>
  <c r="AI102" i="7"/>
  <c r="BF4" i="1" s="1"/>
  <c r="AH99" i="7"/>
  <c r="BE6" i="1" s="1"/>
  <c r="AA98" i="7"/>
  <c r="BG8" i="1" s="1"/>
  <c r="R100" i="7"/>
  <c r="AR7" i="1" s="1"/>
  <c r="AK98" i="7"/>
  <c r="AL98" i="7"/>
  <c r="AQ8" i="1" s="1"/>
  <c r="N98" i="7"/>
  <c r="AM8" i="1" s="1"/>
  <c r="K99" i="7"/>
  <c r="AJ6" i="1" s="1"/>
  <c r="AK99" i="7"/>
  <c r="O100" i="7"/>
  <c r="AN7" i="1" s="1"/>
  <c r="AK100" i="7"/>
  <c r="AC99" i="7"/>
  <c r="BA6" i="1" s="1"/>
  <c r="N99" i="7"/>
  <c r="AM6" i="1" s="1"/>
  <c r="N100" i="7"/>
  <c r="AM7" i="1" s="1"/>
  <c r="N101" i="7"/>
  <c r="AM3" i="1" s="1"/>
  <c r="U102" i="7"/>
  <c r="AU4" i="1" s="1"/>
  <c r="U98" i="7"/>
  <c r="AU8" i="1" s="1"/>
  <c r="M98" i="7"/>
  <c r="AL8" i="1" s="1"/>
  <c r="K101" i="7"/>
  <c r="AJ3" i="1" s="1"/>
  <c r="AE101" i="7"/>
  <c r="BC3" i="1" s="1"/>
  <c r="AE98" i="7"/>
  <c r="BC8" i="1" s="1"/>
  <c r="AD63" i="7"/>
  <c r="AD76" i="7"/>
  <c r="AC102" i="7"/>
  <c r="BA4" i="1" s="1"/>
  <c r="H99" i="7"/>
  <c r="AH6" i="1" s="1"/>
  <c r="Z99" i="7"/>
  <c r="H100" i="7"/>
  <c r="AH7" i="1" s="1"/>
  <c r="Z100" i="7"/>
  <c r="H101" i="7"/>
  <c r="AH3" i="1" s="1"/>
  <c r="Z101" i="7"/>
  <c r="T102" i="7"/>
  <c r="AT4" i="1" s="1"/>
  <c r="W98" i="7"/>
  <c r="AW8" i="1" s="1"/>
  <c r="AX8" i="1" s="1"/>
  <c r="R101" i="7"/>
  <c r="AR3" i="1" s="1"/>
  <c r="Y100" i="7"/>
  <c r="AH101" i="7"/>
  <c r="BE3" i="1" s="1"/>
  <c r="AH102" i="7"/>
  <c r="BE4" i="1" s="1"/>
  <c r="AA100" i="7"/>
  <c r="BG7" i="1" s="1"/>
  <c r="I101" i="7"/>
  <c r="V98" i="7"/>
  <c r="AV8" i="1" s="1"/>
  <c r="P98" i="7"/>
  <c r="AO8" i="1" s="1"/>
  <c r="L98" i="7"/>
  <c r="AK8" i="1" s="1"/>
  <c r="O99" i="7"/>
  <c r="AN6" i="1" s="1"/>
  <c r="T100" i="7"/>
  <c r="AT7" i="1" s="1"/>
  <c r="AB98" i="7"/>
  <c r="AZ8" i="1" s="1"/>
  <c r="W99" i="7"/>
  <c r="AW6" i="1" s="1"/>
  <c r="AX6" i="1" s="1"/>
  <c r="W100" i="7"/>
  <c r="AW7" i="1" s="1"/>
  <c r="AX7" i="1" s="1"/>
  <c r="W101" i="7"/>
  <c r="AW3" i="1" s="1"/>
  <c r="AX3" i="1" s="1"/>
  <c r="Y102" i="7"/>
  <c r="Y98" i="7"/>
  <c r="Q98" i="7"/>
  <c r="AP8" i="1" s="1"/>
  <c r="O101" i="7"/>
  <c r="AN3" i="1" s="1"/>
  <c r="AK101" i="7"/>
  <c r="AB99" i="7"/>
  <c r="AZ6" i="1" s="1"/>
  <c r="M99" i="7"/>
  <c r="AL6" i="1" s="1"/>
  <c r="AG99" i="7"/>
  <c r="BD6" i="1" s="1"/>
  <c r="M100" i="7"/>
  <c r="AL7" i="1" s="1"/>
  <c r="AG100" i="7"/>
  <c r="BD7" i="1" s="1"/>
  <c r="M101" i="7"/>
  <c r="AL3" i="1" s="1"/>
  <c r="AG101" i="7"/>
  <c r="BD3" i="1" s="1"/>
  <c r="X102" i="7"/>
  <c r="AY4" i="1" s="1"/>
  <c r="S99" i="7"/>
  <c r="AS6" i="1" s="1"/>
  <c r="K98" i="7"/>
  <c r="AJ8" i="1" s="1"/>
  <c r="R99" i="7"/>
  <c r="AR6" i="1" s="1"/>
  <c r="F102" i="7"/>
  <c r="L100" i="7"/>
  <c r="AK7" i="1" s="1"/>
  <c r="AF100" i="7"/>
  <c r="F101" i="7"/>
  <c r="F98" i="7"/>
  <c r="I99" i="7"/>
  <c r="Z98" i="7"/>
  <c r="T99" i="7"/>
  <c r="AT6" i="1" s="1"/>
  <c r="X100" i="7"/>
  <c r="AY7" i="1" s="1"/>
  <c r="L102" i="7"/>
  <c r="AK4" i="1" s="1"/>
  <c r="AF102" i="7"/>
  <c r="AF98" i="7"/>
  <c r="J63" i="7"/>
  <c r="G8" i="1" s="1"/>
  <c r="J76" i="7"/>
  <c r="T98" i="7"/>
  <c r="AT8" i="1" s="1"/>
  <c r="AJ63" i="7"/>
  <c r="AJ78" i="7"/>
  <c r="AJ100" i="7" s="1"/>
  <c r="Q99" i="7"/>
  <c r="AP6" i="1" s="1"/>
  <c r="Q100" i="7"/>
  <c r="AP7" i="1" s="1"/>
  <c r="Q101" i="7"/>
  <c r="AP3" i="1" s="1"/>
  <c r="K102" i="7"/>
  <c r="AJ4" i="1" s="1"/>
  <c r="AE102" i="7"/>
  <c r="BC4" i="1" s="1"/>
  <c r="O98" i="7"/>
  <c r="AN8" i="1" s="1"/>
  <c r="S64" i="7"/>
  <c r="Q6" i="1" s="1"/>
  <c r="U66" i="7"/>
  <c r="N67" i="7"/>
  <c r="Q67" i="7"/>
  <c r="Q3" i="1"/>
  <c r="E3" i="1"/>
  <c r="W67" i="7"/>
  <c r="Z3" i="1"/>
  <c r="G4" i="1"/>
  <c r="L66" i="7"/>
  <c r="AF66" i="7"/>
  <c r="K67" i="7"/>
  <c r="AJ65" i="7"/>
  <c r="Q4" i="1"/>
  <c r="Z8" i="1"/>
  <c r="S65" i="7"/>
  <c r="P66" i="7"/>
  <c r="AL66" i="7"/>
  <c r="M67" i="7"/>
  <c r="AG67" i="7"/>
  <c r="G3" i="1"/>
  <c r="E4" i="1"/>
  <c r="S63" i="7"/>
  <c r="AC66" i="7"/>
  <c r="T66" i="7"/>
  <c r="H67" i="7"/>
  <c r="Z67" i="7"/>
  <c r="AD64" i="7"/>
  <c r="Y66" i="7"/>
  <c r="O67" i="7"/>
  <c r="AB67" i="7"/>
  <c r="AD65" i="7"/>
  <c r="E25" i="7"/>
  <c r="V67" i="7"/>
  <c r="AK66" i="7"/>
  <c r="X67" i="7"/>
  <c r="M66" i="7"/>
  <c r="R67" i="7"/>
  <c r="X64" i="7"/>
  <c r="R64" i="7"/>
  <c r="F67" i="7"/>
  <c r="K63" i="7"/>
  <c r="L64" i="7"/>
  <c r="AF64" i="7"/>
  <c r="Z63" i="7"/>
  <c r="AB65" i="7"/>
  <c r="T64" i="7"/>
  <c r="M64" i="7"/>
  <c r="AG64" i="7"/>
  <c r="M65" i="7"/>
  <c r="AE67" i="7"/>
  <c r="AG66" i="7"/>
  <c r="W63" i="7"/>
  <c r="V64" i="7"/>
  <c r="T67" i="7"/>
  <c r="AA67" i="7"/>
  <c r="AI66" i="7"/>
  <c r="Y64" i="7"/>
  <c r="AH66" i="7"/>
  <c r="H64" i="7"/>
  <c r="Z64" i="7"/>
  <c r="H65" i="7"/>
  <c r="Z65" i="7"/>
  <c r="Q64" i="7"/>
  <c r="O66" i="7"/>
  <c r="AB66" i="7"/>
  <c r="AB64" i="7"/>
  <c r="O63" i="7"/>
  <c r="P64" i="7"/>
  <c r="AL64" i="7"/>
  <c r="AC65" i="7"/>
  <c r="Q65" i="7"/>
  <c r="AG65" i="7"/>
  <c r="AK67" i="7"/>
  <c r="Q66" i="7"/>
  <c r="AJ64" i="7"/>
  <c r="L65" i="7"/>
  <c r="AF65" i="7"/>
  <c r="F66" i="7"/>
  <c r="F63" i="7"/>
  <c r="I64" i="7"/>
  <c r="X65" i="7"/>
  <c r="L67" i="7"/>
  <c r="AF67" i="7"/>
  <c r="AF63" i="7"/>
  <c r="T63" i="7"/>
  <c r="G64" i="7"/>
  <c r="AH65" i="7"/>
  <c r="I63" i="7"/>
  <c r="AA64" i="7"/>
  <c r="P65" i="7"/>
  <c r="AL65" i="7"/>
  <c r="R63" i="7"/>
  <c r="F64" i="7"/>
  <c r="I67" i="7"/>
  <c r="AI65" i="7"/>
  <c r="AG63" i="7"/>
  <c r="AC63" i="7"/>
  <c r="AE64" i="7"/>
  <c r="K65" i="7"/>
  <c r="AE65" i="7"/>
  <c r="P67" i="7"/>
  <c r="AL67" i="7"/>
  <c r="H63" i="7"/>
  <c r="X66" i="7"/>
  <c r="X63" i="7"/>
  <c r="AC67" i="7"/>
  <c r="V66" i="7"/>
  <c r="G65" i="7"/>
  <c r="AI63" i="7"/>
  <c r="F65" i="7"/>
  <c r="AI64" i="7"/>
  <c r="AH63" i="7"/>
  <c r="AA66" i="7"/>
  <c r="I65" i="7"/>
  <c r="U64" i="7"/>
  <c r="U65" i="7"/>
  <c r="AI67" i="7"/>
  <c r="AH64" i="7"/>
  <c r="AA63" i="7"/>
  <c r="R65" i="7"/>
  <c r="AK63" i="7"/>
  <c r="AL63" i="7"/>
  <c r="N63" i="7"/>
  <c r="K64" i="7"/>
  <c r="AK64" i="7"/>
  <c r="O65" i="7"/>
  <c r="AK65" i="7"/>
  <c r="AC64" i="7"/>
  <c r="N64" i="7"/>
  <c r="N65" i="7"/>
  <c r="N66" i="7"/>
  <c r="U67" i="7"/>
  <c r="U63" i="7"/>
  <c r="M63" i="7"/>
  <c r="K66" i="7"/>
  <c r="AE66" i="7"/>
  <c r="AE63" i="7"/>
  <c r="H66" i="7"/>
  <c r="Z66" i="7"/>
  <c r="R66" i="7"/>
  <c r="Y65" i="7"/>
  <c r="AH67" i="7"/>
  <c r="AA65" i="7"/>
  <c r="I66" i="7"/>
  <c r="V63" i="7"/>
  <c r="P63" i="7"/>
  <c r="L63" i="7"/>
  <c r="O64" i="7"/>
  <c r="T65" i="7"/>
  <c r="AB63" i="7"/>
  <c r="W64" i="7"/>
  <c r="W65" i="7"/>
  <c r="W66" i="7"/>
  <c r="Y67" i="7"/>
  <c r="Y63" i="7"/>
  <c r="Q63" i="7"/>
  <c r="V65" i="7"/>
  <c r="J64" i="7"/>
  <c r="J65" i="7"/>
  <c r="E66" i="7"/>
  <c r="E67" i="7"/>
  <c r="E65" i="7"/>
  <c r="G29" i="7"/>
  <c r="BI6" i="1" s="1"/>
  <c r="K29" i="7"/>
  <c r="BL6" i="1" s="1"/>
  <c r="O29" i="7"/>
  <c r="BP6" i="1" s="1"/>
  <c r="S29" i="7"/>
  <c r="BU6" i="1" s="1"/>
  <c r="W29" i="7"/>
  <c r="BY6" i="1" s="1"/>
  <c r="BZ6" i="1" s="1"/>
  <c r="AA29" i="7"/>
  <c r="CI6" i="1" s="1"/>
  <c r="AE29" i="7"/>
  <c r="CE6" i="1" s="1"/>
  <c r="AI29" i="7"/>
  <c r="CH6" i="1" s="1"/>
  <c r="E30" i="7"/>
  <c r="BH7" i="1" s="1"/>
  <c r="I30" i="7"/>
  <c r="M30" i="7"/>
  <c r="BN7" i="1" s="1"/>
  <c r="Q30" i="7"/>
  <c r="BR7" i="1" s="1"/>
  <c r="U30" i="7"/>
  <c r="BW7" i="1" s="1"/>
  <c r="Y30" i="7"/>
  <c r="AC30" i="7"/>
  <c r="CC7" i="1" s="1"/>
  <c r="AG30" i="7"/>
  <c r="CF7" i="1" s="1"/>
  <c r="AK30" i="7"/>
  <c r="G31" i="7"/>
  <c r="BI3" i="1" s="1"/>
  <c r="K31" i="7"/>
  <c r="BL3" i="1" s="1"/>
  <c r="O31" i="7"/>
  <c r="BP3" i="1" s="1"/>
  <c r="S31" i="7"/>
  <c r="BU3" i="1" s="1"/>
  <c r="W31" i="7"/>
  <c r="BY3" i="1" s="1"/>
  <c r="BZ3" i="1" s="1"/>
  <c r="AA31" i="7"/>
  <c r="CI3" i="1" s="1"/>
  <c r="AE31" i="7"/>
  <c r="CE3" i="1" s="1"/>
  <c r="AI31" i="7"/>
  <c r="CH3" i="1" s="1"/>
  <c r="E32" i="7"/>
  <c r="BH4" i="1" s="1"/>
  <c r="I32" i="7"/>
  <c r="M32" i="7"/>
  <c r="BN4" i="1" s="1"/>
  <c r="Q32" i="7"/>
  <c r="BR4" i="1" s="1"/>
  <c r="U32" i="7"/>
  <c r="BW4" i="1" s="1"/>
  <c r="Y32" i="7"/>
  <c r="AC32" i="7"/>
  <c r="CC4" i="1" s="1"/>
  <c r="AG32" i="7"/>
  <c r="CF4" i="1" s="1"/>
  <c r="AK32" i="7"/>
  <c r="G33" i="7"/>
  <c r="BI9" i="1" s="1"/>
  <c r="K33" i="7"/>
  <c r="BL9" i="1" s="1"/>
  <c r="O33" i="7"/>
  <c r="BP9" i="1" s="1"/>
  <c r="S33" i="7"/>
  <c r="BU9" i="1" s="1"/>
  <c r="W33" i="7"/>
  <c r="BY9" i="1" s="1"/>
  <c r="BZ9" i="1" s="1"/>
  <c r="AA33" i="7"/>
  <c r="CI9" i="1" s="1"/>
  <c r="AE33" i="7"/>
  <c r="CE9" i="1" s="1"/>
  <c r="AI33" i="7"/>
  <c r="CH9" i="1" s="1"/>
  <c r="F34" i="7"/>
  <c r="J34" i="7"/>
  <c r="BK5" i="1" s="1"/>
  <c r="N34" i="7"/>
  <c r="BO5" i="1" s="1"/>
  <c r="R34" i="7"/>
  <c r="BT5" i="1" s="1"/>
  <c r="V34" i="7"/>
  <c r="BX5" i="1" s="1"/>
  <c r="Z34" i="7"/>
  <c r="AD34" i="7"/>
  <c r="CD5" i="1" s="1"/>
  <c r="AH34" i="7"/>
  <c r="CG5" i="1" s="1"/>
  <c r="AL34" i="7"/>
  <c r="BS5" i="1" s="1"/>
  <c r="H35" i="7"/>
  <c r="BJ10" i="1" s="1"/>
  <c r="L35" i="7"/>
  <c r="BM10" i="1" s="1"/>
  <c r="P35" i="7"/>
  <c r="BQ10" i="1" s="1"/>
  <c r="T35" i="7"/>
  <c r="BV10" i="1" s="1"/>
  <c r="X35" i="7"/>
  <c r="CA10" i="1" s="1"/>
  <c r="AB35" i="7"/>
  <c r="CB10" i="1" s="1"/>
  <c r="AF35" i="7"/>
  <c r="AJ35" i="7"/>
  <c r="G28" i="7"/>
  <c r="BI8" i="1" s="1"/>
  <c r="K28" i="7"/>
  <c r="BL8" i="1" s="1"/>
  <c r="O28" i="7"/>
  <c r="BP8" i="1" s="1"/>
  <c r="S28" i="7"/>
  <c r="BU8" i="1" s="1"/>
  <c r="W28" i="7"/>
  <c r="BY8" i="1" s="1"/>
  <c r="BZ8" i="1" s="1"/>
  <c r="AA28" i="7"/>
  <c r="CI8" i="1" s="1"/>
  <c r="AE28" i="7"/>
  <c r="CE8" i="1" s="1"/>
  <c r="AI28" i="7"/>
  <c r="CH8" i="1" s="1"/>
  <c r="E34" i="7"/>
  <c r="BH5" i="1" s="1"/>
  <c r="H29" i="7"/>
  <c r="BJ6" i="1" s="1"/>
  <c r="L29" i="7"/>
  <c r="BM6" i="1" s="1"/>
  <c r="P29" i="7"/>
  <c r="BQ6" i="1" s="1"/>
  <c r="T29" i="7"/>
  <c r="BV6" i="1" s="1"/>
  <c r="X29" i="7"/>
  <c r="CA6" i="1" s="1"/>
  <c r="AB29" i="7"/>
  <c r="CB6" i="1" s="1"/>
  <c r="AF29" i="7"/>
  <c r="AJ29" i="7"/>
  <c r="F30" i="7"/>
  <c r="J30" i="7"/>
  <c r="BK7" i="1" s="1"/>
  <c r="N30" i="7"/>
  <c r="BO7" i="1" s="1"/>
  <c r="R30" i="7"/>
  <c r="BT7" i="1" s="1"/>
  <c r="V30" i="7"/>
  <c r="BX7" i="1" s="1"/>
  <c r="Z30" i="7"/>
  <c r="AD30" i="7"/>
  <c r="CD7" i="1" s="1"/>
  <c r="AH30" i="7"/>
  <c r="CG7" i="1" s="1"/>
  <c r="AL30" i="7"/>
  <c r="BS7" i="1" s="1"/>
  <c r="H31" i="7"/>
  <c r="BJ3" i="1" s="1"/>
  <c r="L31" i="7"/>
  <c r="BM3" i="1" s="1"/>
  <c r="P31" i="7"/>
  <c r="BQ3" i="1" s="1"/>
  <c r="T31" i="7"/>
  <c r="BV3" i="1" s="1"/>
  <c r="X31" i="7"/>
  <c r="CA3" i="1" s="1"/>
  <c r="AB31" i="7"/>
  <c r="CB3" i="1" s="1"/>
  <c r="AF31" i="7"/>
  <c r="AJ31" i="7"/>
  <c r="F32" i="7"/>
  <c r="J32" i="7"/>
  <c r="BK4" i="1" s="1"/>
  <c r="N32" i="7"/>
  <c r="BO4" i="1" s="1"/>
  <c r="R32" i="7"/>
  <c r="BT4" i="1" s="1"/>
  <c r="V32" i="7"/>
  <c r="BX4" i="1" s="1"/>
  <c r="Z32" i="7"/>
  <c r="AD32" i="7"/>
  <c r="CD4" i="1" s="1"/>
  <c r="AH32" i="7"/>
  <c r="CG4" i="1" s="1"/>
  <c r="AL32" i="7"/>
  <c r="BS4" i="1" s="1"/>
  <c r="H33" i="7"/>
  <c r="BJ9" i="1" s="1"/>
  <c r="L33" i="7"/>
  <c r="BM9" i="1" s="1"/>
  <c r="P33" i="7"/>
  <c r="BQ9" i="1" s="1"/>
  <c r="T33" i="7"/>
  <c r="BV9" i="1" s="1"/>
  <c r="X33" i="7"/>
  <c r="CA9" i="1" s="1"/>
  <c r="AB33" i="7"/>
  <c r="CB9" i="1" s="1"/>
  <c r="AF33" i="7"/>
  <c r="AJ33" i="7"/>
  <c r="G34" i="7"/>
  <c r="BI5" i="1" s="1"/>
  <c r="K34" i="7"/>
  <c r="BL5" i="1" s="1"/>
  <c r="O34" i="7"/>
  <c r="BP5" i="1" s="1"/>
  <c r="S34" i="7"/>
  <c r="BU5" i="1" s="1"/>
  <c r="W34" i="7"/>
  <c r="BY5" i="1" s="1"/>
  <c r="BZ5" i="1" s="1"/>
  <c r="AA34" i="7"/>
  <c r="CI5" i="1" s="1"/>
  <c r="AE34" i="7"/>
  <c r="CE5" i="1" s="1"/>
  <c r="AI34" i="7"/>
  <c r="CH5" i="1" s="1"/>
  <c r="E35" i="7"/>
  <c r="BH10" i="1" s="1"/>
  <c r="I35" i="7"/>
  <c r="M35" i="7"/>
  <c r="BN10" i="1" s="1"/>
  <c r="Q35" i="7"/>
  <c r="BR10" i="1" s="1"/>
  <c r="U35" i="7"/>
  <c r="BW10" i="1" s="1"/>
  <c r="Y35" i="7"/>
  <c r="AC35" i="7"/>
  <c r="CC10" i="1" s="1"/>
  <c r="AG35" i="7"/>
  <c r="CF10" i="1" s="1"/>
  <c r="AK35" i="7"/>
  <c r="H28" i="7"/>
  <c r="BJ8" i="1" s="1"/>
  <c r="L28" i="7"/>
  <c r="BM8" i="1" s="1"/>
  <c r="P28" i="7"/>
  <c r="BQ8" i="1" s="1"/>
  <c r="T28" i="7"/>
  <c r="BV8" i="1" s="1"/>
  <c r="X28" i="7"/>
  <c r="CA8" i="1" s="1"/>
  <c r="AB28" i="7"/>
  <c r="CB8" i="1" s="1"/>
  <c r="AF28" i="7"/>
  <c r="AJ28" i="7"/>
  <c r="I29" i="7"/>
  <c r="M29" i="7"/>
  <c r="BN6" i="1" s="1"/>
  <c r="Q29" i="7"/>
  <c r="BR6" i="1" s="1"/>
  <c r="U29" i="7"/>
  <c r="BW6" i="1" s="1"/>
  <c r="Y29" i="7"/>
  <c r="AC29" i="7"/>
  <c r="CC6" i="1" s="1"/>
  <c r="AG29" i="7"/>
  <c r="CF6" i="1" s="1"/>
  <c r="AK29" i="7"/>
  <c r="G30" i="7"/>
  <c r="BI7" i="1" s="1"/>
  <c r="K30" i="7"/>
  <c r="BL7" i="1" s="1"/>
  <c r="O30" i="7"/>
  <c r="BP7" i="1" s="1"/>
  <c r="S30" i="7"/>
  <c r="BU7" i="1" s="1"/>
  <c r="W30" i="7"/>
  <c r="BY7" i="1" s="1"/>
  <c r="BZ7" i="1" s="1"/>
  <c r="AA30" i="7"/>
  <c r="CI7" i="1" s="1"/>
  <c r="AE30" i="7"/>
  <c r="CE7" i="1" s="1"/>
  <c r="AI30" i="7"/>
  <c r="CH7" i="1" s="1"/>
  <c r="E31" i="7"/>
  <c r="BH3" i="1" s="1"/>
  <c r="I31" i="7"/>
  <c r="M31" i="7"/>
  <c r="BN3" i="1" s="1"/>
  <c r="Q31" i="7"/>
  <c r="BR3" i="1" s="1"/>
  <c r="U31" i="7"/>
  <c r="BW3" i="1" s="1"/>
  <c r="Y31" i="7"/>
  <c r="AC31" i="7"/>
  <c r="CC3" i="1" s="1"/>
  <c r="AG31" i="7"/>
  <c r="CF3" i="1" s="1"/>
  <c r="AK31" i="7"/>
  <c r="G32" i="7"/>
  <c r="BI4" i="1" s="1"/>
  <c r="K32" i="7"/>
  <c r="BL4" i="1" s="1"/>
  <c r="O32" i="7"/>
  <c r="BP4" i="1" s="1"/>
  <c r="S32" i="7"/>
  <c r="BU4" i="1" s="1"/>
  <c r="W32" i="7"/>
  <c r="BY4" i="1" s="1"/>
  <c r="BZ4" i="1" s="1"/>
  <c r="AA32" i="7"/>
  <c r="CI4" i="1" s="1"/>
  <c r="AE32" i="7"/>
  <c r="CE4" i="1" s="1"/>
  <c r="AI32" i="7"/>
  <c r="CH4" i="1" s="1"/>
  <c r="E33" i="7"/>
  <c r="BH9" i="1" s="1"/>
  <c r="I33" i="7"/>
  <c r="M33" i="7"/>
  <c r="BN9" i="1" s="1"/>
  <c r="Q33" i="7"/>
  <c r="BR9" i="1" s="1"/>
  <c r="U33" i="7"/>
  <c r="BW9" i="1" s="1"/>
  <c r="Y33" i="7"/>
  <c r="AC33" i="7"/>
  <c r="CC9" i="1" s="1"/>
  <c r="AG33" i="7"/>
  <c r="CF9" i="1" s="1"/>
  <c r="AK33" i="7"/>
  <c r="H34" i="7"/>
  <c r="BJ5" i="1" s="1"/>
  <c r="L34" i="7"/>
  <c r="BM5" i="1" s="1"/>
  <c r="P34" i="7"/>
  <c r="BQ5" i="1" s="1"/>
  <c r="T34" i="7"/>
  <c r="BV5" i="1" s="1"/>
  <c r="X34" i="7"/>
  <c r="CA5" i="1" s="1"/>
  <c r="AB34" i="7"/>
  <c r="CB5" i="1" s="1"/>
  <c r="AF34" i="7"/>
  <c r="AJ34" i="7"/>
  <c r="F35" i="7"/>
  <c r="J35" i="7"/>
  <c r="BK10" i="1" s="1"/>
  <c r="N35" i="7"/>
  <c r="BO10" i="1" s="1"/>
  <c r="R35" i="7"/>
  <c r="BT10" i="1" s="1"/>
  <c r="V35" i="7"/>
  <c r="BX10" i="1" s="1"/>
  <c r="Z35" i="7"/>
  <c r="AD35" i="7"/>
  <c r="CD10" i="1" s="1"/>
  <c r="AH35" i="7"/>
  <c r="CG10" i="1" s="1"/>
  <c r="AL35" i="7"/>
  <c r="BS10" i="1" s="1"/>
  <c r="I28" i="7"/>
  <c r="M28" i="7"/>
  <c r="BN8" i="1" s="1"/>
  <c r="Q28" i="7"/>
  <c r="BR8" i="1" s="1"/>
  <c r="U28" i="7"/>
  <c r="BW8" i="1" s="1"/>
  <c r="Y28" i="7"/>
  <c r="AC28" i="7"/>
  <c r="CC8" i="1" s="1"/>
  <c r="AG28" i="7"/>
  <c r="CF8" i="1" s="1"/>
  <c r="AK28" i="7"/>
  <c r="F29" i="7"/>
  <c r="J29" i="7"/>
  <c r="BK6" i="1" s="1"/>
  <c r="N29" i="7"/>
  <c r="BO6" i="1" s="1"/>
  <c r="R29" i="7"/>
  <c r="BT6" i="1" s="1"/>
  <c r="V29" i="7"/>
  <c r="BX6" i="1" s="1"/>
  <c r="Z29" i="7"/>
  <c r="AD29" i="7"/>
  <c r="CD6" i="1" s="1"/>
  <c r="AH29" i="7"/>
  <c r="CG6" i="1" s="1"/>
  <c r="AL29" i="7"/>
  <c r="BS6" i="1" s="1"/>
  <c r="H30" i="7"/>
  <c r="BJ7" i="1" s="1"/>
  <c r="L30" i="7"/>
  <c r="BM7" i="1" s="1"/>
  <c r="P30" i="7"/>
  <c r="BQ7" i="1" s="1"/>
  <c r="T30" i="7"/>
  <c r="BV7" i="1" s="1"/>
  <c r="X30" i="7"/>
  <c r="CA7" i="1" s="1"/>
  <c r="AB30" i="7"/>
  <c r="CB7" i="1" s="1"/>
  <c r="AF30" i="7"/>
  <c r="AJ30" i="7"/>
  <c r="F31" i="7"/>
  <c r="J31" i="7"/>
  <c r="BK3" i="1" s="1"/>
  <c r="N31" i="7"/>
  <c r="BO3" i="1" s="1"/>
  <c r="R31" i="7"/>
  <c r="BT3" i="1" s="1"/>
  <c r="V31" i="7"/>
  <c r="BX3" i="1" s="1"/>
  <c r="Z31" i="7"/>
  <c r="AD31" i="7"/>
  <c r="CD3" i="1" s="1"/>
  <c r="AH31" i="7"/>
  <c r="CG3" i="1" s="1"/>
  <c r="AL31" i="7"/>
  <c r="BS3" i="1" s="1"/>
  <c r="H32" i="7"/>
  <c r="BJ4" i="1" s="1"/>
  <c r="L32" i="7"/>
  <c r="BM4" i="1" s="1"/>
  <c r="P32" i="7"/>
  <c r="BQ4" i="1" s="1"/>
  <c r="T32" i="7"/>
  <c r="BV4" i="1" s="1"/>
  <c r="X32" i="7"/>
  <c r="CA4" i="1" s="1"/>
  <c r="AB32" i="7"/>
  <c r="CB4" i="1" s="1"/>
  <c r="AF32" i="7"/>
  <c r="AJ32" i="7"/>
  <c r="F33" i="7"/>
  <c r="J33" i="7"/>
  <c r="BK9" i="1" s="1"/>
  <c r="N33" i="7"/>
  <c r="BO9" i="1" s="1"/>
  <c r="R33" i="7"/>
  <c r="BT9" i="1" s="1"/>
  <c r="V33" i="7"/>
  <c r="BX9" i="1" s="1"/>
  <c r="Z33" i="7"/>
  <c r="AD33" i="7"/>
  <c r="CD9" i="1" s="1"/>
  <c r="AH33" i="7"/>
  <c r="CG9" i="1" s="1"/>
  <c r="AL33" i="7"/>
  <c r="BS9" i="1" s="1"/>
  <c r="I34" i="7"/>
  <c r="M34" i="7"/>
  <c r="BN5" i="1" s="1"/>
  <c r="Q34" i="7"/>
  <c r="BR5" i="1" s="1"/>
  <c r="U34" i="7"/>
  <c r="BW5" i="1" s="1"/>
  <c r="Y34" i="7"/>
  <c r="AC34" i="7"/>
  <c r="CC5" i="1" s="1"/>
  <c r="AG34" i="7"/>
  <c r="CF5" i="1" s="1"/>
  <c r="AK34" i="7"/>
  <c r="G35" i="7"/>
  <c r="BI10" i="1" s="1"/>
  <c r="K35" i="7"/>
  <c r="BL10" i="1" s="1"/>
  <c r="O35" i="7"/>
  <c r="BP10" i="1" s="1"/>
  <c r="S35" i="7"/>
  <c r="BU10" i="1" s="1"/>
  <c r="W35" i="7"/>
  <c r="BY10" i="1" s="1"/>
  <c r="BZ10" i="1" s="1"/>
  <c r="AA35" i="7"/>
  <c r="CI10" i="1" s="1"/>
  <c r="AE35" i="7"/>
  <c r="CE10" i="1" s="1"/>
  <c r="AI35" i="7"/>
  <c r="CH10" i="1" s="1"/>
  <c r="F28" i="7"/>
  <c r="J28" i="7"/>
  <c r="BK8" i="1" s="1"/>
  <c r="N28" i="7"/>
  <c r="BO8" i="1" s="1"/>
  <c r="R28" i="7"/>
  <c r="BT8" i="1" s="1"/>
  <c r="V28" i="7"/>
  <c r="BX8" i="1" s="1"/>
  <c r="Z28" i="7"/>
  <c r="AD28" i="7"/>
  <c r="CD8" i="1" s="1"/>
  <c r="AH28" i="7"/>
  <c r="CG8" i="1" s="1"/>
  <c r="AL28" i="7"/>
  <c r="BS8" i="1" s="1"/>
  <c r="B5" i="4"/>
  <c r="B4" i="4"/>
  <c r="B3" i="4"/>
  <c r="B2" i="4"/>
  <c r="E100" i="7" l="1"/>
  <c r="AF7" i="1" s="1"/>
  <c r="E63" i="7"/>
  <c r="AJ99" i="7"/>
  <c r="G98" i="7"/>
  <c r="AG8" i="1" s="1"/>
  <c r="G100" i="7"/>
  <c r="AG7" i="1" s="1"/>
  <c r="J99" i="7"/>
  <c r="AI6" i="1" s="1"/>
  <c r="J98" i="7"/>
  <c r="AI8" i="1" s="1"/>
  <c r="AD100" i="7"/>
  <c r="BB7" i="1" s="1"/>
  <c r="AD98" i="7"/>
  <c r="BB8" i="1" s="1"/>
  <c r="AD99" i="7"/>
  <c r="BB6" i="1" s="1"/>
  <c r="J100" i="7"/>
  <c r="AI7" i="1" s="1"/>
  <c r="AJ98" i="7"/>
  <c r="D7" i="1"/>
  <c r="G6" i="1"/>
  <c r="X8" i="1"/>
  <c r="M8" i="1"/>
  <c r="AC4" i="1"/>
  <c r="F3" i="1"/>
  <c r="J8" i="1"/>
  <c r="K7" i="1"/>
  <c r="L7" i="1"/>
  <c r="O8" i="1"/>
  <c r="AC6" i="1"/>
  <c r="Y4" i="1"/>
  <c r="O4" i="1"/>
  <c r="AA6" i="1"/>
  <c r="M7" i="1"/>
  <c r="E6" i="1"/>
  <c r="I4" i="1"/>
  <c r="N3" i="1"/>
  <c r="Y7" i="1"/>
  <c r="X6" i="1"/>
  <c r="AC3" i="1"/>
  <c r="R4" i="1"/>
  <c r="AA4" i="1"/>
  <c r="R6" i="1"/>
  <c r="I6" i="1"/>
  <c r="W6" i="1"/>
  <c r="X4" i="1"/>
  <c r="Q8" i="1"/>
  <c r="O3" i="1"/>
  <c r="N4" i="1"/>
  <c r="D4" i="1"/>
  <c r="T7" i="1"/>
  <c r="U3" i="1"/>
  <c r="V3" i="1" s="1"/>
  <c r="R7" i="1"/>
  <c r="T8" i="1"/>
  <c r="AA8" i="1"/>
  <c r="S8" i="1"/>
  <c r="K6" i="1"/>
  <c r="AD4" i="1"/>
  <c r="AE3" i="1"/>
  <c r="AD8" i="1"/>
  <c r="W8" i="1"/>
  <c r="M4" i="1"/>
  <c r="Y8" i="1"/>
  <c r="AE6" i="1"/>
  <c r="R8" i="1"/>
  <c r="W7" i="1"/>
  <c r="O6" i="1"/>
  <c r="X3" i="1"/>
  <c r="F7" i="1"/>
  <c r="T6" i="1"/>
  <c r="J7" i="1"/>
  <c r="X7" i="1"/>
  <c r="H8" i="1"/>
  <c r="P4" i="1"/>
  <c r="T4" i="1"/>
  <c r="L4" i="1"/>
  <c r="F4" i="1"/>
  <c r="AB4" i="1"/>
  <c r="U4" i="1"/>
  <c r="V4" i="1" s="1"/>
  <c r="K4" i="1"/>
  <c r="D6" i="1"/>
  <c r="N8" i="1"/>
  <c r="U7" i="1"/>
  <c r="V7" i="1" s="1"/>
  <c r="L6" i="1"/>
  <c r="P3" i="1"/>
  <c r="AA3" i="1"/>
  <c r="S4" i="1"/>
  <c r="Y6" i="1"/>
  <c r="H6" i="1"/>
  <c r="P7" i="1"/>
  <c r="S7" i="1"/>
  <c r="AC8" i="1"/>
  <c r="E7" i="1"/>
  <c r="W3" i="1"/>
  <c r="AA7" i="1"/>
  <c r="AB8" i="1"/>
  <c r="P8" i="1"/>
  <c r="I7" i="1"/>
  <c r="AB7" i="1"/>
  <c r="M6" i="1"/>
  <c r="L3" i="1"/>
  <c r="AD3" i="1"/>
  <c r="U8" i="1"/>
  <c r="V8" i="1" s="1"/>
  <c r="AB6" i="1"/>
  <c r="J3" i="1"/>
  <c r="R3" i="1"/>
  <c r="M3" i="1"/>
  <c r="Q7" i="1"/>
  <c r="H4" i="1"/>
  <c r="I3" i="1"/>
  <c r="D8" i="1"/>
  <c r="G7" i="1"/>
  <c r="U6" i="1"/>
  <c r="V6" i="1" s="1"/>
  <c r="I8" i="1"/>
  <c r="AE7" i="1"/>
  <c r="H3" i="1"/>
  <c r="K3" i="1"/>
  <c r="K8" i="1"/>
  <c r="AE8" i="1"/>
  <c r="S6" i="1"/>
  <c r="AD6" i="1"/>
  <c r="T3" i="1"/>
  <c r="F8" i="1"/>
  <c r="H7" i="1"/>
  <c r="AD7" i="1"/>
  <c r="O7" i="1"/>
  <c r="AC7" i="1"/>
  <c r="N7" i="1"/>
  <c r="L8" i="1"/>
  <c r="N6" i="1"/>
  <c r="F6" i="1"/>
  <c r="AE4" i="1"/>
  <c r="AB3" i="1"/>
  <c r="J6" i="1"/>
  <c r="P6" i="1"/>
  <c r="W4" i="1"/>
  <c r="Z7" i="1"/>
  <c r="Z6" i="1"/>
  <c r="Y3" i="1"/>
  <c r="J4" i="1"/>
  <c r="S3" i="1"/>
  <c r="AL36" i="7"/>
  <c r="V36" i="7"/>
  <c r="F36" i="7"/>
  <c r="AH36" i="7"/>
  <c r="R36" i="7"/>
  <c r="AD36" i="7"/>
  <c r="N36" i="7"/>
  <c r="Z36" i="7"/>
  <c r="J36" i="7"/>
  <c r="AK36" i="7"/>
  <c r="U36" i="7"/>
  <c r="AJ36" i="7"/>
  <c r="T36" i="7"/>
  <c r="AI36" i="7"/>
  <c r="S36" i="7"/>
  <c r="AG36" i="7"/>
  <c r="Q36" i="7"/>
  <c r="AF36" i="7"/>
  <c r="P36" i="7"/>
  <c r="AE36" i="7"/>
  <c r="O36" i="7"/>
  <c r="AC36" i="7"/>
  <c r="M36" i="7"/>
  <c r="AB36" i="7"/>
  <c r="L36" i="7"/>
  <c r="AA36" i="7"/>
  <c r="K36" i="7"/>
  <c r="Y36" i="7"/>
  <c r="I36" i="7"/>
  <c r="X36" i="7"/>
  <c r="H36" i="7"/>
  <c r="W36" i="7"/>
  <c r="G36" i="7"/>
  <c r="E36" i="7"/>
</calcChain>
</file>

<file path=xl/sharedStrings.xml><?xml version="1.0" encoding="utf-8"?>
<sst xmlns="http://schemas.openxmlformats.org/spreadsheetml/2006/main" count="1445" uniqueCount="407">
  <si>
    <t>Coal pulverized</t>
  </si>
  <si>
    <t>Gas conventional</t>
  </si>
  <si>
    <t>Gas turbine</t>
  </si>
  <si>
    <t>Gas CCGT</t>
  </si>
  <si>
    <t>Nuclear conventional</t>
  </si>
  <si>
    <t>Solar pv plant</t>
  </si>
  <si>
    <t>Solar on roof households</t>
  </si>
  <si>
    <t>Solar on roof buildings</t>
  </si>
  <si>
    <t>Waste incinerator</t>
  </si>
  <si>
    <t>Hydro river</t>
  </si>
  <si>
    <t>Hydro mountain</t>
  </si>
  <si>
    <t>Geothermal</t>
  </si>
  <si>
    <t>Coal conventional</t>
  </si>
  <si>
    <t>Coal</t>
  </si>
  <si>
    <t>Lignite</t>
  </si>
  <si>
    <t>plant_type</t>
  </si>
  <si>
    <t>input</t>
  </si>
  <si>
    <t>Lignite, peat</t>
  </si>
  <si>
    <t>Network gas</t>
  </si>
  <si>
    <t>Nuclear heat</t>
  </si>
  <si>
    <t>Oil</t>
  </si>
  <si>
    <t>Hydro</t>
  </si>
  <si>
    <t>Wind</t>
  </si>
  <si>
    <t>Solar photovoltaic</t>
  </si>
  <si>
    <t>Waste</t>
  </si>
  <si>
    <t>output</t>
  </si>
  <si>
    <t>Electricity</t>
  </si>
  <si>
    <t>input_share</t>
  </si>
  <si>
    <t>key</t>
  </si>
  <si>
    <t>demand</t>
  </si>
  <si>
    <t>full_load_hours</t>
  </si>
  <si>
    <t>electricity_output_conversion</t>
  </si>
  <si>
    <t>steam_hot_water_output_conversion</t>
  </si>
  <si>
    <t>energy_heat_burner_wood_pellets</t>
  </si>
  <si>
    <t>energy_heat_burner_coal</t>
  </si>
  <si>
    <t>energy_heat_burner_hydrogen</t>
  </si>
  <si>
    <t>energy_heat_burner_crude_oil</t>
  </si>
  <si>
    <t>energy_heat_burner_network_gas</t>
  </si>
  <si>
    <t>energy_heat_solar_thermal</t>
  </si>
  <si>
    <t>energy_heat_burner_waste_mix</t>
  </si>
  <si>
    <t>energy_heat_heatpump_water_water_electricity</t>
  </si>
  <si>
    <t>energy_chp_local_engine_network_gas</t>
  </si>
  <si>
    <t>energy_chp_local_engine_biogas</t>
  </si>
  <si>
    <t>energy_chp_local_wood_pellets</t>
  </si>
  <si>
    <t>energy_chp_combined_cycle_network_gas</t>
  </si>
  <si>
    <t>energy_chp_ultra_supercritical_cofiring_coal</t>
  </si>
  <si>
    <t>energy_chp_ultra_supercritical_coal</t>
  </si>
  <si>
    <t>energy_chp_ultra_supercritical_lignite</t>
  </si>
  <si>
    <t>energy_chp_supercritical_waste_mix</t>
  </si>
  <si>
    <t>energy_hydrogen_wind_turbine_offshore</t>
  </si>
  <si>
    <t>energy_hydrogen_electrolysis_wind_electricity</t>
  </si>
  <si>
    <t>energy_hydrogen_solar_pv_solar_radiation</t>
  </si>
  <si>
    <t>energy_hydrogen_electrolysis_solar_electricity</t>
  </si>
  <si>
    <t>energy_hydrogen_steam_methane_reformer</t>
  </si>
  <si>
    <t>energy_hydrogen_steam_methane_reformer_ccs</t>
  </si>
  <si>
    <t>energy_hydrogen_biomass_gasification</t>
  </si>
  <si>
    <t>energy_hydrogen_biomass_gasification_ccs</t>
  </si>
  <si>
    <t>energy_power_supercritical_coal</t>
  </si>
  <si>
    <t>energy_power_ultra_supercritical_coal</t>
  </si>
  <si>
    <t>energy_power_ultra_supercritical_ccs_coal</t>
  </si>
  <si>
    <t>energy_power_ultra_supercritical_cofiring_coal</t>
  </si>
  <si>
    <t>energy_power_combined_cycle_coal</t>
  </si>
  <si>
    <t>energy_power_combined_cycle_ccs_coal</t>
  </si>
  <si>
    <t>energy_power_ultra_supercritical_lignite</t>
  </si>
  <si>
    <t>energy_power_ultra_supercritical_oxyfuel_ccs_lignite</t>
  </si>
  <si>
    <t>energy_power_turbine_network_gas</t>
  </si>
  <si>
    <t>energy_power_combined_cycle_network_gas</t>
  </si>
  <si>
    <t>energy_power_combined_cycle_ccs_network_gas</t>
  </si>
  <si>
    <t>energy_power_ultra_supercritical_network_gas</t>
  </si>
  <si>
    <t>energy_power_ultra_supercritical_crude_oil</t>
  </si>
  <si>
    <t>energy_power_engine_diesel</t>
  </si>
  <si>
    <t>energy_power_engine_network_gas</t>
  </si>
  <si>
    <t>energy_power_supercritical_waste_mix</t>
  </si>
  <si>
    <t>energy_power_nuclear_gen2_uranium_oxide</t>
  </si>
  <si>
    <t>energy_power_nuclear_gen3_uranium_oxide</t>
  </si>
  <si>
    <t>energy_power_hydro_river</t>
  </si>
  <si>
    <t>energy_power_hydro_mountain</t>
  </si>
  <si>
    <t>energy_power_geothermal</t>
  </si>
  <si>
    <t>energy_power_solar_pv_solar_radiation</t>
  </si>
  <si>
    <t>energy_power_solar_csp_solar_radiation</t>
  </si>
  <si>
    <t>energy_power_turbine_hydrogen</t>
  </si>
  <si>
    <t>energy_power_wind_turbine_coastal</t>
  </si>
  <si>
    <t>energy_power_wind_turbine_offshore</t>
  </si>
  <si>
    <t>energy_power_wind_turbine_inland</t>
  </si>
  <si>
    <t>buildings_solar_pv_solar_radiation</t>
  </si>
  <si>
    <t>households_solar_pv_solar_radiation</t>
  </si>
  <si>
    <t>industry_chp_turbine_gas_power_fuelmix</t>
  </si>
  <si>
    <t>industry_chp_engine_gas_power_fuelmix</t>
  </si>
  <si>
    <t>industry_chp_combined_cycle_gas_power_fuelmix</t>
  </si>
  <si>
    <t>industry_chp_ultra_supercritical_coal</t>
  </si>
  <si>
    <t>industry_chp_wood_pellets</t>
  </si>
  <si>
    <t>industry_heat_burner_lignite</t>
  </si>
  <si>
    <t>industry_heat_burner_coal</t>
  </si>
  <si>
    <t>industry_heat_burner_crude_oil</t>
  </si>
  <si>
    <t>Name</t>
  </si>
  <si>
    <t>Wind offshore</t>
  </si>
  <si>
    <t>Wind onshore</t>
  </si>
  <si>
    <t>output_share</t>
  </si>
  <si>
    <t>Solar thermal</t>
  </si>
  <si>
    <t>Concentrated solar plant</t>
  </si>
  <si>
    <t>Country</t>
  </si>
  <si>
    <t>AT</t>
  </si>
  <si>
    <t>BA</t>
  </si>
  <si>
    <t>BE</t>
  </si>
  <si>
    <t>BG</t>
  </si>
  <si>
    <t>CH</t>
  </si>
  <si>
    <t>CY</t>
  </si>
  <si>
    <t>CZ</t>
  </si>
  <si>
    <t>DE</t>
  </si>
  <si>
    <t>DKE</t>
  </si>
  <si>
    <t>DKW</t>
  </si>
  <si>
    <t>EE</t>
  </si>
  <si>
    <t>ES</t>
  </si>
  <si>
    <t>FI</t>
  </si>
  <si>
    <t>FR</t>
  </si>
  <si>
    <t>GR</t>
  </si>
  <si>
    <t>HR</t>
  </si>
  <si>
    <t>HU</t>
  </si>
  <si>
    <t>IE</t>
  </si>
  <si>
    <t>IT</t>
  </si>
  <si>
    <t>LT</t>
  </si>
  <si>
    <t>LV</t>
  </si>
  <si>
    <t>ME</t>
  </si>
  <si>
    <t>MK</t>
  </si>
  <si>
    <t>MT</t>
  </si>
  <si>
    <t>NL</t>
  </si>
  <si>
    <t>PL</t>
  </si>
  <si>
    <t>PT</t>
  </si>
  <si>
    <t>RO</t>
  </si>
  <si>
    <t>RS</t>
  </si>
  <si>
    <t>SE</t>
  </si>
  <si>
    <t>SI</t>
  </si>
  <si>
    <t>SK</t>
  </si>
  <si>
    <t>TR</t>
  </si>
  <si>
    <t>UA</t>
  </si>
  <si>
    <t>UK</t>
  </si>
  <si>
    <t>Net maximum generating capacity [MW]</t>
  </si>
  <si>
    <t>Energy carrier</t>
  </si>
  <si>
    <t>AT00</t>
  </si>
  <si>
    <t>BA00</t>
  </si>
  <si>
    <t>BE00</t>
  </si>
  <si>
    <t>BG00</t>
  </si>
  <si>
    <t>CH00</t>
  </si>
  <si>
    <t>CY00</t>
  </si>
  <si>
    <t>CZ00</t>
  </si>
  <si>
    <t>DE00</t>
  </si>
  <si>
    <t>DKE1</t>
  </si>
  <si>
    <t>DKW1</t>
  </si>
  <si>
    <t>EE00</t>
  </si>
  <si>
    <t>ES00</t>
  </si>
  <si>
    <t>FI00</t>
  </si>
  <si>
    <t>FR00</t>
  </si>
  <si>
    <t>FR15</t>
  </si>
  <si>
    <t>GR00</t>
  </si>
  <si>
    <t>GR03</t>
  </si>
  <si>
    <t>HR00</t>
  </si>
  <si>
    <t>HU00</t>
  </si>
  <si>
    <t>IE00</t>
  </si>
  <si>
    <t>ITCA</t>
  </si>
  <si>
    <t>ITCN</t>
  </si>
  <si>
    <t>ITCS</t>
  </si>
  <si>
    <t>ITN1</t>
  </si>
  <si>
    <t>ITS1</t>
  </si>
  <si>
    <t>ITSA</t>
  </si>
  <si>
    <t>ITSI</t>
  </si>
  <si>
    <t>LT00</t>
  </si>
  <si>
    <t>LV00</t>
  </si>
  <si>
    <t>ME00</t>
  </si>
  <si>
    <t>MK00</t>
  </si>
  <si>
    <t>MT00</t>
  </si>
  <si>
    <t>NL00</t>
  </si>
  <si>
    <t>PL00</t>
  </si>
  <si>
    <t>PT00</t>
  </si>
  <si>
    <t>RO00</t>
  </si>
  <si>
    <t>RS00</t>
  </si>
  <si>
    <t>SE01</t>
  </si>
  <si>
    <t>SE02</t>
  </si>
  <si>
    <t>SE03</t>
  </si>
  <si>
    <t>SE04</t>
  </si>
  <si>
    <t>SI00</t>
  </si>
  <si>
    <t>SK00</t>
  </si>
  <si>
    <t>TR00</t>
  </si>
  <si>
    <t>UA01</t>
  </si>
  <si>
    <t>UK00</t>
  </si>
  <si>
    <t>UKNI</t>
  </si>
  <si>
    <t>Sum</t>
  </si>
  <si>
    <t>Gas/CCGT new</t>
  </si>
  <si>
    <t>Gas</t>
  </si>
  <si>
    <t>Gas/CCGT old 1</t>
  </si>
  <si>
    <t>Gas/CCGT old 2</t>
  </si>
  <si>
    <t>Gas/CCGT present 1</t>
  </si>
  <si>
    <t>Gas/CCGT present 2</t>
  </si>
  <si>
    <t>Gas/conventional old 1</t>
  </si>
  <si>
    <t>Gas/conventional old 2</t>
  </si>
  <si>
    <t>Gas/OCGT new</t>
  </si>
  <si>
    <t>Gas/OCGT old</t>
  </si>
  <si>
    <t>Hard coal/new</t>
  </si>
  <si>
    <t>Hard coal</t>
  </si>
  <si>
    <t>Hard coal/old 1</t>
  </si>
  <si>
    <t>Hard coal/old 2</t>
  </si>
  <si>
    <t>Heavy oil/old 1</t>
  </si>
  <si>
    <t>Light oil/-</t>
  </si>
  <si>
    <t>Lignite/new</t>
  </si>
  <si>
    <t>Lignite/old 1</t>
  </si>
  <si>
    <t>Lignite/old 2</t>
  </si>
  <si>
    <t>Nuclear/-</t>
  </si>
  <si>
    <t>Nuclear</t>
  </si>
  <si>
    <t>Heavy oil/old 2</t>
  </si>
  <si>
    <t>Oil shale/old</t>
  </si>
  <si>
    <t>Oil shale/new</t>
  </si>
  <si>
    <t>Number of units</t>
  </si>
  <si>
    <t>TenneT</t>
  </si>
  <si>
    <t>ETM</t>
  </si>
  <si>
    <t>Pulverized coal</t>
  </si>
  <si>
    <t>Coal lignite plant</t>
  </si>
  <si>
    <t>Oil-fired plant</t>
  </si>
  <si>
    <t>ETM plant</t>
  </si>
  <si>
    <t>DK</t>
  </si>
  <si>
    <t>Check with total PEMMDB</t>
  </si>
  <si>
    <t>Total PEMMDB</t>
  </si>
  <si>
    <t>efficiency</t>
  </si>
  <si>
    <t>%</t>
  </si>
  <si>
    <t>kg / Net GJ</t>
  </si>
  <si>
    <t>hours</t>
  </si>
  <si>
    <t>Net GJ /MW. start</t>
  </si>
  <si>
    <t>ENTSO category</t>
  </si>
  <si>
    <t>Fuel</t>
  </si>
  <si>
    <t>Efficiency range in NCV terms</t>
  </si>
  <si>
    <t>Standard efficiency in NCV terms</t>
  </si>
  <si>
    <t>CO2 emission factor</t>
  </si>
  <si>
    <t>Min Time on</t>
  </si>
  <si>
    <t>Min Time off</t>
  </si>
  <si>
    <t>Start-up fuel consumption - warm start</t>
  </si>
  <si>
    <t>30% - 35%</t>
  </si>
  <si>
    <t>30% - 37%</t>
  </si>
  <si>
    <t>38% - 43%</t>
  </si>
  <si>
    <t>44% - 46%</t>
  </si>
  <si>
    <t>Hard coal/CCGT</t>
  </si>
  <si>
    <t>30% - 40%</t>
  </si>
  <si>
    <t>Lignite/CCGT</t>
  </si>
  <si>
    <t>25% - 38%</t>
  </si>
  <si>
    <t>39% - 42%</t>
  </si>
  <si>
    <t>33% - 44%</t>
  </si>
  <si>
    <t>45% - 52%</t>
  </si>
  <si>
    <t>53% - 60%</t>
  </si>
  <si>
    <t>Gas/CCGT CCS</t>
  </si>
  <si>
    <t>43% - 52%</t>
  </si>
  <si>
    <t>35% - 38%</t>
  </si>
  <si>
    <t>39% - 44%</t>
  </si>
  <si>
    <t>Light oil</t>
  </si>
  <si>
    <t>32% - 38%</t>
  </si>
  <si>
    <t>Heavy oil</t>
  </si>
  <si>
    <t>25% - 37%</t>
  </si>
  <si>
    <t>Oil shale</t>
  </si>
  <si>
    <t>28% - 33%</t>
  </si>
  <si>
    <t>34% - 39%</t>
  </si>
  <si>
    <t>TOTALE OUTPUT CAPACITEIT PER TYPE</t>
  </si>
  <si>
    <t>BRANDSTOFGEBRUIK</t>
  </si>
  <si>
    <t>LU</t>
  </si>
  <si>
    <t>EL</t>
  </si>
  <si>
    <t>net_max_generating_capacity_MW</t>
  </si>
  <si>
    <t>Lignite plant</t>
  </si>
  <si>
    <t>ELEKTRICITEITSPRODUCTIE (MWh)</t>
  </si>
  <si>
    <t>OUTPUT SHARES ELEKTRICITEIT</t>
  </si>
  <si>
    <t>Typische vollasturen (ETM)</t>
  </si>
  <si>
    <t>INPUT SHARES BRANDSTOF</t>
  </si>
  <si>
    <t>PEMMDB plant</t>
  </si>
  <si>
    <t>Solar PV</t>
  </si>
  <si>
    <t>Onshore</t>
  </si>
  <si>
    <t>Offshore</t>
  </si>
  <si>
    <t>Solar from renewables ninja</t>
  </si>
  <si>
    <t>AT_austria</t>
  </si>
  <si>
    <t>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t>
  </si>
  <si>
    <t>Full load hours based on global horizontal irradiation (GHI) data from renewables.ninja. This GHI data is converted to solar thermal production. For more information see: https://github.com/quintel/etdataset-public/blob/master/curves/supply/solar_thermal/script/README.md</t>
  </si>
  <si>
    <t xml:space="preserve">Full load hours based on onshore wind curve from renewables.ninja. </t>
  </si>
  <si>
    <t>Full load hours based on national wind curve from renewables.ninja as specific data for offshore wind is not available/relevant.</t>
  </si>
  <si>
    <t>BE_belgium</t>
  </si>
  <si>
    <t xml:space="preserve">Full load hours based on offshore wind curve from renewables.ninja. </t>
  </si>
  <si>
    <t>BG_bulgaria</t>
  </si>
  <si>
    <t>Full load hours based on national wind curve from renewables.ninja as specific data for onshore wind is not available.</t>
  </si>
  <si>
    <t>FLH solar pv</t>
  </si>
  <si>
    <t>HR_croatia</t>
  </si>
  <si>
    <t>NL2019 dataset</t>
  </si>
  <si>
    <t>CY_cyprus</t>
  </si>
  <si>
    <t>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t>
  </si>
  <si>
    <t>NL2019 Renewables.ninja</t>
  </si>
  <si>
    <t>CZ_czechia</t>
  </si>
  <si>
    <t>Performance factor</t>
  </si>
  <si>
    <t>DK_denmark</t>
  </si>
  <si>
    <t>EE_estonia</t>
  </si>
  <si>
    <t>FI_finland</t>
  </si>
  <si>
    <t>FR_france</t>
  </si>
  <si>
    <t>DE_germany</t>
  </si>
  <si>
    <t>EL_greece</t>
  </si>
  <si>
    <t>HU_hungary</t>
  </si>
  <si>
    <t>IE_ireland</t>
  </si>
  <si>
    <t>IT_italy</t>
  </si>
  <si>
    <t>LV_latvia</t>
  </si>
  <si>
    <t>LT_lithuania</t>
  </si>
  <si>
    <t>LU_luxembourg</t>
  </si>
  <si>
    <t>NL_netherlands</t>
  </si>
  <si>
    <t>PL_poland</t>
  </si>
  <si>
    <t>PT_portugal</t>
  </si>
  <si>
    <t>RO_romania</t>
  </si>
  <si>
    <t>SK_slovakia</t>
  </si>
  <si>
    <t>SI_slovenia</t>
  </si>
  <si>
    <t>ES_spain</t>
  </si>
  <si>
    <t>SE_sweden</t>
  </si>
  <si>
    <t>GB</t>
  </si>
  <si>
    <t>UK_united_kingdom</t>
  </si>
  <si>
    <t>Renewables ninja</t>
  </si>
  <si>
    <t>https://ec.europa.eu/eurostat/databrowser/bookmark/cb78d4e5-82c0-4874-963f-fb265ae2025f?lang=en&amp;page=time:2019</t>
  </si>
  <si>
    <t>Data extracted on 09/12/2021 11:20:46 from [ESTAT]</t>
  </si>
  <si>
    <t xml:space="preserve">Dataset: </t>
  </si>
  <si>
    <t>Electricity production capacities for renewables and wastes [NRG_INF_EPCRW__custom_1553298]</t>
  </si>
  <si>
    <t xml:space="preserve">Last updated: </t>
  </si>
  <si>
    <t>11/11/2021 23:00</t>
  </si>
  <si>
    <t>Time frequency</t>
  </si>
  <si>
    <t>Annual</t>
  </si>
  <si>
    <t>Technical characteristics of plants</t>
  </si>
  <si>
    <t>Net maximum electrical capacity</t>
  </si>
  <si>
    <t>Unit of measure</t>
  </si>
  <si>
    <t>Megawatt</t>
  </si>
  <si>
    <t>Time</t>
  </si>
  <si>
    <t>2019</t>
  </si>
  <si>
    <t>GEO (Labels)</t>
  </si>
  <si>
    <t>European Union - 27 countries (from 2020)</t>
  </si>
  <si>
    <t>European Union - 28 countries (2013-2020)</t>
  </si>
  <si>
    <t>Euro area - 19 countries  (from 2015)</t>
  </si>
  <si>
    <t>Belgium</t>
  </si>
  <si>
    <t>Bulgaria</t>
  </si>
  <si>
    <t>Czechia</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</si>
  <si>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</si>
  <si>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</si>
  <si>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</si>
  <si>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</si>
  <si>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</si>
  <si>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</si>
  <si>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</si>
  <si>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</si>
  <si>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</si>
  <si>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</si>
  <si>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</si>
  <si>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</si>
  <si>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</si>
  <si>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</si>
  <si>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</si>
  <si>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</si>
  <si>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</si>
  <si>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</si>
  <si>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</si>
  <si>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</si>
  <si>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</si>
  <si>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</si>
  <si>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</si>
  <si>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</si>
  <si>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</si>
  <si>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</si>
  <si>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</si>
  <si>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United Kingdom</t>
  </si>
  <si>
    <t>Montenegro</t>
  </si>
  <si>
    <t>North Macedonia</t>
  </si>
  <si>
    <t>Albania</t>
  </si>
  <si>
    <t>Serbia</t>
  </si>
  <si>
    <t>Turkey</t>
  </si>
  <si>
    <t>Bosnia and Herzegovina</t>
  </si>
  <si>
    <t>Kosovo (under United Nations Security Council Resolution 1244/99)</t>
  </si>
  <si>
    <t>Moldova</t>
  </si>
  <si>
    <t>Ukraine</t>
  </si>
  <si>
    <t>Georgia</t>
  </si>
  <si>
    <t>SIEC (Labels)</t>
  </si>
  <si>
    <t/>
  </si>
  <si>
    <t>Pure hydro power</t>
  </si>
  <si>
    <t>Run-of-river hydro power</t>
  </si>
  <si>
    <t>Mixed hydro power</t>
  </si>
  <si>
    <t>Pumped hydro power</t>
  </si>
  <si>
    <t>Wind on shore</t>
  </si>
  <si>
    <t>Wind off shore</t>
  </si>
  <si>
    <t>Solar</t>
  </si>
  <si>
    <t>Solar photovoltaic (&lt; 20 kW)</t>
  </si>
  <si>
    <t>Solar photovoltaic (20 kW - 1000 kW)</t>
  </si>
  <si>
    <t>Solar photovoltaic (1+ MW)</t>
  </si>
  <si>
    <t>Solar photovoltaic (Off grid)</t>
  </si>
  <si>
    <t>Tide, wave, ocean</t>
  </si>
  <si>
    <t>Solid biofuels</t>
  </si>
  <si>
    <t>Pure biogasoline</t>
  </si>
  <si>
    <t>Pure biodiesels</t>
  </si>
  <si>
    <t>Other liquid biofuels</t>
  </si>
  <si>
    <t>Biogases</t>
  </si>
  <si>
    <t>Industrial waste (non-renewable)</t>
  </si>
  <si>
    <t>Municipal waste</t>
  </si>
  <si>
    <t>Germany</t>
  </si>
  <si>
    <t>Pure hydro power - run-of-river</t>
  </si>
  <si>
    <t>Share solar on roof households</t>
  </si>
  <si>
    <t>Share solar on roof buildings</t>
  </si>
  <si>
    <t>Shares from AP table</t>
  </si>
  <si>
    <t>Summing for ETM power plants</t>
  </si>
  <si>
    <t>Mapping to country codes</t>
  </si>
  <si>
    <t>Full load hours</t>
  </si>
  <si>
    <t>Installed capacities</t>
  </si>
  <si>
    <t>Eurostat</t>
  </si>
  <si>
    <t>Source</t>
  </si>
  <si>
    <t>Output shares</t>
  </si>
  <si>
    <t>Solar pv total</t>
  </si>
  <si>
    <t>Solar on roof - original</t>
  </si>
  <si>
    <t>Solar pv plant - original</t>
  </si>
  <si>
    <t>Diff solar 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</si>
</sst>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0"/>
    <numFmt numFmtId="166" formatCode="0.000000000000000000"/>
  </numFmts>
  <fonts count="16" x14ac:knownFonts="1">
    <font>
      <sz val="12"/>
      <color theme="1"/>
      <name val="Calibri"/>
      <family val="2"/>
      <scheme val="minor"/>
    </font>
    <font>
      <sz val="12"/>
      <name val="Calibri"/>
      <family val="2"/>
      <scheme val="minor"/>
    </font>
    <font>
      <b/>
      <sz val="12"/>
      <color theme="1"/>
      <name val="Calibri"/>
      <family val="2"/>
      <scheme val="minor"/>
    </font>
    <font>
      <sz val="10"/>
      <color theme="1"/>
      <name val="Arial"/>
      <family val="2"/>
    </font>
    <font>
      <b/>
      <sz val="10"/>
      <color theme="0"/>
      <name val="Arial"/>
      <family val="2"/>
    </font>
    <font>
      <b/>
      <sz val="10"/>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sz val="12"/>
      <color theme="1"/>
      <name val="Calibri"/>
      <family val="2"/>
    </font>
    <font>
      <sz val="12"/>
      <color rgb="FF3F3F76"/>
      <name val="Calibri"/>
      <family val="2"/>
    </font>
    <font>
      <sz val="9"/>
      <name val="Arial"/>
      <family val="2"/>
    </font>
    <font>
      <b/>
      <sz val="9"/>
      <name val="Arial"/>
      <family val="2"/>
    </font>
    <font>
      <b/>
      <sz val="9"/>
      <color indexed="9"/>
      <name val="Arial"/>
      <family val="2"/>
    </font>
    <font>
      <b/>
      <sz val="9"/>
      <color rgb="FFFF0000"/>
      <name val="Arial"/>
      <family val="2"/>
    </font>
    <font>
      <sz val="9"/>
      <color rgb="FFFF0000"/>
      <name val="Arial"/>
      <family val="2"/>
    </font>
  </fonts>
  <fills count="13">
    <fill>
      <patternFill patternType="none"/>
    </fill>
    <fill>
      <patternFill patternType="gray125"/>
    </fill>
    <fill>
      <patternFill patternType="solid">
        <fgColor rgb="FF002060"/>
        <bgColor indexed="64"/>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CC99"/>
      </patternFill>
    </fill>
    <fill>
      <patternFill patternType="solid">
        <fgColor theme="4" tint="0.79998168889431442"/>
        <bgColor indexed="65"/>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0B0B0"/>
      </left>
      <right style="thin">
        <color rgb="FFB0B0B0"/>
      </right>
      <top style="thin">
        <color rgb="FFB0B0B0"/>
      </top>
      <bottom style="thin">
        <color rgb="FFB0B0B0"/>
      </bottom>
      <diagonal/>
    </border>
  </borders>
  <cellStyleXfs count="9">
    <xf numFmtId="0" fontId="0" fillId="0" borderId="0"/>
    <xf numFmtId="0" fontId="3" fillId="0" borderId="0"/>
    <xf numFmtId="9" fontId="6" fillId="0" borderId="0" applyFont="0" applyFill="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7" borderId="0" applyNumberFormat="0" applyBorder="0" applyAlignment="0" applyProtection="0"/>
    <xf numFmtId="0" fontId="9" fillId="0" borderId="0"/>
    <xf numFmtId="0" fontId="10" fillId="6" borderId="7" applyNumberFormat="0" applyAlignment="0" applyProtection="0"/>
  </cellStyleXfs>
  <cellXfs count="91">
    <xf numFmtId="0" fontId="0" fillId="0" borderId="0" xfId="0"/>
    <xf numFmtId="0" fontId="0" fillId="0" borderId="0" xfId="0" applyNumberFormat="1"/>
    <xf numFmtId="0" fontId="1" fillId="0" borderId="0" xfId="0" applyFont="1"/>
    <xf numFmtId="0" fontId="3" fillId="0" borderId="1" xfId="1" applyBorder="1" applyAlignment="1">
      <alignment horizontal="center" vertical="center"/>
    </xf>
    <xf numFmtId="0" fontId="3" fillId="0" borderId="0" xfId="1" applyAlignment="1">
      <alignment horizontal="center" vertical="center"/>
    </xf>
    <xf numFmtId="0" fontId="4" fillId="2" borderId="1" xfId="1" applyFont="1" applyFill="1" applyBorder="1" applyAlignment="1">
      <alignment horizontal="center" vertical="center"/>
    </xf>
    <xf numFmtId="0" fontId="5" fillId="0" borderId="1" xfId="1" applyFont="1" applyBorder="1" applyAlignment="1">
      <alignment horizontal="center" vertical="center"/>
    </xf>
    <xf numFmtId="1" fontId="3" fillId="0" borderId="1" xfId="1" applyNumberFormat="1" applyBorder="1" applyAlignment="1">
      <alignment horizontal="center" vertical="center"/>
    </xf>
    <xf numFmtId="1" fontId="5" fillId="0" borderId="1" xfId="1" applyNumberFormat="1" applyFont="1" applyBorder="1" applyAlignment="1">
      <alignment horizontal="center" vertical="center"/>
    </xf>
    <xf numFmtId="0" fontId="3" fillId="0" borderId="2" xfId="1" applyBorder="1" applyAlignment="1">
      <alignment horizontal="center" vertical="center"/>
    </xf>
    <xf numFmtId="0" fontId="2" fillId="0" borderId="0" xfId="0" applyFont="1"/>
    <xf numFmtId="1" fontId="0" fillId="0" borderId="0" xfId="0" applyNumberFormat="1"/>
    <xf numFmtId="0" fontId="0" fillId="0" borderId="3" xfId="0" applyBorder="1"/>
    <xf numFmtId="0" fontId="0" fillId="0" borderId="0" xfId="0" applyFill="1" applyBorder="1"/>
    <xf numFmtId="9" fontId="0" fillId="0" borderId="0" xfId="2" applyFont="1"/>
    <xf numFmtId="0" fontId="0" fillId="0" borderId="0" xfId="2" applyNumberFormat="1" applyFont="1"/>
    <xf numFmtId="9" fontId="0" fillId="0" borderId="3" xfId="2" applyFont="1" applyBorder="1"/>
    <xf numFmtId="0" fontId="0" fillId="0" borderId="3" xfId="2" applyNumberFormat="1" applyFont="1" applyBorder="1"/>
    <xf numFmtId="10" fontId="0" fillId="0" borderId="0" xfId="0" applyNumberFormat="1"/>
    <xf numFmtId="0" fontId="0" fillId="0" borderId="4" xfId="0" applyBorder="1"/>
    <xf numFmtId="0" fontId="1" fillId="0" borderId="4" xfId="0" applyFont="1" applyBorder="1"/>
    <xf numFmtId="0" fontId="0" fillId="0" borderId="5" xfId="0" applyBorder="1"/>
    <xf numFmtId="0" fontId="1" fillId="0" borderId="6" xfId="0" applyFont="1" applyBorder="1"/>
    <xf numFmtId="0" fontId="1" fillId="0" borderId="5" xfId="0" applyFont="1" applyBorder="1"/>
    <xf numFmtId="0" fontId="0" fillId="0" borderId="0" xfId="0" applyBorder="1"/>
    <xf numFmtId="9" fontId="0" fillId="0" borderId="0" xfId="2" applyNumberFormat="1" applyFont="1"/>
    <xf numFmtId="9" fontId="0" fillId="0" borderId="0" xfId="0" applyNumberFormat="1"/>
    <xf numFmtId="1" fontId="0" fillId="0" borderId="4" xfId="0" applyNumberFormat="1" applyBorder="1"/>
    <xf numFmtId="0" fontId="6" fillId="4" borderId="0" xfId="4"/>
    <xf numFmtId="0" fontId="2" fillId="4" borderId="0" xfId="4" applyFont="1"/>
    <xf numFmtId="0" fontId="2" fillId="5" borderId="0" xfId="5" applyFont="1"/>
    <xf numFmtId="9" fontId="0" fillId="0" borderId="0" xfId="2" applyFont="1" applyBorder="1"/>
    <xf numFmtId="0" fontId="0" fillId="0" borderId="0" xfId="2" applyNumberFormat="1" applyFont="1" applyBorder="1"/>
    <xf numFmtId="9" fontId="0" fillId="0" borderId="4" xfId="2" applyFont="1" applyBorder="1"/>
    <xf numFmtId="0" fontId="0" fillId="0" borderId="4" xfId="2" applyNumberFormat="1" applyFont="1" applyBorder="1"/>
    <xf numFmtId="0" fontId="2" fillId="0" borderId="4" xfId="0" applyFont="1" applyBorder="1"/>
    <xf numFmtId="0" fontId="2" fillId="3" borderId="4" xfId="3" applyFont="1" applyBorder="1"/>
    <xf numFmtId="1" fontId="2" fillId="3" borderId="4" xfId="3" applyNumberFormat="1" applyFont="1" applyBorder="1"/>
    <xf numFmtId="0" fontId="0" fillId="0" borderId="5" xfId="2" applyNumberFormat="1" applyFont="1" applyBorder="1"/>
    <xf numFmtId="0" fontId="0" fillId="0" borderId="6" xfId="2" applyNumberFormat="1" applyFont="1" applyBorder="1"/>
    <xf numFmtId="0" fontId="0" fillId="0" borderId="5" xfId="0" applyFill="1" applyBorder="1"/>
    <xf numFmtId="0" fontId="7" fillId="0" borderId="0" xfId="0" applyFont="1" applyBorder="1"/>
    <xf numFmtId="0" fontId="7" fillId="0" borderId="0" xfId="0" applyFont="1"/>
    <xf numFmtId="0" fontId="7" fillId="0" borderId="0" xfId="0" applyFont="1" applyFill="1" applyBorder="1"/>
    <xf numFmtId="0" fontId="7" fillId="0" borderId="4" xfId="0" applyFont="1" applyBorder="1"/>
    <xf numFmtId="0" fontId="7" fillId="3" borderId="4" xfId="3" applyFont="1" applyBorder="1"/>
    <xf numFmtId="0" fontId="8" fillId="0" borderId="0" xfId="2" applyNumberFormat="1" applyFont="1"/>
    <xf numFmtId="0" fontId="9" fillId="0" borderId="0" xfId="7"/>
    <xf numFmtId="0" fontId="9" fillId="0" borderId="0" xfId="7" applyAlignment="1">
      <alignment wrapText="1"/>
    </xf>
    <xf numFmtId="1" fontId="9" fillId="0" borderId="0" xfId="7" applyNumberFormat="1"/>
    <xf numFmtId="1" fontId="9" fillId="0" borderId="0" xfId="7" applyNumberFormat="1" applyAlignment="1">
      <alignment wrapText="1"/>
    </xf>
    <xf numFmtId="0" fontId="10" fillId="6" borderId="7" xfId="8"/>
    <xf numFmtId="49" fontId="9" fillId="0" borderId="0" xfId="7" applyNumberFormat="1"/>
    <xf numFmtId="0" fontId="0" fillId="0" borderId="0" xfId="0" applyFont="1"/>
    <xf numFmtId="0" fontId="2" fillId="0" borderId="5" xfId="0" applyFont="1" applyBorder="1"/>
    <xf numFmtId="0" fontId="0" fillId="0" borderId="5" xfId="0" applyFont="1" applyBorder="1"/>
    <xf numFmtId="0" fontId="2" fillId="3" borderId="0" xfId="3" applyFont="1" applyBorder="1"/>
    <xf numFmtId="0" fontId="11" fillId="0" borderId="0" xfId="0" applyFont="1" applyAlignment="1">
      <alignment horizontal="left" vertical="center"/>
    </xf>
    <xf numFmtId="0" fontId="12" fillId="0" borderId="0" xfId="0" applyFont="1" applyAlignment="1">
      <alignment horizontal="left" vertical="center"/>
    </xf>
    <xf numFmtId="0" fontId="13" fillId="8" borderId="8" xfId="0" applyFont="1" applyFill="1" applyBorder="1" applyAlignment="1">
      <alignment horizontal="right" vertical="center"/>
    </xf>
    <xf numFmtId="0" fontId="13" fillId="8" borderId="8" xfId="0" applyFont="1" applyFill="1" applyBorder="1" applyAlignment="1">
      <alignment horizontal="left" vertical="center"/>
    </xf>
    <xf numFmtId="0" fontId="12" fillId="9" borderId="8" xfId="0" applyFont="1" applyFill="1" applyBorder="1" applyAlignment="1">
      <alignment horizontal="left" vertical="center"/>
    </xf>
    <xf numFmtId="0" fontId="0" fillId="10" borderId="0" xfId="0" applyFill="1"/>
    <xf numFmtId="0" fontId="12" fillId="11" borderId="8" xfId="0" applyFont="1" applyFill="1" applyBorder="1" applyAlignment="1">
      <alignment horizontal="left" vertical="center"/>
    </xf>
    <xf numFmtId="164" fontId="11" fillId="12" borderId="0" xfId="0" applyNumberFormat="1" applyFont="1" applyFill="1" applyAlignment="1">
      <alignment horizontal="right" vertical="center" shrinkToFit="1"/>
    </xf>
    <xf numFmtId="165" fontId="11" fillId="12" borderId="0" xfId="0" applyNumberFormat="1" applyFont="1" applyFill="1" applyAlignment="1">
      <alignment horizontal="right" vertical="center" shrinkToFit="1"/>
    </xf>
    <xf numFmtId="164" fontId="11" fillId="0" borderId="0" xfId="0" applyNumberFormat="1" applyFont="1" applyAlignment="1">
      <alignment horizontal="right" vertical="center" shrinkToFit="1"/>
    </xf>
    <xf numFmtId="165" fontId="11" fillId="0" borderId="0" xfId="0" applyNumberFormat="1" applyFont="1" applyAlignment="1">
      <alignment horizontal="right" vertical="center" shrinkToFit="1"/>
    </xf>
    <xf numFmtId="164" fontId="0" fillId="0" borderId="0" xfId="0" applyNumberFormat="1"/>
    <xf numFmtId="0" fontId="8" fillId="0" borderId="0" xfId="0" applyFont="1"/>
    <xf numFmtId="0" fontId="14" fillId="11" borderId="8" xfId="0" applyFont="1" applyFill="1" applyBorder="1" applyAlignment="1">
      <alignment horizontal="left" vertical="center"/>
    </xf>
    <xf numFmtId="164" fontId="15" fillId="0" borderId="0" xfId="0" applyNumberFormat="1" applyFont="1" applyAlignment="1">
      <alignment horizontal="right" vertical="center" shrinkToFit="1"/>
    </xf>
    <xf numFmtId="0" fontId="6" fillId="5" borderId="0" xfId="5"/>
    <xf numFmtId="0" fontId="6" fillId="5" borderId="8" xfId="5" applyBorder="1" applyAlignment="1">
      <alignment horizontal="right" vertical="center"/>
    </xf>
    <xf numFmtId="0" fontId="6" fillId="5" borderId="8" xfId="5" applyBorder="1" applyAlignment="1">
      <alignment horizontal="left" vertical="center"/>
    </xf>
    <xf numFmtId="0" fontId="2" fillId="7" borderId="4" xfId="6" applyFont="1" applyBorder="1"/>
    <xf numFmtId="166" fontId="0" fillId="0" borderId="5" xfId="2" applyNumberFormat="1" applyFont="1" applyBorder="1"/>
    <xf numFmtId="166" fontId="0" fillId="0" borderId="0" xfId="2" applyNumberFormat="1" applyFont="1"/>
    <xf numFmtId="166" fontId="7" fillId="0" borderId="0" xfId="2" applyNumberFormat="1" applyFont="1"/>
    <xf numFmtId="166" fontId="0" fillId="0" borderId="0" xfId="0" applyNumberFormat="1"/>
    <xf numFmtId="166" fontId="7" fillId="0" borderId="0" xfId="0" applyNumberFormat="1" applyFont="1"/>
    <xf numFmtId="166" fontId="0" fillId="0" borderId="6" xfId="2" applyNumberFormat="1" applyFont="1" applyBorder="1"/>
    <xf numFmtId="166" fontId="1" fillId="0" borderId="4" xfId="2" applyNumberFormat="1" applyFont="1" applyBorder="1"/>
    <xf numFmtId="166" fontId="7" fillId="0" borderId="4" xfId="2" applyNumberFormat="1" applyFont="1" applyBorder="1"/>
    <xf numFmtId="166" fontId="1" fillId="0" borderId="4" xfId="0" applyNumberFormat="1" applyFont="1" applyBorder="1"/>
    <xf numFmtId="166" fontId="7" fillId="0" borderId="4" xfId="0" applyNumberFormat="1" applyFont="1" applyBorder="1"/>
    <xf numFmtId="166" fontId="1" fillId="0" borderId="5" xfId="2" applyNumberFormat="1" applyFont="1" applyBorder="1"/>
    <xf numFmtId="166" fontId="1" fillId="0" borderId="0" xfId="0" applyNumberFormat="1" applyFont="1"/>
    <xf numFmtId="166" fontId="1" fillId="0" borderId="5" xfId="0" applyNumberFormat="1" applyFont="1" applyBorder="1"/>
    <xf numFmtId="166" fontId="1" fillId="0" borderId="6" xfId="2" applyNumberFormat="1" applyFont="1" applyBorder="1"/>
    <xf numFmtId="166" fontId="1" fillId="0" borderId="6" xfId="0" applyNumberFormat="1" applyFont="1" applyBorder="1"/>
  </cellXfs>
  <cellStyles count="9">
    <cellStyle name="20% - Accent1" xfId="6" builtinId="30"/>
    <cellStyle name="20% - Accent3" xfId="3" builtinId="38"/>
    <cellStyle name="20% - Accent5" xfId="4" builtinId="46"/>
    <cellStyle name="20% - Accent6" xfId="5" builtinId="50"/>
    <cellStyle name="Input 2" xfId="8" xr:uid="{0F447387-7F7B-8244-99CC-F69689F6DD36}"/>
    <cellStyle name="Normal" xfId="0" builtinId="0"/>
    <cellStyle name="Normal 2" xfId="1" xr:uid="{EBC2DEA6-9713-5241-9FA2-29947A767EE4}"/>
    <cellStyle name="Normal 3" xfId="7" xr:uid="{3555CFA2-7DEC-E442-9CA4-ECE80F85E35E}"/>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2995-85CB-AA4B-9BB0-C2F9A65128AE}">
  <sheetPr>
    <tabColor theme="7" tint="0.39997558519241921"/>
  </sheetPr>
  <dimension ref="A1:AL111"/>
  <sheetViews>
    <sheetView tabSelected="1" zoomScale="120" zoomScaleNormal="120" workbookViewId="0">
      <selection sqref="A1:XFD2"/>
    </sheetView>
  </sheetViews>
  <sheetFormatPr baseColWidth="10" defaultRowHeight="16" x14ac:dyDescent="0.2"/>
  <cols>
    <col min="1" max="1" width="37.1640625" customWidth="1"/>
    <col min="2" max="2" width="22.6640625" customWidth="1"/>
    <col min="3" max="4" width="28.1640625" customWidth="1"/>
  </cols>
  <sheetData>
    <row r="1" spans="1:38" x14ac:dyDescent="0.2">
      <c r="A1" s="36" t="s">
        <v>136</v>
      </c>
    </row>
    <row r="2" spans="1:38" s="36" customFormat="1" ht="15" customHeight="1" x14ac:dyDescent="0.2">
      <c r="A2" s="36" t="s">
        <v>266</v>
      </c>
      <c r="B2" s="36" t="s">
        <v>216</v>
      </c>
      <c r="C2" s="36" t="s">
        <v>228</v>
      </c>
      <c r="D2" s="45" t="s">
        <v>264</v>
      </c>
      <c r="E2" s="37" t="s">
        <v>101</v>
      </c>
      <c r="F2" s="36" t="s">
        <v>102</v>
      </c>
      <c r="G2" s="36" t="s">
        <v>103</v>
      </c>
      <c r="H2" s="36" t="s">
        <v>104</v>
      </c>
      <c r="I2" s="36" t="s">
        <v>105</v>
      </c>
      <c r="J2" s="36" t="s">
        <v>106</v>
      </c>
      <c r="K2" s="36" t="s">
        <v>107</v>
      </c>
      <c r="L2" s="36" t="s">
        <v>108</v>
      </c>
      <c r="M2" s="36" t="s">
        <v>217</v>
      </c>
      <c r="N2" s="36" t="s">
        <v>111</v>
      </c>
      <c r="O2" s="36" t="s">
        <v>112</v>
      </c>
      <c r="P2" s="36" t="s">
        <v>113</v>
      </c>
      <c r="Q2" s="36" t="s">
        <v>114</v>
      </c>
      <c r="R2" s="36" t="s">
        <v>259</v>
      </c>
      <c r="S2" s="36" t="s">
        <v>116</v>
      </c>
      <c r="T2" s="36" t="s">
        <v>117</v>
      </c>
      <c r="U2" s="36" t="s">
        <v>118</v>
      </c>
      <c r="V2" s="36" t="s">
        <v>119</v>
      </c>
      <c r="W2" s="36" t="s">
        <v>120</v>
      </c>
      <c r="X2" s="36" t="s">
        <v>121</v>
      </c>
      <c r="Y2" s="36" t="s">
        <v>122</v>
      </c>
      <c r="Z2" s="36" t="s">
        <v>123</v>
      </c>
      <c r="AA2" s="36" t="s">
        <v>124</v>
      </c>
      <c r="AB2" s="36" t="s">
        <v>125</v>
      </c>
      <c r="AC2" s="36" t="s">
        <v>126</v>
      </c>
      <c r="AD2" s="36" t="s">
        <v>127</v>
      </c>
      <c r="AE2" s="36" t="s">
        <v>128</v>
      </c>
      <c r="AF2" s="36" t="s">
        <v>129</v>
      </c>
      <c r="AG2" s="36" t="s">
        <v>130</v>
      </c>
      <c r="AH2" s="36" t="s">
        <v>131</v>
      </c>
      <c r="AI2" s="36" t="s">
        <v>132</v>
      </c>
      <c r="AJ2" s="36" t="s">
        <v>133</v>
      </c>
      <c r="AK2" s="36" t="s">
        <v>134</v>
      </c>
      <c r="AL2" s="36" t="s">
        <v>135</v>
      </c>
    </row>
    <row r="3" spans="1:38" x14ac:dyDescent="0.2">
      <c r="A3" t="s">
        <v>186</v>
      </c>
      <c r="B3" t="str">
        <f>INDEX('power plant mapping ETM - ENTSO'!$B$1:$B$22,MATCH('calculation fossil'!A3,'power plant mapping ETM - ENTSO'!$A$1:$A$22,0))</f>
        <v>Gas CCGT</v>
      </c>
      <c r="C3" s="14">
        <f>INDEX(Technology_parameters!$D$1:$D$26,MATCH('calculation fossil'!A3,Technology_parameters!$A$1:$A$26,0),1)</f>
        <v>0.6</v>
      </c>
      <c r="D3" s="46">
        <v>8000</v>
      </c>
      <c r="E3">
        <f>SUMIF('PEMMDB overview capacities 2019'!$C$1:$AW$1,'calculation fossil'!E$2,'PEMMDB overview capacities 2019'!$C3:$AW3)</f>
        <v>42.5</v>
      </c>
      <c r="F3">
        <f>SUMIF('PEMMDB overview capacities 2019'!$C$1:$AW$1,'calculation fossil'!F$2,'PEMMDB overview capacities 2019'!$C3:$AW3)</f>
        <v>0</v>
      </c>
      <c r="G3">
        <f>SUMIF('PEMMDB overview capacities 2019'!$C$1:$AW$1,'calculation fossil'!G$2,'PEMMDB overview capacities 2019'!$C3:$AW3)</f>
        <v>0</v>
      </c>
      <c r="H3">
        <f>SUMIF('PEMMDB overview capacities 2019'!$C$1:$AW$1,'calculation fossil'!H$2,'PEMMDB overview capacities 2019'!$C3:$AW3)</f>
        <v>0</v>
      </c>
      <c r="I3">
        <f>SUMIF('PEMMDB overview capacities 2019'!$C$1:$AW$1,'calculation fossil'!I$2,'PEMMDB overview capacities 2019'!$C3:$AW3)</f>
        <v>0</v>
      </c>
      <c r="J3">
        <f>SUMIF('PEMMDB overview capacities 2019'!$C$1:$AW$1,'calculation fossil'!J$2,'PEMMDB overview capacities 2019'!$C3:$AW3)</f>
        <v>0</v>
      </c>
      <c r="K3">
        <f>SUMIF('PEMMDB overview capacities 2019'!$C$1:$AW$1,'calculation fossil'!K$2,'PEMMDB overview capacities 2019'!$C3:$AW3)</f>
        <v>0</v>
      </c>
      <c r="L3">
        <f>SUMIF('PEMMDB overview capacities 2019'!$C$1:$AW$1,'calculation fossil'!L$2,'PEMMDB overview capacities 2019'!$C3:$AW3)</f>
        <v>7401.1</v>
      </c>
      <c r="M3">
        <f>SUMIF('PEMMDB overview capacities 2019'!$C$1:$AW$1,'calculation fossil'!M$2,'PEMMDB overview capacities 2019'!$C3:$AW3)</f>
        <v>0</v>
      </c>
      <c r="N3">
        <f>SUMIF('PEMMDB overview capacities 2019'!$C$1:$AW$1,'calculation fossil'!N$2,'PEMMDB overview capacities 2019'!$C3:$AW3)</f>
        <v>0</v>
      </c>
      <c r="O3">
        <f>SUMIF('PEMMDB overview capacities 2019'!$C$1:$AW$1,'calculation fossil'!O$2,'PEMMDB overview capacities 2019'!$C3:$AW3)</f>
        <v>0</v>
      </c>
      <c r="P3">
        <f>SUMIF('PEMMDB overview capacities 2019'!$C$1:$AW$1,'calculation fossil'!P$2,'PEMMDB overview capacities 2019'!$C3:$AW3)</f>
        <v>0</v>
      </c>
      <c r="Q3">
        <f>SUMIF('PEMMDB overview capacities 2019'!$C$1:$AW$1,'calculation fossil'!Q$2,'PEMMDB overview capacities 2019'!$C3:$AW3)</f>
        <v>0</v>
      </c>
      <c r="R3">
        <f>SUMIF('PEMMDB overview capacities 2019'!$C$1:$AW$1,'calculation fossil'!R$2,'PEMMDB overview capacities 2019'!$C3:$AW3)</f>
        <v>500</v>
      </c>
      <c r="S3">
        <f>SUMIF('PEMMDB overview capacities 2019'!$C$1:$AW$1,'calculation fossil'!S$2,'PEMMDB overview capacities 2019'!$C3:$AW3)</f>
        <v>0</v>
      </c>
      <c r="T3">
        <f>SUMIF('PEMMDB overview capacities 2019'!$C$1:$AW$1,'calculation fossil'!T$2,'PEMMDB overview capacities 2019'!$C3:$AW3)</f>
        <v>0</v>
      </c>
      <c r="U3">
        <f>SUMIF('PEMMDB overview capacities 2019'!$C$1:$AW$1,'calculation fossil'!U$2,'PEMMDB overview capacities 2019'!$C3:$AW3)</f>
        <v>0</v>
      </c>
      <c r="V3">
        <f>SUMIF('PEMMDB overview capacities 2019'!$C$1:$AW$1,'calculation fossil'!V$2,'PEMMDB overview capacities 2019'!$C3:$AW3)</f>
        <v>12002</v>
      </c>
      <c r="W3">
        <f>SUMIF('PEMMDB overview capacities 2019'!$C$1:$AW$1,'calculation fossil'!W$2,'PEMMDB overview capacities 2019'!$C3:$AW3)</f>
        <v>0</v>
      </c>
      <c r="X3">
        <f>SUMIF('PEMMDB overview capacities 2019'!$C$1:$AW$1,'calculation fossil'!X$2,'PEMMDB overview capacities 2019'!$C3:$AW3)</f>
        <v>1038</v>
      </c>
      <c r="Y3">
        <f>SUMIF('PEMMDB overview capacities 2019'!$C$1:$AW$1,'calculation fossil'!Y$2,'PEMMDB overview capacities 2019'!$C3:$AW3)</f>
        <v>0</v>
      </c>
      <c r="Z3">
        <f>SUMIF('PEMMDB overview capacities 2019'!$C$1:$AW$1,'calculation fossil'!Z$2,'PEMMDB overview capacities 2019'!$C3:$AW3)</f>
        <v>276.8</v>
      </c>
      <c r="AA3">
        <f>SUMIF('PEMMDB overview capacities 2019'!$C$1:$AW$1,'calculation fossil'!AA$2,'PEMMDB overview capacities 2019'!$C3:$AW3)</f>
        <v>0</v>
      </c>
      <c r="AB3">
        <f>SUMIF('PEMMDB overview capacities 2019'!$C$1:$AW$1,'calculation fossil'!AB$2,'PEMMDB overview capacities 2019'!$C3:$AW3)</f>
        <v>0</v>
      </c>
      <c r="AC3">
        <f>SUMIF('PEMMDB overview capacities 2019'!$C$1:$AW$1,'calculation fossil'!AC$2,'PEMMDB overview capacities 2019'!$C3:$AW3)</f>
        <v>1042</v>
      </c>
      <c r="AD3">
        <f>SUMIF('PEMMDB overview capacities 2019'!$C$1:$AW$1,'calculation fossil'!AD$2,'PEMMDB overview capacities 2019'!$C3:$AW3)</f>
        <v>0</v>
      </c>
      <c r="AE3">
        <f>SUMIF('PEMMDB overview capacities 2019'!$C$1:$AW$1,'calculation fossil'!AE$2,'PEMMDB overview capacities 2019'!$C3:$AW3)</f>
        <v>1066.4000000000001</v>
      </c>
      <c r="AF3">
        <f>SUMIF('PEMMDB overview capacities 2019'!$C$1:$AW$1,'calculation fossil'!AF$2,'PEMMDB overview capacities 2019'!$C3:$AW3)</f>
        <v>0</v>
      </c>
      <c r="AG3">
        <f>SUMIF('PEMMDB overview capacities 2019'!$C$1:$AW$1,'calculation fossil'!AG$2,'PEMMDB overview capacities 2019'!$C3:$AW3)</f>
        <v>0</v>
      </c>
      <c r="AH3">
        <f>SUMIF('PEMMDB overview capacities 2019'!$C$1:$AW$1,'calculation fossil'!AH$2,'PEMMDB overview capacities 2019'!$C3:$AW3)</f>
        <v>0</v>
      </c>
      <c r="AI3">
        <f>SUMIF('PEMMDB overview capacities 2019'!$C$1:$AW$1,'calculation fossil'!AI$2,'PEMMDB overview capacities 2019'!$C3:$AW3)</f>
        <v>0</v>
      </c>
      <c r="AJ3">
        <f>SUMIF('PEMMDB overview capacities 2019'!$C$1:$AW$1,'calculation fossil'!AJ$2,'PEMMDB overview capacities 2019'!$C3:$AW3)</f>
        <v>11519.306260531546</v>
      </c>
      <c r="AK3">
        <f>SUMIF('PEMMDB overview capacities 2019'!$C$1:$AW$1,'calculation fossil'!AK$2,'PEMMDB overview capacities 2019'!$C3:$AW3)</f>
        <v>0</v>
      </c>
      <c r="AL3">
        <f>SUMIF('PEMMDB overview capacities 2019'!$C$1:$AW$1,'calculation fossil'!AL$2,'PEMMDB overview capacities 2019'!$C3:$AW3)</f>
        <v>203.76</v>
      </c>
    </row>
    <row r="4" spans="1:38" x14ac:dyDescent="0.2">
      <c r="A4" t="s">
        <v>188</v>
      </c>
      <c r="B4" t="str">
        <f>INDEX('power plant mapping ETM - ENTSO'!$B$1:$B$22,MATCH('calculation fossil'!A4,'power plant mapping ETM - ENTSO'!$A$1:$A$22,0))</f>
        <v>Gas CCGT</v>
      </c>
      <c r="C4" s="14">
        <f>INDEX(Technology_parameters!$D$1:$D$26,MATCH('calculation fossil'!A4,Technology_parameters!$A$1:$A$26,0),1)</f>
        <v>0.4</v>
      </c>
      <c r="D4" s="46">
        <v>8000</v>
      </c>
      <c r="E4">
        <f>SUMIF('PEMMDB overview capacities 2019'!$C$1:$AW$1,'calculation fossil'!E$2,'PEMMDB overview capacities 2019'!$C4:$AW4)</f>
        <v>273.90000000000003</v>
      </c>
      <c r="F4">
        <f>SUMIF('PEMMDB overview capacities 2019'!$C$1:$AW$1,'calculation fossil'!F$2,'PEMMDB overview capacities 2019'!$C4:$AW4)</f>
        <v>0</v>
      </c>
      <c r="G4">
        <f>SUMIF('PEMMDB overview capacities 2019'!$C$1:$AW$1,'calculation fossil'!G$2,'PEMMDB overview capacities 2019'!$C4:$AW4)</f>
        <v>0</v>
      </c>
      <c r="H4">
        <f>SUMIF('PEMMDB overview capacities 2019'!$C$1:$AW$1,'calculation fossil'!H$2,'PEMMDB overview capacities 2019'!$C4:$AW4)</f>
        <v>0</v>
      </c>
      <c r="I4">
        <f>SUMIF('PEMMDB overview capacities 2019'!$C$1:$AW$1,'calculation fossil'!I$2,'PEMMDB overview capacities 2019'!$C4:$AW4)</f>
        <v>0</v>
      </c>
      <c r="J4">
        <f>SUMIF('PEMMDB overview capacities 2019'!$C$1:$AW$1,'calculation fossil'!J$2,'PEMMDB overview capacities 2019'!$C4:$AW4)</f>
        <v>0</v>
      </c>
      <c r="K4">
        <f>SUMIF('PEMMDB overview capacities 2019'!$C$1:$AW$1,'calculation fossil'!K$2,'PEMMDB overview capacities 2019'!$C4:$AW4)</f>
        <v>118.2</v>
      </c>
      <c r="L4">
        <f>SUMIF('PEMMDB overview capacities 2019'!$C$1:$AW$1,'calculation fossil'!L$2,'PEMMDB overview capacities 2019'!$C4:$AW4)</f>
        <v>4046.0990000000002</v>
      </c>
      <c r="M4">
        <f>SUMIF('PEMMDB overview capacities 2019'!$C$1:$AW$1,'calculation fossil'!M$2,'PEMMDB overview capacities 2019'!$C4:$AW4)</f>
        <v>291.64999999999998</v>
      </c>
      <c r="N4">
        <f>SUMIF('PEMMDB overview capacities 2019'!$C$1:$AW$1,'calculation fossil'!N$2,'PEMMDB overview capacities 2019'!$C4:$AW4)</f>
        <v>0</v>
      </c>
      <c r="O4">
        <f>SUMIF('PEMMDB overview capacities 2019'!$C$1:$AW$1,'calculation fossil'!O$2,'PEMMDB overview capacities 2019'!$C4:$AW4)</f>
        <v>0</v>
      </c>
      <c r="P4">
        <f>SUMIF('PEMMDB overview capacities 2019'!$C$1:$AW$1,'calculation fossil'!P$2,'PEMMDB overview capacities 2019'!$C4:$AW4)</f>
        <v>0</v>
      </c>
      <c r="Q4">
        <f>SUMIF('PEMMDB overview capacities 2019'!$C$1:$AW$1,'calculation fossil'!Q$2,'PEMMDB overview capacities 2019'!$C4:$AW4)</f>
        <v>0</v>
      </c>
      <c r="R4">
        <f>SUMIF('PEMMDB overview capacities 2019'!$C$1:$AW$1,'calculation fossil'!R$2,'PEMMDB overview capacities 2019'!$C4:$AW4)</f>
        <v>0</v>
      </c>
      <c r="S4">
        <f>SUMIF('PEMMDB overview capacities 2019'!$C$1:$AW$1,'calculation fossil'!S$2,'PEMMDB overview capacities 2019'!$C4:$AW4)</f>
        <v>0</v>
      </c>
      <c r="T4">
        <f>SUMIF('PEMMDB overview capacities 2019'!$C$1:$AW$1,'calculation fossil'!T$2,'PEMMDB overview capacities 2019'!$C4:$AW4)</f>
        <v>0</v>
      </c>
      <c r="U4">
        <f>SUMIF('PEMMDB overview capacities 2019'!$C$1:$AW$1,'calculation fossil'!U$2,'PEMMDB overview capacities 2019'!$C4:$AW4)</f>
        <v>432</v>
      </c>
      <c r="V4">
        <f>SUMIF('PEMMDB overview capacities 2019'!$C$1:$AW$1,'calculation fossil'!V$2,'PEMMDB overview capacities 2019'!$C4:$AW4)</f>
        <v>589.5</v>
      </c>
      <c r="W4">
        <f>SUMIF('PEMMDB overview capacities 2019'!$C$1:$AW$1,'calculation fossil'!W$2,'PEMMDB overview capacities 2019'!$C4:$AW4)</f>
        <v>0</v>
      </c>
      <c r="X4">
        <f>SUMIF('PEMMDB overview capacities 2019'!$C$1:$AW$1,'calculation fossil'!X$2,'PEMMDB overview capacities 2019'!$C4:$AW4)</f>
        <v>0</v>
      </c>
      <c r="Y4">
        <f>SUMIF('PEMMDB overview capacities 2019'!$C$1:$AW$1,'calculation fossil'!Y$2,'PEMMDB overview capacities 2019'!$C4:$AW4)</f>
        <v>0</v>
      </c>
      <c r="Z4">
        <f>SUMIF('PEMMDB overview capacities 2019'!$C$1:$AW$1,'calculation fossil'!Z$2,'PEMMDB overview capacities 2019'!$C4:$AW4)</f>
        <v>0</v>
      </c>
      <c r="AA4">
        <f>SUMIF('PEMMDB overview capacities 2019'!$C$1:$AW$1,'calculation fossil'!AA$2,'PEMMDB overview capacities 2019'!$C4:$AW4)</f>
        <v>132.30000000000001</v>
      </c>
      <c r="AB4">
        <f>SUMIF('PEMMDB overview capacities 2019'!$C$1:$AW$1,'calculation fossil'!AB$2,'PEMMDB overview capacities 2019'!$C4:$AW4)</f>
        <v>1999</v>
      </c>
      <c r="AC4">
        <f>SUMIF('PEMMDB overview capacities 2019'!$C$1:$AW$1,'calculation fossil'!AC$2,'PEMMDB overview capacities 2019'!$C4:$AW4)</f>
        <v>0</v>
      </c>
      <c r="AD4">
        <f>SUMIF('PEMMDB overview capacities 2019'!$C$1:$AW$1,'calculation fossil'!AD$2,'PEMMDB overview capacities 2019'!$C4:$AW4)</f>
        <v>0</v>
      </c>
      <c r="AE4">
        <f>SUMIF('PEMMDB overview capacities 2019'!$C$1:$AW$1,'calculation fossil'!AE$2,'PEMMDB overview capacities 2019'!$C4:$AW4)</f>
        <v>0</v>
      </c>
      <c r="AF4">
        <f>SUMIF('PEMMDB overview capacities 2019'!$C$1:$AW$1,'calculation fossil'!AF$2,'PEMMDB overview capacities 2019'!$C4:$AW4)</f>
        <v>0</v>
      </c>
      <c r="AG4">
        <f>SUMIF('PEMMDB overview capacities 2019'!$C$1:$AW$1,'calculation fossil'!AG$2,'PEMMDB overview capacities 2019'!$C4:$AW4)</f>
        <v>0</v>
      </c>
      <c r="AH4">
        <f>SUMIF('PEMMDB overview capacities 2019'!$C$1:$AW$1,'calculation fossil'!AH$2,'PEMMDB overview capacities 2019'!$C4:$AW4)</f>
        <v>0</v>
      </c>
      <c r="AI4">
        <f>SUMIF('PEMMDB overview capacities 2019'!$C$1:$AW$1,'calculation fossil'!AI$2,'PEMMDB overview capacities 2019'!$C4:$AW4)</f>
        <v>223.47</v>
      </c>
      <c r="AJ4">
        <f>SUMIF('PEMMDB overview capacities 2019'!$C$1:$AW$1,'calculation fossil'!AJ$2,'PEMMDB overview capacities 2019'!$C4:$AW4)</f>
        <v>12659.069479511412</v>
      </c>
      <c r="AK4">
        <f>SUMIF('PEMMDB overview capacities 2019'!$C$1:$AW$1,'calculation fossil'!AK$2,'PEMMDB overview capacities 2019'!$C4:$AW4)</f>
        <v>0</v>
      </c>
      <c r="AL4">
        <f>SUMIF('PEMMDB overview capacities 2019'!$C$1:$AW$1,'calculation fossil'!AL$2,'PEMMDB overview capacities 2019'!$C4:$AW4)</f>
        <v>1327.44</v>
      </c>
    </row>
    <row r="5" spans="1:38" x14ac:dyDescent="0.2">
      <c r="A5" t="s">
        <v>189</v>
      </c>
      <c r="B5" t="str">
        <f>INDEX('power plant mapping ETM - ENTSO'!$B$1:$B$22,MATCH('calculation fossil'!A5,'power plant mapping ETM - ENTSO'!$A$1:$A$22,0))</f>
        <v>Gas CCGT</v>
      </c>
      <c r="C5" s="14">
        <f>INDEX(Technology_parameters!$D$1:$D$26,MATCH('calculation fossil'!A5,Technology_parameters!$A$1:$A$26,0),1)</f>
        <v>0.48</v>
      </c>
      <c r="D5" s="46">
        <v>8000</v>
      </c>
      <c r="E5">
        <f>SUMIF('PEMMDB overview capacities 2019'!$C$1:$AW$1,'calculation fossil'!E$2,'PEMMDB overview capacities 2019'!$C5:$AW5)</f>
        <v>627.90000000000009</v>
      </c>
      <c r="F5">
        <f>SUMIF('PEMMDB overview capacities 2019'!$C$1:$AW$1,'calculation fossil'!F$2,'PEMMDB overview capacities 2019'!$C5:$AW5)</f>
        <v>0</v>
      </c>
      <c r="G5">
        <f>SUMIF('PEMMDB overview capacities 2019'!$C$1:$AW$1,'calculation fossil'!G$2,'PEMMDB overview capacities 2019'!$C5:$AW5)</f>
        <v>950.3</v>
      </c>
      <c r="H5">
        <f>SUMIF('PEMMDB overview capacities 2019'!$C$1:$AW$1,'calculation fossil'!H$2,'PEMMDB overview capacities 2019'!$C5:$AW5)</f>
        <v>0</v>
      </c>
      <c r="I5">
        <f>SUMIF('PEMMDB overview capacities 2019'!$C$1:$AW$1,'calculation fossil'!I$2,'PEMMDB overview capacities 2019'!$C5:$AW5)</f>
        <v>0</v>
      </c>
      <c r="J5">
        <f>SUMIF('PEMMDB overview capacities 2019'!$C$1:$AW$1,'calculation fossil'!J$2,'PEMMDB overview capacities 2019'!$C5:$AW5)</f>
        <v>0</v>
      </c>
      <c r="K5">
        <f>SUMIF('PEMMDB overview capacities 2019'!$C$1:$AW$1,'calculation fossil'!K$2,'PEMMDB overview capacities 2019'!$C5:$AW5)</f>
        <v>391.2</v>
      </c>
      <c r="L5">
        <f>SUMIF('PEMMDB overview capacities 2019'!$C$1:$AW$1,'calculation fossil'!L$2,'PEMMDB overview capacities 2019'!$C5:$AW5)</f>
        <v>6830.119999999999</v>
      </c>
      <c r="M5">
        <f>SUMIF('PEMMDB overview capacities 2019'!$C$1:$AW$1,'calculation fossil'!M$2,'PEMMDB overview capacities 2019'!$C5:$AW5)</f>
        <v>100</v>
      </c>
      <c r="N5">
        <f>SUMIF('PEMMDB overview capacities 2019'!$C$1:$AW$1,'calculation fossil'!N$2,'PEMMDB overview capacities 2019'!$C5:$AW5)</f>
        <v>0</v>
      </c>
      <c r="O5">
        <f>SUMIF('PEMMDB overview capacities 2019'!$C$1:$AW$1,'calculation fossil'!O$2,'PEMMDB overview capacities 2019'!$C5:$AW5)</f>
        <v>0</v>
      </c>
      <c r="P5">
        <f>SUMIF('PEMMDB overview capacities 2019'!$C$1:$AW$1,'calculation fossil'!P$2,'PEMMDB overview capacities 2019'!$C5:$AW5)</f>
        <v>769</v>
      </c>
      <c r="Q5">
        <f>SUMIF('PEMMDB overview capacities 2019'!$C$1:$AW$1,'calculation fossil'!Q$2,'PEMMDB overview capacities 2019'!$C5:$AW5)</f>
        <v>0</v>
      </c>
      <c r="R5">
        <f>SUMIF('PEMMDB overview capacities 2019'!$C$1:$AW$1,'calculation fossil'!R$2,'PEMMDB overview capacities 2019'!$C5:$AW5)</f>
        <v>1026.5</v>
      </c>
      <c r="S5">
        <f>SUMIF('PEMMDB overview capacities 2019'!$C$1:$AW$1,'calculation fossil'!S$2,'PEMMDB overview capacities 2019'!$C5:$AW5)</f>
        <v>47</v>
      </c>
      <c r="T5">
        <f>SUMIF('PEMMDB overview capacities 2019'!$C$1:$AW$1,'calculation fossil'!T$2,'PEMMDB overview capacities 2019'!$C5:$AW5)</f>
        <v>1071.4000000000001</v>
      </c>
      <c r="U5">
        <f>SUMIF('PEMMDB overview capacities 2019'!$C$1:$AW$1,'calculation fossil'!U$2,'PEMMDB overview capacities 2019'!$C5:$AW5)</f>
        <v>460</v>
      </c>
      <c r="V5">
        <f>SUMIF('PEMMDB overview capacities 2019'!$C$1:$AW$1,'calculation fossil'!V$2,'PEMMDB overview capacities 2019'!$C5:$AW5)</f>
        <v>5794</v>
      </c>
      <c r="W5">
        <f>SUMIF('PEMMDB overview capacities 2019'!$C$1:$AW$1,'calculation fossil'!W$2,'PEMMDB overview capacities 2019'!$C5:$AW5)</f>
        <v>0</v>
      </c>
      <c r="X5">
        <f>SUMIF('PEMMDB overview capacities 2019'!$C$1:$AW$1,'calculation fossil'!X$2,'PEMMDB overview capacities 2019'!$C5:$AW5)</f>
        <v>0</v>
      </c>
      <c r="Y5">
        <f>SUMIF('PEMMDB overview capacities 2019'!$C$1:$AW$1,'calculation fossil'!Y$2,'PEMMDB overview capacities 2019'!$C5:$AW5)</f>
        <v>0</v>
      </c>
      <c r="Z5">
        <f>SUMIF('PEMMDB overview capacities 2019'!$C$1:$AW$1,'calculation fossil'!Z$2,'PEMMDB overview capacities 2019'!$C5:$AW5)</f>
        <v>0</v>
      </c>
      <c r="AA5">
        <f>SUMIF('PEMMDB overview capacities 2019'!$C$1:$AW$1,'calculation fossil'!AA$2,'PEMMDB overview capacities 2019'!$C5:$AW5)</f>
        <v>204</v>
      </c>
      <c r="AB5">
        <f>SUMIF('PEMMDB overview capacities 2019'!$C$1:$AW$1,'calculation fossil'!AB$2,'PEMMDB overview capacities 2019'!$C5:$AW5)</f>
        <v>4686</v>
      </c>
      <c r="AC5">
        <f>SUMIF('PEMMDB overview capacities 2019'!$C$1:$AW$1,'calculation fossil'!AC$2,'PEMMDB overview capacities 2019'!$C5:$AW5)</f>
        <v>0</v>
      </c>
      <c r="AD5">
        <f>SUMIF('PEMMDB overview capacities 2019'!$C$1:$AW$1,'calculation fossil'!AD$2,'PEMMDB overview capacities 2019'!$C5:$AW5)</f>
        <v>0</v>
      </c>
      <c r="AE5">
        <f>SUMIF('PEMMDB overview capacities 2019'!$C$1:$AW$1,'calculation fossil'!AE$2,'PEMMDB overview capacities 2019'!$C5:$AW5)</f>
        <v>0</v>
      </c>
      <c r="AF5">
        <f>SUMIF('PEMMDB overview capacities 2019'!$C$1:$AW$1,'calculation fossil'!AF$2,'PEMMDB overview capacities 2019'!$C5:$AW5)</f>
        <v>0</v>
      </c>
      <c r="AG5">
        <f>SUMIF('PEMMDB overview capacities 2019'!$C$1:$AW$1,'calculation fossil'!AG$2,'PEMMDB overview capacities 2019'!$C5:$AW5)</f>
        <v>0</v>
      </c>
      <c r="AH5">
        <f>SUMIF('PEMMDB overview capacities 2019'!$C$1:$AW$1,'calculation fossil'!AH$2,'PEMMDB overview capacities 2019'!$C5:$AW5)</f>
        <v>0</v>
      </c>
      <c r="AI5">
        <f>SUMIF('PEMMDB overview capacities 2019'!$C$1:$AW$1,'calculation fossil'!AI$2,'PEMMDB overview capacities 2019'!$C5:$AW5)</f>
        <v>126.52</v>
      </c>
      <c r="AJ5">
        <f>SUMIF('PEMMDB overview capacities 2019'!$C$1:$AW$1,'calculation fossil'!AJ$2,'PEMMDB overview capacities 2019'!$C5:$AW5)</f>
        <v>909.58306777678604</v>
      </c>
      <c r="AK5">
        <f>SUMIF('PEMMDB overview capacities 2019'!$C$1:$AW$1,'calculation fossil'!AK$2,'PEMMDB overview capacities 2019'!$C5:$AW5)</f>
        <v>0</v>
      </c>
      <c r="AL5">
        <f>SUMIF('PEMMDB overview capacities 2019'!$C$1:$AW$1,'calculation fossil'!AL$2,'PEMMDB overview capacities 2019'!$C5:$AW5)</f>
        <v>29206</v>
      </c>
    </row>
    <row r="6" spans="1:38" x14ac:dyDescent="0.2">
      <c r="A6" t="s">
        <v>190</v>
      </c>
      <c r="B6" t="str">
        <f>INDEX('power plant mapping ETM - ENTSO'!$B$1:$B$22,MATCH('calculation fossil'!A6,'power plant mapping ETM - ENTSO'!$A$1:$A$22,0))</f>
        <v>Gas CCGT</v>
      </c>
      <c r="C6" s="14">
        <f>INDEX(Technology_parameters!$D$1:$D$26,MATCH('calculation fossil'!A6,Technology_parameters!$A$1:$A$26,0),1)</f>
        <v>0.56000000000000005</v>
      </c>
      <c r="D6" s="46">
        <v>8000</v>
      </c>
      <c r="E6">
        <f>SUMIF('PEMMDB overview capacities 2019'!$C$1:$AW$1,'calculation fossil'!E$2,'PEMMDB overview capacities 2019'!$C6:$AW6)</f>
        <v>370</v>
      </c>
      <c r="F6">
        <f>SUMIF('PEMMDB overview capacities 2019'!$C$1:$AW$1,'calculation fossil'!F$2,'PEMMDB overview capacities 2019'!$C6:$AW6)</f>
        <v>0</v>
      </c>
      <c r="G6">
        <f>SUMIF('PEMMDB overview capacities 2019'!$C$1:$AW$1,'calculation fossil'!G$2,'PEMMDB overview capacities 2019'!$C6:$AW6)</f>
        <v>0</v>
      </c>
      <c r="H6">
        <f>SUMIF('PEMMDB overview capacities 2019'!$C$1:$AW$1,'calculation fossil'!H$2,'PEMMDB overview capacities 2019'!$C6:$AW6)</f>
        <v>0</v>
      </c>
      <c r="I6">
        <f>SUMIF('PEMMDB overview capacities 2019'!$C$1:$AW$1,'calculation fossil'!I$2,'PEMMDB overview capacities 2019'!$C6:$AW6)</f>
        <v>0</v>
      </c>
      <c r="J6">
        <f>SUMIF('PEMMDB overview capacities 2019'!$C$1:$AW$1,'calculation fossil'!J$2,'PEMMDB overview capacities 2019'!$C6:$AW6)</f>
        <v>0</v>
      </c>
      <c r="K6">
        <f>SUMIF('PEMMDB overview capacities 2019'!$C$1:$AW$1,'calculation fossil'!K$2,'PEMMDB overview capacities 2019'!$C6:$AW6)</f>
        <v>44.5</v>
      </c>
      <c r="L6">
        <f>SUMIF('PEMMDB overview capacities 2019'!$C$1:$AW$1,'calculation fossil'!L$2,'PEMMDB overview capacities 2019'!$C6:$AW6)</f>
        <v>29</v>
      </c>
      <c r="M6">
        <f>SUMIF('PEMMDB overview capacities 2019'!$C$1:$AW$1,'calculation fossil'!M$2,'PEMMDB overview capacities 2019'!$C6:$AW6)</f>
        <v>0</v>
      </c>
      <c r="N6">
        <f>SUMIF('PEMMDB overview capacities 2019'!$C$1:$AW$1,'calculation fossil'!N$2,'PEMMDB overview capacities 2019'!$C6:$AW6)</f>
        <v>0</v>
      </c>
      <c r="O6">
        <f>SUMIF('PEMMDB overview capacities 2019'!$C$1:$AW$1,'calculation fossil'!O$2,'PEMMDB overview capacities 2019'!$C6:$AW6)</f>
        <v>24498.560000000001</v>
      </c>
      <c r="P6">
        <f>SUMIF('PEMMDB overview capacities 2019'!$C$1:$AW$1,'calculation fossil'!P$2,'PEMMDB overview capacities 2019'!$C6:$AW6)</f>
        <v>234</v>
      </c>
      <c r="Q6">
        <f>SUMIF('PEMMDB overview capacities 2019'!$C$1:$AW$1,'calculation fossil'!Q$2,'PEMMDB overview capacities 2019'!$C6:$AW6)</f>
        <v>792</v>
      </c>
      <c r="R6">
        <f>SUMIF('PEMMDB overview capacities 2019'!$C$1:$AW$1,'calculation fossil'!R$2,'PEMMDB overview capacities 2019'!$C6:$AW6)</f>
        <v>777.8</v>
      </c>
      <c r="S6">
        <f>SUMIF('PEMMDB overview capacities 2019'!$C$1:$AW$1,'calculation fossil'!S$2,'PEMMDB overview capacities 2019'!$C6:$AW6)</f>
        <v>202</v>
      </c>
      <c r="T6">
        <f>SUMIF('PEMMDB overview capacities 2019'!$C$1:$AW$1,'calculation fossil'!T$2,'PEMMDB overview capacities 2019'!$C6:$AW6)</f>
        <v>844</v>
      </c>
      <c r="U6">
        <f>SUMIF('PEMMDB overview capacities 2019'!$C$1:$AW$1,'calculation fossil'!U$2,'PEMMDB overview capacities 2019'!$C6:$AW6)</f>
        <v>805</v>
      </c>
      <c r="V6">
        <f>SUMIF('PEMMDB overview capacities 2019'!$C$1:$AW$1,'calculation fossil'!V$2,'PEMMDB overview capacities 2019'!$C6:$AW6)</f>
        <v>8901.1</v>
      </c>
      <c r="W6">
        <f>SUMIF('PEMMDB overview capacities 2019'!$C$1:$AW$1,'calculation fossil'!W$2,'PEMMDB overview capacities 2019'!$C6:$AW6)</f>
        <v>0</v>
      </c>
      <c r="X6">
        <f>SUMIF('PEMMDB overview capacities 2019'!$C$1:$AW$1,'calculation fossil'!X$2,'PEMMDB overview capacities 2019'!$C6:$AW6)</f>
        <v>65</v>
      </c>
      <c r="Y6">
        <f>SUMIF('PEMMDB overview capacities 2019'!$C$1:$AW$1,'calculation fossil'!Y$2,'PEMMDB overview capacities 2019'!$C6:$AW6)</f>
        <v>0</v>
      </c>
      <c r="Z6">
        <f>SUMIF('PEMMDB overview capacities 2019'!$C$1:$AW$1,'calculation fossil'!Z$2,'PEMMDB overview capacities 2019'!$C6:$AW6)</f>
        <v>0</v>
      </c>
      <c r="AA6">
        <f>SUMIF('PEMMDB overview capacities 2019'!$C$1:$AW$1,'calculation fossil'!AA$2,'PEMMDB overview capacities 2019'!$C6:$AW6)</f>
        <v>0</v>
      </c>
      <c r="AB6">
        <f>SUMIF('PEMMDB overview capacities 2019'!$C$1:$AW$1,'calculation fossil'!AB$2,'PEMMDB overview capacities 2019'!$C6:$AW6)</f>
        <v>0</v>
      </c>
      <c r="AC6">
        <f>SUMIF('PEMMDB overview capacities 2019'!$C$1:$AW$1,'calculation fossil'!AC$2,'PEMMDB overview capacities 2019'!$C6:$AW6)</f>
        <v>0</v>
      </c>
      <c r="AD6">
        <f>SUMIF('PEMMDB overview capacities 2019'!$C$1:$AW$1,'calculation fossil'!AD$2,'PEMMDB overview capacities 2019'!$C6:$AW6)</f>
        <v>990</v>
      </c>
      <c r="AE6">
        <f>SUMIF('PEMMDB overview capacities 2019'!$C$1:$AW$1,'calculation fossil'!AE$2,'PEMMDB overview capacities 2019'!$C6:$AW6)</f>
        <v>0</v>
      </c>
      <c r="AF6">
        <f>SUMIF('PEMMDB overview capacities 2019'!$C$1:$AW$1,'calculation fossil'!AF$2,'PEMMDB overview capacities 2019'!$C6:$AW6)</f>
        <v>0</v>
      </c>
      <c r="AG6">
        <f>SUMIF('PEMMDB overview capacities 2019'!$C$1:$AW$1,'calculation fossil'!AG$2,'PEMMDB overview capacities 2019'!$C6:$AW6)</f>
        <v>267</v>
      </c>
      <c r="AH6">
        <f>SUMIF('PEMMDB overview capacities 2019'!$C$1:$AW$1,'calculation fossil'!AH$2,'PEMMDB overview capacities 2019'!$C6:$AW6)</f>
        <v>0</v>
      </c>
      <c r="AI6">
        <f>SUMIF('PEMMDB overview capacities 2019'!$C$1:$AW$1,'calculation fossil'!AI$2,'PEMMDB overview capacities 2019'!$C6:$AW6)</f>
        <v>411.49</v>
      </c>
      <c r="AJ6">
        <f>SUMIF('PEMMDB overview capacities 2019'!$C$1:$AW$1,'calculation fossil'!AJ$2,'PEMMDB overview capacities 2019'!$C6:$AW6)</f>
        <v>0</v>
      </c>
      <c r="AK6">
        <f>SUMIF('PEMMDB overview capacities 2019'!$C$1:$AW$1,'calculation fossil'!AK$2,'PEMMDB overview capacities 2019'!$C6:$AW6)</f>
        <v>0</v>
      </c>
      <c r="AL6">
        <f>SUMIF('PEMMDB overview capacities 2019'!$C$1:$AW$1,'calculation fossil'!AL$2,'PEMMDB overview capacities 2019'!$C6:$AW6)</f>
        <v>0</v>
      </c>
    </row>
    <row r="7" spans="1:38" x14ac:dyDescent="0.2">
      <c r="A7" t="s">
        <v>191</v>
      </c>
      <c r="B7" t="str">
        <f>INDEX('power plant mapping ETM - ENTSO'!$B$1:$B$22,MATCH('calculation fossil'!A7,'power plant mapping ETM - ENTSO'!$A$1:$A$22,0))</f>
        <v>Gas CCGT</v>
      </c>
      <c r="C7" s="14">
        <f>INDEX(Technology_parameters!$D$1:$D$26,MATCH('calculation fossil'!A7,Technology_parameters!$A$1:$A$26,0),1)</f>
        <v>0.57999999999999996</v>
      </c>
      <c r="D7" s="46">
        <v>8000</v>
      </c>
      <c r="E7">
        <f>SUMIF('PEMMDB overview capacities 2019'!$C$1:$AW$1,'calculation fossil'!E$2,'PEMMDB overview capacities 2019'!$C7:$AW7)</f>
        <v>1745.6738154613465</v>
      </c>
      <c r="F7">
        <f>SUMIF('PEMMDB overview capacities 2019'!$C$1:$AW$1,'calculation fossil'!F$2,'PEMMDB overview capacities 2019'!$C7:$AW7)</f>
        <v>0</v>
      </c>
      <c r="G7">
        <f>SUMIF('PEMMDB overview capacities 2019'!$C$1:$AW$1,'calculation fossil'!G$2,'PEMMDB overview capacities 2019'!$C7:$AW7)</f>
        <v>3550.2999999999997</v>
      </c>
      <c r="H7">
        <f>SUMIF('PEMMDB overview capacities 2019'!$C$1:$AW$1,'calculation fossil'!H$2,'PEMMDB overview capacities 2019'!$C7:$AW7)</f>
        <v>73</v>
      </c>
      <c r="I7">
        <f>SUMIF('PEMMDB overview capacities 2019'!$C$1:$AW$1,'calculation fossil'!I$2,'PEMMDB overview capacities 2019'!$C7:$AW7)</f>
        <v>0</v>
      </c>
      <c r="J7">
        <f>SUMIF('PEMMDB overview capacities 2019'!$C$1:$AW$1,'calculation fossil'!J$2,'PEMMDB overview capacities 2019'!$C7:$AW7)</f>
        <v>0</v>
      </c>
      <c r="K7">
        <f>SUMIF('PEMMDB overview capacities 2019'!$C$1:$AW$1,'calculation fossil'!K$2,'PEMMDB overview capacities 2019'!$C7:$AW7)</f>
        <v>815.6</v>
      </c>
      <c r="L7">
        <f>SUMIF('PEMMDB overview capacities 2019'!$C$1:$AW$1,'calculation fossil'!L$2,'PEMMDB overview capacities 2019'!$C7:$AW7)</f>
        <v>0</v>
      </c>
      <c r="M7">
        <f>SUMIF('PEMMDB overview capacities 2019'!$C$1:$AW$1,'calculation fossil'!M$2,'PEMMDB overview capacities 2019'!$C7:$AW7)</f>
        <v>0</v>
      </c>
      <c r="N7">
        <f>SUMIF('PEMMDB overview capacities 2019'!$C$1:$AW$1,'calculation fossil'!N$2,'PEMMDB overview capacities 2019'!$C7:$AW7)</f>
        <v>0</v>
      </c>
      <c r="O7">
        <f>SUMIF('PEMMDB overview capacities 2019'!$C$1:$AW$1,'calculation fossil'!O$2,'PEMMDB overview capacities 2019'!$C7:$AW7)</f>
        <v>0</v>
      </c>
      <c r="P7">
        <f>SUMIF('PEMMDB overview capacities 2019'!$C$1:$AW$1,'calculation fossil'!P$2,'PEMMDB overview capacities 2019'!$C7:$AW7)</f>
        <v>0</v>
      </c>
      <c r="Q7">
        <f>SUMIF('PEMMDB overview capacities 2019'!$C$1:$AW$1,'calculation fossil'!Q$2,'PEMMDB overview capacities 2019'!$C7:$AW7)</f>
        <v>5347</v>
      </c>
      <c r="R7">
        <f>SUMIF('PEMMDB overview capacities 2019'!$C$1:$AW$1,'calculation fossil'!R$2,'PEMMDB overview capacities 2019'!$C7:$AW7)</f>
        <v>2449.3000000000002</v>
      </c>
      <c r="S7">
        <f>SUMIF('PEMMDB overview capacities 2019'!$C$1:$AW$1,'calculation fossil'!S$2,'PEMMDB overview capacities 2019'!$C7:$AW7)</f>
        <v>345</v>
      </c>
      <c r="T7">
        <f>SUMIF('PEMMDB overview capacities 2019'!$C$1:$AW$1,'calculation fossil'!T$2,'PEMMDB overview capacities 2019'!$C7:$AW7)</f>
        <v>0</v>
      </c>
      <c r="U7">
        <f>SUMIF('PEMMDB overview capacities 2019'!$C$1:$AW$1,'calculation fossil'!U$2,'PEMMDB overview capacities 2019'!$C7:$AW7)</f>
        <v>2056</v>
      </c>
      <c r="V7">
        <f>SUMIF('PEMMDB overview capacities 2019'!$C$1:$AW$1,'calculation fossil'!V$2,'PEMMDB overview capacities 2019'!$C7:$AW7)</f>
        <v>6393</v>
      </c>
      <c r="W7">
        <f>SUMIF('PEMMDB overview capacities 2019'!$C$1:$AW$1,'calculation fossil'!W$2,'PEMMDB overview capacities 2019'!$C7:$AW7)</f>
        <v>403.20000000000005</v>
      </c>
      <c r="X7">
        <f>SUMIF('PEMMDB overview capacities 2019'!$C$1:$AW$1,'calculation fossil'!X$2,'PEMMDB overview capacities 2019'!$C7:$AW7)</f>
        <v>0</v>
      </c>
      <c r="Y7">
        <f>SUMIF('PEMMDB overview capacities 2019'!$C$1:$AW$1,'calculation fossil'!Y$2,'PEMMDB overview capacities 2019'!$C7:$AW7)</f>
        <v>0</v>
      </c>
      <c r="Z7">
        <f>SUMIF('PEMMDB overview capacities 2019'!$C$1:$AW$1,'calculation fossil'!Z$2,'PEMMDB overview capacities 2019'!$C7:$AW7)</f>
        <v>0</v>
      </c>
      <c r="AA7">
        <f>SUMIF('PEMMDB overview capacities 2019'!$C$1:$AW$1,'calculation fossil'!AA$2,'PEMMDB overview capacities 2019'!$C7:$AW7)</f>
        <v>0</v>
      </c>
      <c r="AB7">
        <f>SUMIF('PEMMDB overview capacities 2019'!$C$1:$AW$1,'calculation fossil'!AB$2,'PEMMDB overview capacities 2019'!$C7:$AW7)</f>
        <v>7125</v>
      </c>
      <c r="AC7">
        <f>SUMIF('PEMMDB overview capacities 2019'!$C$1:$AW$1,'calculation fossil'!AC$2,'PEMMDB overview capacities 2019'!$C7:$AW7)</f>
        <v>0</v>
      </c>
      <c r="AD7">
        <f>SUMIF('PEMMDB overview capacities 2019'!$C$1:$AW$1,'calculation fossil'!AD$2,'PEMMDB overview capacities 2019'!$C7:$AW7)</f>
        <v>2839</v>
      </c>
      <c r="AE7">
        <f>SUMIF('PEMMDB overview capacities 2019'!$C$1:$AW$1,'calculation fossil'!AE$2,'PEMMDB overview capacities 2019'!$C7:$AW7)</f>
        <v>0</v>
      </c>
      <c r="AF7">
        <f>SUMIF('PEMMDB overview capacities 2019'!$C$1:$AW$1,'calculation fossil'!AF$2,'PEMMDB overview capacities 2019'!$C7:$AW7)</f>
        <v>0</v>
      </c>
      <c r="AG7">
        <f>SUMIF('PEMMDB overview capacities 2019'!$C$1:$AW$1,'calculation fossil'!AG$2,'PEMMDB overview capacities 2019'!$C7:$AW7)</f>
        <v>0</v>
      </c>
      <c r="AH7">
        <f>SUMIF('PEMMDB overview capacities 2019'!$C$1:$AW$1,'calculation fossil'!AH$2,'PEMMDB overview capacities 2019'!$C7:$AW7)</f>
        <v>0</v>
      </c>
      <c r="AI7">
        <f>SUMIF('PEMMDB overview capacities 2019'!$C$1:$AW$1,'calculation fossil'!AI$2,'PEMMDB overview capacities 2019'!$C7:$AW7)</f>
        <v>214.38</v>
      </c>
      <c r="AJ7">
        <f>SUMIF('PEMMDB overview capacities 2019'!$C$1:$AW$1,'calculation fossil'!AJ$2,'PEMMDB overview capacities 2019'!$C7:$AW7)</f>
        <v>0</v>
      </c>
      <c r="AK7">
        <f>SUMIF('PEMMDB overview capacities 2019'!$C$1:$AW$1,'calculation fossil'!AK$2,'PEMMDB overview capacities 2019'!$C7:$AW7)</f>
        <v>0</v>
      </c>
      <c r="AL7">
        <f>SUMIF('PEMMDB overview capacities 2019'!$C$1:$AW$1,'calculation fossil'!AL$2,'PEMMDB overview capacities 2019'!$C7:$AW7)</f>
        <v>1318</v>
      </c>
    </row>
    <row r="8" spans="1:38" x14ac:dyDescent="0.2">
      <c r="A8" t="s">
        <v>192</v>
      </c>
      <c r="B8" t="str">
        <f>INDEX('power plant mapping ETM - ENTSO'!$B$1:$B$22,MATCH('calculation fossil'!A8,'power plant mapping ETM - ENTSO'!$A$1:$A$22,0))</f>
        <v>Gas conventional</v>
      </c>
      <c r="C8" s="14">
        <f>INDEX(Technology_parameters!$D$1:$D$26,MATCH('calculation fossil'!A8,Technology_parameters!$A$1:$A$26,0),1)</f>
        <v>0.36</v>
      </c>
      <c r="D8" s="46">
        <v>8000</v>
      </c>
      <c r="E8">
        <f>SUMIF('PEMMDB overview capacities 2019'!$C$1:$AW$1,'calculation fossil'!E$2,'PEMMDB overview capacities 2019'!$C8:$AW8)</f>
        <v>582.24818453865339</v>
      </c>
      <c r="F8">
        <f>SUMIF('PEMMDB overview capacities 2019'!$C$1:$AW$1,'calculation fossil'!F$2,'PEMMDB overview capacities 2019'!$C8:$AW8)</f>
        <v>0</v>
      </c>
      <c r="G8">
        <f>SUMIF('PEMMDB overview capacities 2019'!$C$1:$AW$1,'calculation fossil'!G$2,'PEMMDB overview capacities 2019'!$C8:$AW8)</f>
        <v>0</v>
      </c>
      <c r="H8">
        <f>SUMIF('PEMMDB overview capacities 2019'!$C$1:$AW$1,'calculation fossil'!H$2,'PEMMDB overview capacities 2019'!$C8:$AW8)</f>
        <v>1529</v>
      </c>
      <c r="I8">
        <f>SUMIF('PEMMDB overview capacities 2019'!$C$1:$AW$1,'calculation fossil'!I$2,'PEMMDB overview capacities 2019'!$C8:$AW8)</f>
        <v>0</v>
      </c>
      <c r="J8">
        <f>SUMIF('PEMMDB overview capacities 2019'!$C$1:$AW$1,'calculation fossil'!J$2,'PEMMDB overview capacities 2019'!$C8:$AW8)</f>
        <v>0</v>
      </c>
      <c r="K8">
        <f>SUMIF('PEMMDB overview capacities 2019'!$C$1:$AW$1,'calculation fossil'!K$2,'PEMMDB overview capacities 2019'!$C8:$AW8)</f>
        <v>0</v>
      </c>
      <c r="L8">
        <f>SUMIF('PEMMDB overview capacities 2019'!$C$1:$AW$1,'calculation fossil'!L$2,'PEMMDB overview capacities 2019'!$C8:$AW8)</f>
        <v>3583.8689999999992</v>
      </c>
      <c r="M8">
        <f>SUMIF('PEMMDB overview capacities 2019'!$C$1:$AW$1,'calculation fossil'!M$2,'PEMMDB overview capacities 2019'!$C8:$AW8)</f>
        <v>82</v>
      </c>
      <c r="N8">
        <f>SUMIF('PEMMDB overview capacities 2019'!$C$1:$AW$1,'calculation fossil'!N$2,'PEMMDB overview capacities 2019'!$C8:$AW8)</f>
        <v>94</v>
      </c>
      <c r="O8">
        <f>SUMIF('PEMMDB overview capacities 2019'!$C$1:$AW$1,'calculation fossil'!O$2,'PEMMDB overview capacities 2019'!$C8:$AW8)</f>
        <v>0</v>
      </c>
      <c r="P8">
        <f>SUMIF('PEMMDB overview capacities 2019'!$C$1:$AW$1,'calculation fossil'!P$2,'PEMMDB overview capacities 2019'!$C8:$AW8)</f>
        <v>0</v>
      </c>
      <c r="Q8">
        <f>SUMIF('PEMMDB overview capacities 2019'!$C$1:$AW$1,'calculation fossil'!Q$2,'PEMMDB overview capacities 2019'!$C8:$AW8)</f>
        <v>0</v>
      </c>
      <c r="R8">
        <f>SUMIF('PEMMDB overview capacities 2019'!$C$1:$AW$1,'calculation fossil'!R$2,'PEMMDB overview capacities 2019'!$C8:$AW8)</f>
        <v>0</v>
      </c>
      <c r="S8">
        <f>SUMIF('PEMMDB overview capacities 2019'!$C$1:$AW$1,'calculation fossil'!S$2,'PEMMDB overview capacities 2019'!$C8:$AW8)</f>
        <v>176</v>
      </c>
      <c r="T8">
        <f>SUMIF('PEMMDB overview capacities 2019'!$C$1:$AW$1,'calculation fossil'!T$2,'PEMMDB overview capacities 2019'!$C8:$AW8)</f>
        <v>0</v>
      </c>
      <c r="U8">
        <f>SUMIF('PEMMDB overview capacities 2019'!$C$1:$AW$1,'calculation fossil'!U$2,'PEMMDB overview capacities 2019'!$C8:$AW8)</f>
        <v>0</v>
      </c>
      <c r="V8">
        <f>SUMIF('PEMMDB overview capacities 2019'!$C$1:$AW$1,'calculation fossil'!V$2,'PEMMDB overview capacities 2019'!$C8:$AW8)</f>
        <v>0</v>
      </c>
      <c r="W8">
        <f>SUMIF('PEMMDB overview capacities 2019'!$C$1:$AW$1,'calculation fossil'!W$2,'PEMMDB overview capacities 2019'!$C8:$AW8)</f>
        <v>1048</v>
      </c>
      <c r="X8">
        <f>SUMIF('PEMMDB overview capacities 2019'!$C$1:$AW$1,'calculation fossil'!X$2,'PEMMDB overview capacities 2019'!$C8:$AW8)</f>
        <v>0</v>
      </c>
      <c r="Y8">
        <f>SUMIF('PEMMDB overview capacities 2019'!$C$1:$AW$1,'calculation fossil'!Y$2,'PEMMDB overview capacities 2019'!$C8:$AW8)</f>
        <v>0</v>
      </c>
      <c r="Z8">
        <f>SUMIF('PEMMDB overview capacities 2019'!$C$1:$AW$1,'calculation fossil'!Z$2,'PEMMDB overview capacities 2019'!$C8:$AW8)</f>
        <v>60</v>
      </c>
      <c r="AA8">
        <f>SUMIF('PEMMDB overview capacities 2019'!$C$1:$AW$1,'calculation fossil'!AA$2,'PEMMDB overview capacities 2019'!$C8:$AW8)</f>
        <v>0</v>
      </c>
      <c r="AB8">
        <f>SUMIF('PEMMDB overview capacities 2019'!$C$1:$AW$1,'calculation fossil'!AB$2,'PEMMDB overview capacities 2019'!$C8:$AW8)</f>
        <v>0</v>
      </c>
      <c r="AC8">
        <f>SUMIF('PEMMDB overview capacities 2019'!$C$1:$AW$1,'calculation fossil'!AC$2,'PEMMDB overview capacities 2019'!$C8:$AW8)</f>
        <v>0</v>
      </c>
      <c r="AD8">
        <f>SUMIF('PEMMDB overview capacities 2019'!$C$1:$AW$1,'calculation fossil'!AD$2,'PEMMDB overview capacities 2019'!$C8:$AW8)</f>
        <v>0</v>
      </c>
      <c r="AE8">
        <f>SUMIF('PEMMDB overview capacities 2019'!$C$1:$AW$1,'calculation fossil'!AE$2,'PEMMDB overview capacities 2019'!$C8:$AW8)</f>
        <v>1455.6020000000001</v>
      </c>
      <c r="AF8">
        <f>SUMIF('PEMMDB overview capacities 2019'!$C$1:$AW$1,'calculation fossil'!AF$2,'PEMMDB overview capacities 2019'!$C8:$AW8)</f>
        <v>218</v>
      </c>
      <c r="AG8">
        <f>SUMIF('PEMMDB overview capacities 2019'!$C$1:$AW$1,'calculation fossil'!AG$2,'PEMMDB overview capacities 2019'!$C8:$AW8)</f>
        <v>0</v>
      </c>
      <c r="AH8">
        <f>SUMIF('PEMMDB overview capacities 2019'!$C$1:$AW$1,'calculation fossil'!AH$2,'PEMMDB overview capacities 2019'!$C8:$AW8)</f>
        <v>69</v>
      </c>
      <c r="AI8">
        <f>SUMIF('PEMMDB overview capacities 2019'!$C$1:$AW$1,'calculation fossil'!AI$2,'PEMMDB overview capacities 2019'!$C8:$AW8)</f>
        <v>16.88</v>
      </c>
      <c r="AJ8">
        <f>SUMIF('PEMMDB overview capacities 2019'!$C$1:$AW$1,'calculation fossil'!AJ$2,'PEMMDB overview capacities 2019'!$C8:$AW8)</f>
        <v>0</v>
      </c>
      <c r="AK8">
        <f>SUMIF('PEMMDB overview capacities 2019'!$C$1:$AW$1,'calculation fossil'!AK$2,'PEMMDB overview capacities 2019'!$C8:$AW8)</f>
        <v>20</v>
      </c>
      <c r="AL8">
        <f>SUMIF('PEMMDB overview capacities 2019'!$C$1:$AW$1,'calculation fossil'!AL$2,'PEMMDB overview capacities 2019'!$C8:$AW8)</f>
        <v>66</v>
      </c>
    </row>
    <row r="9" spans="1:38" x14ac:dyDescent="0.2">
      <c r="A9" t="s">
        <v>193</v>
      </c>
      <c r="B9" t="str">
        <f>INDEX('power plant mapping ETM - ENTSO'!$B$1:$B$22,MATCH('calculation fossil'!A9,'power plant mapping ETM - ENTSO'!$A$1:$A$22,0))</f>
        <v>Gas conventional</v>
      </c>
      <c r="C9" s="14">
        <f>INDEX(Technology_parameters!$D$1:$D$26,MATCH('calculation fossil'!A9,Technology_parameters!$A$1:$A$26,0),1)</f>
        <v>0.41</v>
      </c>
      <c r="D9" s="46">
        <v>8000</v>
      </c>
      <c r="E9">
        <f>SUMIF('PEMMDB overview capacities 2019'!$C$1:$AW$1,'calculation fossil'!E$2,'PEMMDB overview capacities 2019'!$C9:$AW9)</f>
        <v>567.67999999999995</v>
      </c>
      <c r="F9">
        <f>SUMIF('PEMMDB overview capacities 2019'!$C$1:$AW$1,'calculation fossil'!F$2,'PEMMDB overview capacities 2019'!$C9:$AW9)</f>
        <v>0</v>
      </c>
      <c r="G9">
        <f>SUMIF('PEMMDB overview capacities 2019'!$C$1:$AW$1,'calculation fossil'!G$2,'PEMMDB overview capacities 2019'!$C9:$AW9)</f>
        <v>839</v>
      </c>
      <c r="H9">
        <f>SUMIF('PEMMDB overview capacities 2019'!$C$1:$AW$1,'calculation fossil'!H$2,'PEMMDB overview capacities 2019'!$C9:$AW9)</f>
        <v>0</v>
      </c>
      <c r="I9">
        <f>SUMIF('PEMMDB overview capacities 2019'!$C$1:$AW$1,'calculation fossil'!I$2,'PEMMDB overview capacities 2019'!$C9:$AW9)</f>
        <v>0</v>
      </c>
      <c r="J9">
        <f>SUMIF('PEMMDB overview capacities 2019'!$C$1:$AW$1,'calculation fossil'!J$2,'PEMMDB overview capacities 2019'!$C9:$AW9)</f>
        <v>0</v>
      </c>
      <c r="K9">
        <f>SUMIF('PEMMDB overview capacities 2019'!$C$1:$AW$1,'calculation fossil'!K$2,'PEMMDB overview capacities 2019'!$C9:$AW9)</f>
        <v>0</v>
      </c>
      <c r="L9">
        <f>SUMIF('PEMMDB overview capacities 2019'!$C$1:$AW$1,'calculation fossil'!L$2,'PEMMDB overview capacities 2019'!$C9:$AW9)</f>
        <v>1115.4000000000001</v>
      </c>
      <c r="M9">
        <f>SUMIF('PEMMDB overview capacities 2019'!$C$1:$AW$1,'calculation fossil'!M$2,'PEMMDB overview capacities 2019'!$C9:$AW9)</f>
        <v>340</v>
      </c>
      <c r="N9">
        <f>SUMIF('PEMMDB overview capacities 2019'!$C$1:$AW$1,'calculation fossil'!N$2,'PEMMDB overview capacities 2019'!$C9:$AW9)</f>
        <v>0</v>
      </c>
      <c r="O9">
        <f>SUMIF('PEMMDB overview capacities 2019'!$C$1:$AW$1,'calculation fossil'!O$2,'PEMMDB overview capacities 2019'!$C9:$AW9)</f>
        <v>0</v>
      </c>
      <c r="P9">
        <f>SUMIF('PEMMDB overview capacities 2019'!$C$1:$AW$1,'calculation fossil'!P$2,'PEMMDB overview capacities 2019'!$C9:$AW9)</f>
        <v>0</v>
      </c>
      <c r="Q9">
        <f>SUMIF('PEMMDB overview capacities 2019'!$C$1:$AW$1,'calculation fossil'!Q$2,'PEMMDB overview capacities 2019'!$C9:$AW9)</f>
        <v>0</v>
      </c>
      <c r="R9">
        <f>SUMIF('PEMMDB overview capacities 2019'!$C$1:$AW$1,'calculation fossil'!R$2,'PEMMDB overview capacities 2019'!$C9:$AW9)</f>
        <v>0</v>
      </c>
      <c r="S9">
        <f>SUMIF('PEMMDB overview capacities 2019'!$C$1:$AW$1,'calculation fossil'!S$2,'PEMMDB overview capacities 2019'!$C9:$AW9)</f>
        <v>0</v>
      </c>
      <c r="T9">
        <f>SUMIF('PEMMDB overview capacities 2019'!$C$1:$AW$1,'calculation fossil'!T$2,'PEMMDB overview capacities 2019'!$C9:$AW9)</f>
        <v>0</v>
      </c>
      <c r="U9">
        <f>SUMIF('PEMMDB overview capacities 2019'!$C$1:$AW$1,'calculation fossil'!U$2,'PEMMDB overview capacities 2019'!$C9:$AW9)</f>
        <v>0</v>
      </c>
      <c r="V9">
        <f>SUMIF('PEMMDB overview capacities 2019'!$C$1:$AW$1,'calculation fossil'!V$2,'PEMMDB overview capacities 2019'!$C9:$AW9)</f>
        <v>0</v>
      </c>
      <c r="W9">
        <f>SUMIF('PEMMDB overview capacities 2019'!$C$1:$AW$1,'calculation fossil'!W$2,'PEMMDB overview capacities 2019'!$C9:$AW9)</f>
        <v>0</v>
      </c>
      <c r="X9">
        <f>SUMIF('PEMMDB overview capacities 2019'!$C$1:$AW$1,'calculation fossil'!X$2,'PEMMDB overview capacities 2019'!$C9:$AW9)</f>
        <v>0</v>
      </c>
      <c r="Y9">
        <f>SUMIF('PEMMDB overview capacities 2019'!$C$1:$AW$1,'calculation fossil'!Y$2,'PEMMDB overview capacities 2019'!$C9:$AW9)</f>
        <v>0</v>
      </c>
      <c r="Z9">
        <f>SUMIF('PEMMDB overview capacities 2019'!$C$1:$AW$1,'calculation fossil'!Z$2,'PEMMDB overview capacities 2019'!$C9:$AW9)</f>
        <v>0</v>
      </c>
      <c r="AA9">
        <f>SUMIF('PEMMDB overview capacities 2019'!$C$1:$AW$1,'calculation fossil'!AA$2,'PEMMDB overview capacities 2019'!$C9:$AW9)</f>
        <v>0</v>
      </c>
      <c r="AB9">
        <f>SUMIF('PEMMDB overview capacities 2019'!$C$1:$AW$1,'calculation fossil'!AB$2,'PEMMDB overview capacities 2019'!$C9:$AW9)</f>
        <v>0</v>
      </c>
      <c r="AC9">
        <f>SUMIF('PEMMDB overview capacities 2019'!$C$1:$AW$1,'calculation fossil'!AC$2,'PEMMDB overview capacities 2019'!$C9:$AW9)</f>
        <v>0</v>
      </c>
      <c r="AD9">
        <f>SUMIF('PEMMDB overview capacities 2019'!$C$1:$AW$1,'calculation fossil'!AD$2,'PEMMDB overview capacities 2019'!$C9:$AW9)</f>
        <v>0</v>
      </c>
      <c r="AE9">
        <f>SUMIF('PEMMDB overview capacities 2019'!$C$1:$AW$1,'calculation fossil'!AE$2,'PEMMDB overview capacities 2019'!$C9:$AW9)</f>
        <v>0</v>
      </c>
      <c r="AF9">
        <f>SUMIF('PEMMDB overview capacities 2019'!$C$1:$AW$1,'calculation fossil'!AF$2,'PEMMDB overview capacities 2019'!$C9:$AW9)</f>
        <v>0</v>
      </c>
      <c r="AG9">
        <f>SUMIF('PEMMDB overview capacities 2019'!$C$1:$AW$1,'calculation fossil'!AG$2,'PEMMDB overview capacities 2019'!$C9:$AW9)</f>
        <v>0</v>
      </c>
      <c r="AH9">
        <f>SUMIF('PEMMDB overview capacities 2019'!$C$1:$AW$1,'calculation fossil'!AH$2,'PEMMDB overview capacities 2019'!$C9:$AW9)</f>
        <v>0</v>
      </c>
      <c r="AI9">
        <f>SUMIF('PEMMDB overview capacities 2019'!$C$1:$AW$1,'calculation fossil'!AI$2,'PEMMDB overview capacities 2019'!$C9:$AW9)</f>
        <v>73.23</v>
      </c>
      <c r="AJ9">
        <f>SUMIF('PEMMDB overview capacities 2019'!$C$1:$AW$1,'calculation fossil'!AJ$2,'PEMMDB overview capacities 2019'!$C9:$AW9)</f>
        <v>0</v>
      </c>
      <c r="AK9">
        <f>SUMIF('PEMMDB overview capacities 2019'!$C$1:$AW$1,'calculation fossil'!AK$2,'PEMMDB overview capacities 2019'!$C9:$AW9)</f>
        <v>0</v>
      </c>
      <c r="AL9">
        <f>SUMIF('PEMMDB overview capacities 2019'!$C$1:$AW$1,'calculation fossil'!AL$2,'PEMMDB overview capacities 2019'!$C9:$AW9)</f>
        <v>0</v>
      </c>
    </row>
    <row r="10" spans="1:38" x14ac:dyDescent="0.2">
      <c r="A10" t="s">
        <v>194</v>
      </c>
      <c r="B10" t="str">
        <f>INDEX('power plant mapping ETM - ENTSO'!$B$1:$B$22,MATCH('calculation fossil'!A10,'power plant mapping ETM - ENTSO'!$A$1:$A$22,0))</f>
        <v>Gas turbine</v>
      </c>
      <c r="C10" s="14">
        <f>INDEX(Technology_parameters!$D$1:$D$26,MATCH('calculation fossil'!A10,Technology_parameters!$A$1:$A$26,0),1)</f>
        <v>0.42</v>
      </c>
      <c r="D10" s="46">
        <v>8000</v>
      </c>
      <c r="E10">
        <f>SUMIF('PEMMDB overview capacities 2019'!$C$1:$AW$1,'calculation fossil'!E$2,'PEMMDB overview capacities 2019'!$C10:$AW10)</f>
        <v>19.899999999999999</v>
      </c>
      <c r="F10">
        <f>SUMIF('PEMMDB overview capacities 2019'!$C$1:$AW$1,'calculation fossil'!F$2,'PEMMDB overview capacities 2019'!$C10:$AW10)</f>
        <v>0</v>
      </c>
      <c r="G10">
        <f>SUMIF('PEMMDB overview capacities 2019'!$C$1:$AW$1,'calculation fossil'!G$2,'PEMMDB overview capacities 2019'!$C10:$AW10)</f>
        <v>244</v>
      </c>
      <c r="H10">
        <f>SUMIF('PEMMDB overview capacities 2019'!$C$1:$AW$1,'calculation fossil'!H$2,'PEMMDB overview capacities 2019'!$C10:$AW10)</f>
        <v>20</v>
      </c>
      <c r="I10">
        <f>SUMIF('PEMMDB overview capacities 2019'!$C$1:$AW$1,'calculation fossil'!I$2,'PEMMDB overview capacities 2019'!$C10:$AW10)</f>
        <v>0</v>
      </c>
      <c r="J10">
        <f>SUMIF('PEMMDB overview capacities 2019'!$C$1:$AW$1,'calculation fossil'!J$2,'PEMMDB overview capacities 2019'!$C10:$AW10)</f>
        <v>0</v>
      </c>
      <c r="K10">
        <f>SUMIF('PEMMDB overview capacities 2019'!$C$1:$AW$1,'calculation fossil'!K$2,'PEMMDB overview capacities 2019'!$C10:$AW10)</f>
        <v>0</v>
      </c>
      <c r="L10">
        <f>SUMIF('PEMMDB overview capacities 2019'!$C$1:$AW$1,'calculation fossil'!L$2,'PEMMDB overview capacities 2019'!$C10:$AW10)</f>
        <v>1414.1180000000002</v>
      </c>
      <c r="M10">
        <f>SUMIF('PEMMDB overview capacities 2019'!$C$1:$AW$1,'calculation fossil'!M$2,'PEMMDB overview capacities 2019'!$C10:$AW10)</f>
        <v>189.87</v>
      </c>
      <c r="N10">
        <f>SUMIF('PEMMDB overview capacities 2019'!$C$1:$AW$1,'calculation fossil'!N$2,'PEMMDB overview capacities 2019'!$C10:$AW10)</f>
        <v>250</v>
      </c>
      <c r="O10">
        <f>SUMIF('PEMMDB overview capacities 2019'!$C$1:$AW$1,'calculation fossil'!O$2,'PEMMDB overview capacities 2019'!$C10:$AW10)</f>
        <v>0</v>
      </c>
      <c r="P10">
        <f>SUMIF('PEMMDB overview capacities 2019'!$C$1:$AW$1,'calculation fossil'!P$2,'PEMMDB overview capacities 2019'!$C10:$AW10)</f>
        <v>87</v>
      </c>
      <c r="Q10">
        <f>SUMIF('PEMMDB overview capacities 2019'!$C$1:$AW$1,'calculation fossil'!Q$2,'PEMMDB overview capacities 2019'!$C10:$AW10)</f>
        <v>437</v>
      </c>
      <c r="R10">
        <f>SUMIF('PEMMDB overview capacities 2019'!$C$1:$AW$1,'calculation fossil'!R$2,'PEMMDB overview capacities 2019'!$C10:$AW10)</f>
        <v>0</v>
      </c>
      <c r="S10">
        <f>SUMIF('PEMMDB overview capacities 2019'!$C$1:$AW$1,'calculation fossil'!S$2,'PEMMDB overview capacities 2019'!$C10:$AW10)</f>
        <v>0</v>
      </c>
      <c r="T10">
        <f>SUMIF('PEMMDB overview capacities 2019'!$C$1:$AW$1,'calculation fossil'!T$2,'PEMMDB overview capacities 2019'!$C10:$AW10)</f>
        <v>114</v>
      </c>
      <c r="U10">
        <f>SUMIF('PEMMDB overview capacities 2019'!$C$1:$AW$1,'calculation fossil'!U$2,'PEMMDB overview capacities 2019'!$C10:$AW10)</f>
        <v>0</v>
      </c>
      <c r="V10">
        <f>SUMIF('PEMMDB overview capacities 2019'!$C$1:$AW$1,'calculation fossil'!V$2,'PEMMDB overview capacities 2019'!$C10:$AW10)</f>
        <v>784</v>
      </c>
      <c r="W10">
        <f>SUMIF('PEMMDB overview capacities 2019'!$C$1:$AW$1,'calculation fossil'!W$2,'PEMMDB overview capacities 2019'!$C10:$AW10)</f>
        <v>0</v>
      </c>
      <c r="X10">
        <f>SUMIF('PEMMDB overview capacities 2019'!$C$1:$AW$1,'calculation fossil'!X$2,'PEMMDB overview capacities 2019'!$C10:$AW10)</f>
        <v>0</v>
      </c>
      <c r="Y10">
        <f>SUMIF('PEMMDB overview capacities 2019'!$C$1:$AW$1,'calculation fossil'!Y$2,'PEMMDB overview capacities 2019'!$C10:$AW10)</f>
        <v>0</v>
      </c>
      <c r="Z10">
        <f>SUMIF('PEMMDB overview capacities 2019'!$C$1:$AW$1,'calculation fossil'!Z$2,'PEMMDB overview capacities 2019'!$C10:$AW10)</f>
        <v>0</v>
      </c>
      <c r="AA10">
        <f>SUMIF('PEMMDB overview capacities 2019'!$C$1:$AW$1,'calculation fossil'!AA$2,'PEMMDB overview capacities 2019'!$C10:$AW10)</f>
        <v>0</v>
      </c>
      <c r="AB10">
        <f>SUMIF('PEMMDB overview capacities 2019'!$C$1:$AW$1,'calculation fossil'!AB$2,'PEMMDB overview capacities 2019'!$C10:$AW10)</f>
        <v>362.79999999999995</v>
      </c>
      <c r="AC10">
        <f>SUMIF('PEMMDB overview capacities 2019'!$C$1:$AW$1,'calculation fossil'!AC$2,'PEMMDB overview capacities 2019'!$C10:$AW10)</f>
        <v>0</v>
      </c>
      <c r="AD10">
        <f>SUMIF('PEMMDB overview capacities 2019'!$C$1:$AW$1,'calculation fossil'!AD$2,'PEMMDB overview capacities 2019'!$C10:$AW10)</f>
        <v>0</v>
      </c>
      <c r="AE10">
        <f>SUMIF('PEMMDB overview capacities 2019'!$C$1:$AW$1,'calculation fossil'!AE$2,'PEMMDB overview capacities 2019'!$C10:$AW10)</f>
        <v>104.3</v>
      </c>
      <c r="AF10">
        <f>SUMIF('PEMMDB overview capacities 2019'!$C$1:$AW$1,'calculation fossil'!AF$2,'PEMMDB overview capacities 2019'!$C10:$AW10)</f>
        <v>0</v>
      </c>
      <c r="AG10">
        <f>SUMIF('PEMMDB overview capacities 2019'!$C$1:$AW$1,'calculation fossil'!AG$2,'PEMMDB overview capacities 2019'!$C10:$AW10)</f>
        <v>384.8</v>
      </c>
      <c r="AH10">
        <f>SUMIF('PEMMDB overview capacities 2019'!$C$1:$AW$1,'calculation fossil'!AH$2,'PEMMDB overview capacities 2019'!$C10:$AW10)</f>
        <v>0</v>
      </c>
      <c r="AI10">
        <f>SUMIF('PEMMDB overview capacities 2019'!$C$1:$AW$1,'calculation fossil'!AI$2,'PEMMDB overview capacities 2019'!$C10:$AW10)</f>
        <v>0</v>
      </c>
      <c r="AJ10">
        <f>SUMIF('PEMMDB overview capacities 2019'!$C$1:$AW$1,'calculation fossil'!AJ$2,'PEMMDB overview capacities 2019'!$C10:$AW10)</f>
        <v>0</v>
      </c>
      <c r="AK10">
        <f>SUMIF('PEMMDB overview capacities 2019'!$C$1:$AW$1,'calculation fossil'!AK$2,'PEMMDB overview capacities 2019'!$C10:$AW10)</f>
        <v>0</v>
      </c>
      <c r="AL10">
        <f>SUMIF('PEMMDB overview capacities 2019'!$C$1:$AW$1,'calculation fossil'!AL$2,'PEMMDB overview capacities 2019'!$C10:$AW10)</f>
        <v>49.9</v>
      </c>
    </row>
    <row r="11" spans="1:38" x14ac:dyDescent="0.2">
      <c r="A11" t="s">
        <v>195</v>
      </c>
      <c r="B11" t="str">
        <f>INDEX('power plant mapping ETM - ENTSO'!$B$1:$B$22,MATCH('calculation fossil'!A11,'power plant mapping ETM - ENTSO'!$A$1:$A$22,0))</f>
        <v>Gas turbine</v>
      </c>
      <c r="C11" s="14">
        <f>INDEX(Technology_parameters!$D$1:$D$26,MATCH('calculation fossil'!A11,Technology_parameters!$A$1:$A$26,0),1)</f>
        <v>0.35</v>
      </c>
      <c r="D11" s="46">
        <v>8000</v>
      </c>
      <c r="E11">
        <f>SUMIF('PEMMDB overview capacities 2019'!$C$1:$AW$1,'calculation fossil'!E$2,'PEMMDB overview capacities 2019'!$C11:$AW11)</f>
        <v>17.2</v>
      </c>
      <c r="F11">
        <f>SUMIF('PEMMDB overview capacities 2019'!$C$1:$AW$1,'calculation fossil'!F$2,'PEMMDB overview capacities 2019'!$C11:$AW11)</f>
        <v>0</v>
      </c>
      <c r="G11">
        <f>SUMIF('PEMMDB overview capacities 2019'!$C$1:$AW$1,'calculation fossil'!G$2,'PEMMDB overview capacities 2019'!$C11:$AW11)</f>
        <v>50</v>
      </c>
      <c r="H11">
        <f>SUMIF('PEMMDB overview capacities 2019'!$C$1:$AW$1,'calculation fossil'!H$2,'PEMMDB overview capacities 2019'!$C11:$AW11)</f>
        <v>0</v>
      </c>
      <c r="I11">
        <f>SUMIF('PEMMDB overview capacities 2019'!$C$1:$AW$1,'calculation fossil'!I$2,'PEMMDB overview capacities 2019'!$C11:$AW11)</f>
        <v>0</v>
      </c>
      <c r="J11">
        <f>SUMIF('PEMMDB overview capacities 2019'!$C$1:$AW$1,'calculation fossil'!J$2,'PEMMDB overview capacities 2019'!$C11:$AW11)</f>
        <v>0</v>
      </c>
      <c r="K11">
        <f>SUMIF('PEMMDB overview capacities 2019'!$C$1:$AW$1,'calculation fossil'!K$2,'PEMMDB overview capacities 2019'!$C11:$AW11)</f>
        <v>0</v>
      </c>
      <c r="L11">
        <f>SUMIF('PEMMDB overview capacities 2019'!$C$1:$AW$1,'calculation fossil'!L$2,'PEMMDB overview capacities 2019'!$C11:$AW11)</f>
        <v>1505.5500000000002</v>
      </c>
      <c r="M11">
        <f>SUMIF('PEMMDB overview capacities 2019'!$C$1:$AW$1,'calculation fossil'!M$2,'PEMMDB overview capacities 2019'!$C11:$AW11)</f>
        <v>180.37</v>
      </c>
      <c r="N11">
        <f>SUMIF('PEMMDB overview capacities 2019'!$C$1:$AW$1,'calculation fossil'!N$2,'PEMMDB overview capacities 2019'!$C11:$AW11)</f>
        <v>0</v>
      </c>
      <c r="O11">
        <f>SUMIF('PEMMDB overview capacities 2019'!$C$1:$AW$1,'calculation fossil'!O$2,'PEMMDB overview capacities 2019'!$C11:$AW11)</f>
        <v>0</v>
      </c>
      <c r="P11">
        <f>SUMIF('PEMMDB overview capacities 2019'!$C$1:$AW$1,'calculation fossil'!P$2,'PEMMDB overview capacities 2019'!$C11:$AW11)</f>
        <v>232</v>
      </c>
      <c r="Q11">
        <f>SUMIF('PEMMDB overview capacities 2019'!$C$1:$AW$1,'calculation fossil'!Q$2,'PEMMDB overview capacities 2019'!$C11:$AW11)</f>
        <v>199</v>
      </c>
      <c r="R11">
        <f>SUMIF('PEMMDB overview capacities 2019'!$C$1:$AW$1,'calculation fossil'!R$2,'PEMMDB overview capacities 2019'!$C11:$AW11)</f>
        <v>147.762</v>
      </c>
      <c r="S11">
        <f>SUMIF('PEMMDB overview capacities 2019'!$C$1:$AW$1,'calculation fossil'!S$2,'PEMMDB overview capacities 2019'!$C11:$AW11)</f>
        <v>0</v>
      </c>
      <c r="T11">
        <f>SUMIF('PEMMDB overview capacities 2019'!$C$1:$AW$1,'calculation fossil'!T$2,'PEMMDB overview capacities 2019'!$C11:$AW11)</f>
        <v>156</v>
      </c>
      <c r="U11">
        <f>SUMIF('PEMMDB overview capacities 2019'!$C$1:$AW$1,'calculation fossil'!U$2,'PEMMDB overview capacities 2019'!$C11:$AW11)</f>
        <v>0</v>
      </c>
      <c r="V11">
        <f>SUMIF('PEMMDB overview capacities 2019'!$C$1:$AW$1,'calculation fossil'!V$2,'PEMMDB overview capacities 2019'!$C11:$AW11)</f>
        <v>1811</v>
      </c>
      <c r="W11">
        <f>SUMIF('PEMMDB overview capacities 2019'!$C$1:$AW$1,'calculation fossil'!W$2,'PEMMDB overview capacities 2019'!$C11:$AW11)</f>
        <v>0</v>
      </c>
      <c r="X11">
        <f>SUMIF('PEMMDB overview capacities 2019'!$C$1:$AW$1,'calculation fossil'!X$2,'PEMMDB overview capacities 2019'!$C11:$AW11)</f>
        <v>0</v>
      </c>
      <c r="Y11">
        <f>SUMIF('PEMMDB overview capacities 2019'!$C$1:$AW$1,'calculation fossil'!Y$2,'PEMMDB overview capacities 2019'!$C11:$AW11)</f>
        <v>0</v>
      </c>
      <c r="Z11">
        <f>SUMIF('PEMMDB overview capacities 2019'!$C$1:$AW$1,'calculation fossil'!Z$2,'PEMMDB overview capacities 2019'!$C11:$AW11)</f>
        <v>0</v>
      </c>
      <c r="AA11">
        <f>SUMIF('PEMMDB overview capacities 2019'!$C$1:$AW$1,'calculation fossil'!AA$2,'PEMMDB overview capacities 2019'!$C11:$AW11)</f>
        <v>0</v>
      </c>
      <c r="AB11">
        <f>SUMIF('PEMMDB overview capacities 2019'!$C$1:$AW$1,'calculation fossil'!AB$2,'PEMMDB overview capacities 2019'!$C11:$AW11)</f>
        <v>364</v>
      </c>
      <c r="AC11">
        <f>SUMIF('PEMMDB overview capacities 2019'!$C$1:$AW$1,'calculation fossil'!AC$2,'PEMMDB overview capacities 2019'!$C11:$AW11)</f>
        <v>0</v>
      </c>
      <c r="AD11">
        <f>SUMIF('PEMMDB overview capacities 2019'!$C$1:$AW$1,'calculation fossil'!AD$2,'PEMMDB overview capacities 2019'!$C11:$AW11)</f>
        <v>0</v>
      </c>
      <c r="AE11">
        <f>SUMIF('PEMMDB overview capacities 2019'!$C$1:$AW$1,'calculation fossil'!AE$2,'PEMMDB overview capacities 2019'!$C11:$AW11)</f>
        <v>0</v>
      </c>
      <c r="AF11">
        <f>SUMIF('PEMMDB overview capacities 2019'!$C$1:$AW$1,'calculation fossil'!AF$2,'PEMMDB overview capacities 2019'!$C11:$AW11)</f>
        <v>0</v>
      </c>
      <c r="AG11">
        <f>SUMIF('PEMMDB overview capacities 2019'!$C$1:$AW$1,'calculation fossil'!AG$2,'PEMMDB overview capacities 2019'!$C11:$AW11)</f>
        <v>1268.7635</v>
      </c>
      <c r="AH11">
        <f>SUMIF('PEMMDB overview capacities 2019'!$C$1:$AW$1,'calculation fossil'!AH$2,'PEMMDB overview capacities 2019'!$C11:$AW11)</f>
        <v>423</v>
      </c>
      <c r="AI11">
        <f>SUMIF('PEMMDB overview capacities 2019'!$C$1:$AW$1,'calculation fossil'!AI$2,'PEMMDB overview capacities 2019'!$C11:$AW11)</f>
        <v>0</v>
      </c>
      <c r="AJ11">
        <f>SUMIF('PEMMDB overview capacities 2019'!$C$1:$AW$1,'calculation fossil'!AJ$2,'PEMMDB overview capacities 2019'!$C11:$AW11)</f>
        <v>0</v>
      </c>
      <c r="AK11">
        <f>SUMIF('PEMMDB overview capacities 2019'!$C$1:$AW$1,'calculation fossil'!AK$2,'PEMMDB overview capacities 2019'!$C11:$AW11)</f>
        <v>0</v>
      </c>
      <c r="AL11">
        <f>SUMIF('PEMMDB overview capacities 2019'!$C$1:$AW$1,'calculation fossil'!AL$2,'PEMMDB overview capacities 2019'!$C11:$AW11)</f>
        <v>1591.9</v>
      </c>
    </row>
    <row r="12" spans="1:38" x14ac:dyDescent="0.2">
      <c r="A12" t="s">
        <v>196</v>
      </c>
      <c r="B12" t="str">
        <f>INDEX('power plant mapping ETM - ENTSO'!$B$1:$B$22,MATCH('calculation fossil'!A12,'power plant mapping ETM - ENTSO'!$A$1:$A$22,0))</f>
        <v>Coal pulverized</v>
      </c>
      <c r="C12" s="14">
        <f>INDEX(Technology_parameters!$D$1:$D$26,MATCH('calculation fossil'!A12,Technology_parameters!$A$1:$A$26,0),1)</f>
        <v>0.46</v>
      </c>
      <c r="D12" s="46">
        <v>8000</v>
      </c>
      <c r="E12">
        <f>SUMIF('PEMMDB overview capacities 2019'!$C$1:$AW$1,'calculation fossil'!E$2,'PEMMDB overview capacities 2019'!$C12:$AW12)</f>
        <v>0</v>
      </c>
      <c r="F12">
        <f>SUMIF('PEMMDB overview capacities 2019'!$C$1:$AW$1,'calculation fossil'!F$2,'PEMMDB overview capacities 2019'!$C12:$AW12)</f>
        <v>0</v>
      </c>
      <c r="G12">
        <f>SUMIF('PEMMDB overview capacities 2019'!$C$1:$AW$1,'calculation fossil'!G$2,'PEMMDB overview capacities 2019'!$C12:$AW12)</f>
        <v>0</v>
      </c>
      <c r="H12">
        <f>SUMIF('PEMMDB overview capacities 2019'!$C$1:$AW$1,'calculation fossil'!H$2,'PEMMDB overview capacities 2019'!$C12:$AW12)</f>
        <v>0</v>
      </c>
      <c r="I12">
        <f>SUMIF('PEMMDB overview capacities 2019'!$C$1:$AW$1,'calculation fossil'!I$2,'PEMMDB overview capacities 2019'!$C12:$AW12)</f>
        <v>0</v>
      </c>
      <c r="J12">
        <f>SUMIF('PEMMDB overview capacities 2019'!$C$1:$AW$1,'calculation fossil'!J$2,'PEMMDB overview capacities 2019'!$C12:$AW12)</f>
        <v>0</v>
      </c>
      <c r="K12">
        <f>SUMIF('PEMMDB overview capacities 2019'!$C$1:$AW$1,'calculation fossil'!K$2,'PEMMDB overview capacities 2019'!$C12:$AW12)</f>
        <v>0</v>
      </c>
      <c r="L12">
        <f>SUMIF('PEMMDB overview capacities 2019'!$C$1:$AW$1,'calculation fossil'!L$2,'PEMMDB overview capacities 2019'!$C12:$AW12)</f>
        <v>6609.7</v>
      </c>
      <c r="M12">
        <f>SUMIF('PEMMDB overview capacities 2019'!$C$1:$AW$1,'calculation fossil'!M$2,'PEMMDB overview capacities 2019'!$C12:$AW12)</f>
        <v>470</v>
      </c>
      <c r="N12">
        <f>SUMIF('PEMMDB overview capacities 2019'!$C$1:$AW$1,'calculation fossil'!N$2,'PEMMDB overview capacities 2019'!$C12:$AW12)</f>
        <v>0</v>
      </c>
      <c r="O12">
        <f>SUMIF('PEMMDB overview capacities 2019'!$C$1:$AW$1,'calculation fossil'!O$2,'PEMMDB overview capacities 2019'!$C12:$AW12)</f>
        <v>0</v>
      </c>
      <c r="P12">
        <f>SUMIF('PEMMDB overview capacities 2019'!$C$1:$AW$1,'calculation fossil'!P$2,'PEMMDB overview capacities 2019'!$C12:$AW12)</f>
        <v>402</v>
      </c>
      <c r="Q12">
        <f>SUMIF('PEMMDB overview capacities 2019'!$C$1:$AW$1,'calculation fossil'!Q$2,'PEMMDB overview capacities 2019'!$C12:$AW12)</f>
        <v>2870</v>
      </c>
      <c r="R12">
        <f>SUMIF('PEMMDB overview capacities 2019'!$C$1:$AW$1,'calculation fossil'!R$2,'PEMMDB overview capacities 2019'!$C12:$AW12)</f>
        <v>0</v>
      </c>
      <c r="S12">
        <f>SUMIF('PEMMDB overview capacities 2019'!$C$1:$AW$1,'calculation fossil'!S$2,'PEMMDB overview capacities 2019'!$C12:$AW12)</f>
        <v>290</v>
      </c>
      <c r="T12">
        <f>SUMIF('PEMMDB overview capacities 2019'!$C$1:$AW$1,'calculation fossil'!T$2,'PEMMDB overview capacities 2019'!$C12:$AW12)</f>
        <v>0</v>
      </c>
      <c r="U12">
        <f>SUMIF('PEMMDB overview capacities 2019'!$C$1:$AW$1,'calculation fossil'!U$2,'PEMMDB overview capacities 2019'!$C12:$AW12)</f>
        <v>0</v>
      </c>
      <c r="V12">
        <f>SUMIF('PEMMDB overview capacities 2019'!$C$1:$AW$1,'calculation fossil'!V$2,'PEMMDB overview capacities 2019'!$C12:$AW12)</f>
        <v>1845</v>
      </c>
      <c r="W12">
        <f>SUMIF('PEMMDB overview capacities 2019'!$C$1:$AW$1,'calculation fossil'!W$2,'PEMMDB overview capacities 2019'!$C12:$AW12)</f>
        <v>0</v>
      </c>
      <c r="X12">
        <f>SUMIF('PEMMDB overview capacities 2019'!$C$1:$AW$1,'calculation fossil'!X$2,'PEMMDB overview capacities 2019'!$C12:$AW12)</f>
        <v>0</v>
      </c>
      <c r="Y12">
        <f>SUMIF('PEMMDB overview capacities 2019'!$C$1:$AW$1,'calculation fossil'!Y$2,'PEMMDB overview capacities 2019'!$C12:$AW12)</f>
        <v>0</v>
      </c>
      <c r="Z12">
        <f>SUMIF('PEMMDB overview capacities 2019'!$C$1:$AW$1,'calculation fossil'!Z$2,'PEMMDB overview capacities 2019'!$C12:$AW12)</f>
        <v>0</v>
      </c>
      <c r="AA12">
        <f>SUMIF('PEMMDB overview capacities 2019'!$C$1:$AW$1,'calculation fossil'!AA$2,'PEMMDB overview capacities 2019'!$C12:$AW12)</f>
        <v>0</v>
      </c>
      <c r="AB12">
        <f>SUMIF('PEMMDB overview capacities 2019'!$C$1:$AW$1,'calculation fossil'!AB$2,'PEMMDB overview capacities 2019'!$C12:$AW12)</f>
        <v>3381</v>
      </c>
      <c r="AC12">
        <f>SUMIF('PEMMDB overview capacities 2019'!$C$1:$AW$1,'calculation fossil'!AC$2,'PEMMDB overview capacities 2019'!$C12:$AW12)</f>
        <v>979.4</v>
      </c>
      <c r="AD12">
        <f>SUMIF('PEMMDB overview capacities 2019'!$C$1:$AW$1,'calculation fossil'!AD$2,'PEMMDB overview capacities 2019'!$C12:$AW12)</f>
        <v>0</v>
      </c>
      <c r="AE12">
        <f>SUMIF('PEMMDB overview capacities 2019'!$C$1:$AW$1,'calculation fossil'!AE$2,'PEMMDB overview capacities 2019'!$C12:$AW12)</f>
        <v>0</v>
      </c>
      <c r="AF12">
        <f>SUMIF('PEMMDB overview capacities 2019'!$C$1:$AW$1,'calculation fossil'!AF$2,'PEMMDB overview capacities 2019'!$C12:$AW12)</f>
        <v>0</v>
      </c>
      <c r="AG12">
        <f>SUMIF('PEMMDB overview capacities 2019'!$C$1:$AW$1,'calculation fossil'!AG$2,'PEMMDB overview capacities 2019'!$C12:$AW12)</f>
        <v>0</v>
      </c>
      <c r="AH12">
        <f>SUMIF('PEMMDB overview capacities 2019'!$C$1:$AW$1,'calculation fossil'!AH$2,'PEMMDB overview capacities 2019'!$C12:$AW12)</f>
        <v>0</v>
      </c>
      <c r="AI12">
        <f>SUMIF('PEMMDB overview capacities 2019'!$C$1:$AW$1,'calculation fossil'!AI$2,'PEMMDB overview capacities 2019'!$C12:$AW12)</f>
        <v>299.07789638625013</v>
      </c>
      <c r="AJ12">
        <f>SUMIF('PEMMDB overview capacities 2019'!$C$1:$AW$1,'calculation fossil'!AJ$2,'PEMMDB overview capacities 2019'!$C12:$AW12)</f>
        <v>0</v>
      </c>
      <c r="AK12">
        <f>SUMIF('PEMMDB overview capacities 2019'!$C$1:$AW$1,'calculation fossil'!AK$2,'PEMMDB overview capacities 2019'!$C12:$AW12)</f>
        <v>0</v>
      </c>
      <c r="AL12">
        <f>SUMIF('PEMMDB overview capacities 2019'!$C$1:$AW$1,'calculation fossil'!AL$2,'PEMMDB overview capacities 2019'!$C12:$AW12)</f>
        <v>0</v>
      </c>
    </row>
    <row r="13" spans="1:38" x14ac:dyDescent="0.2">
      <c r="A13" t="s">
        <v>198</v>
      </c>
      <c r="B13" t="str">
        <f>INDEX('power plant mapping ETM - ENTSO'!$B$1:$B$22,MATCH('calculation fossil'!A13,'power plant mapping ETM - ENTSO'!$A$1:$A$22,0))</f>
        <v>Coal conventional</v>
      </c>
      <c r="C13" s="14">
        <f>INDEX(Technology_parameters!$D$1:$D$26,MATCH('calculation fossil'!A13,Technology_parameters!$A$1:$A$26,0),1)</f>
        <v>0.35</v>
      </c>
      <c r="D13" s="46">
        <v>8000</v>
      </c>
      <c r="E13">
        <f>SUMIF('PEMMDB overview capacities 2019'!$C$1:$AW$1,'calculation fossil'!E$2,'PEMMDB overview capacities 2019'!$C13:$AW13)</f>
        <v>0</v>
      </c>
      <c r="F13">
        <f>SUMIF('PEMMDB overview capacities 2019'!$C$1:$AW$1,'calculation fossil'!F$2,'PEMMDB overview capacities 2019'!$C13:$AW13)</f>
        <v>0</v>
      </c>
      <c r="G13">
        <f>SUMIF('PEMMDB overview capacities 2019'!$C$1:$AW$1,'calculation fossil'!G$2,'PEMMDB overview capacities 2019'!$C13:$AW13)</f>
        <v>0</v>
      </c>
      <c r="H13">
        <f>SUMIF('PEMMDB overview capacities 2019'!$C$1:$AW$1,'calculation fossil'!H$2,'PEMMDB overview capacities 2019'!$C13:$AW13)</f>
        <v>223</v>
      </c>
      <c r="I13">
        <f>SUMIF('PEMMDB overview capacities 2019'!$C$1:$AW$1,'calculation fossil'!I$2,'PEMMDB overview capacities 2019'!$C13:$AW13)</f>
        <v>0</v>
      </c>
      <c r="J13">
        <f>SUMIF('PEMMDB overview capacities 2019'!$C$1:$AW$1,'calculation fossil'!J$2,'PEMMDB overview capacities 2019'!$C13:$AW13)</f>
        <v>0</v>
      </c>
      <c r="K13">
        <f>SUMIF('PEMMDB overview capacities 2019'!$C$1:$AW$1,'calculation fossil'!K$2,'PEMMDB overview capacities 2019'!$C13:$AW13)</f>
        <v>551.40000000000009</v>
      </c>
      <c r="L13">
        <f>SUMIF('PEMMDB overview capacities 2019'!$C$1:$AW$1,'calculation fossil'!L$2,'PEMMDB overview capacities 2019'!$C13:$AW13)</f>
        <v>5522.15</v>
      </c>
      <c r="M13">
        <f>SUMIF('PEMMDB overview capacities 2019'!$C$1:$AW$1,'calculation fossil'!M$2,'PEMMDB overview capacities 2019'!$C13:$AW13)</f>
        <v>778.1</v>
      </c>
      <c r="N13">
        <f>SUMIF('PEMMDB overview capacities 2019'!$C$1:$AW$1,'calculation fossil'!N$2,'PEMMDB overview capacities 2019'!$C13:$AW13)</f>
        <v>0</v>
      </c>
      <c r="O13">
        <f>SUMIF('PEMMDB overview capacities 2019'!$C$1:$AW$1,'calculation fossil'!O$2,'PEMMDB overview capacities 2019'!$C13:$AW13)</f>
        <v>9202.44</v>
      </c>
      <c r="P13">
        <f>SUMIF('PEMMDB overview capacities 2019'!$C$1:$AW$1,'calculation fossil'!P$2,'PEMMDB overview capacities 2019'!$C13:$AW13)</f>
        <v>1423</v>
      </c>
      <c r="Q13">
        <f>SUMIF('PEMMDB overview capacities 2019'!$C$1:$AW$1,'calculation fossil'!Q$2,'PEMMDB overview capacities 2019'!$C13:$AW13)</f>
        <v>0</v>
      </c>
      <c r="R13">
        <f>SUMIF('PEMMDB overview capacities 2019'!$C$1:$AW$1,'calculation fossil'!R$2,'PEMMDB overview capacities 2019'!$C13:$AW13)</f>
        <v>0</v>
      </c>
      <c r="S13">
        <f>SUMIF('PEMMDB overview capacities 2019'!$C$1:$AW$1,'calculation fossil'!S$2,'PEMMDB overview capacities 2019'!$C13:$AW13)</f>
        <v>0</v>
      </c>
      <c r="T13">
        <f>SUMIF('PEMMDB overview capacities 2019'!$C$1:$AW$1,'calculation fossil'!T$2,'PEMMDB overview capacities 2019'!$C13:$AW13)</f>
        <v>227.1</v>
      </c>
      <c r="U13">
        <f>SUMIF('PEMMDB overview capacities 2019'!$C$1:$AW$1,'calculation fossil'!U$2,'PEMMDB overview capacities 2019'!$C13:$AW13)</f>
        <v>0</v>
      </c>
      <c r="V13">
        <f>SUMIF('PEMMDB overview capacities 2019'!$C$1:$AW$1,'calculation fossil'!V$2,'PEMMDB overview capacities 2019'!$C13:$AW13)</f>
        <v>3956</v>
      </c>
      <c r="W13">
        <f>SUMIF('PEMMDB overview capacities 2019'!$C$1:$AW$1,'calculation fossil'!W$2,'PEMMDB overview capacities 2019'!$C13:$AW13)</f>
        <v>0</v>
      </c>
      <c r="X13">
        <f>SUMIF('PEMMDB overview capacities 2019'!$C$1:$AW$1,'calculation fossil'!X$2,'PEMMDB overview capacities 2019'!$C13:$AW13)</f>
        <v>0</v>
      </c>
      <c r="Y13">
        <f>SUMIF('PEMMDB overview capacities 2019'!$C$1:$AW$1,'calculation fossil'!Y$2,'PEMMDB overview capacities 2019'!$C13:$AW13)</f>
        <v>0</v>
      </c>
      <c r="Z13">
        <f>SUMIF('PEMMDB overview capacities 2019'!$C$1:$AW$1,'calculation fossil'!Z$2,'PEMMDB overview capacities 2019'!$C13:$AW13)</f>
        <v>0</v>
      </c>
      <c r="AA13">
        <f>SUMIF('PEMMDB overview capacities 2019'!$C$1:$AW$1,'calculation fossil'!AA$2,'PEMMDB overview capacities 2019'!$C13:$AW13)</f>
        <v>0</v>
      </c>
      <c r="AB13">
        <f>SUMIF('PEMMDB overview capacities 2019'!$C$1:$AW$1,'calculation fossil'!AB$2,'PEMMDB overview capacities 2019'!$C13:$AW13)</f>
        <v>0</v>
      </c>
      <c r="AC13">
        <f>SUMIF('PEMMDB overview capacities 2019'!$C$1:$AW$1,'calculation fossil'!AC$2,'PEMMDB overview capacities 2019'!$C13:$AW13)</f>
        <v>10384.51245</v>
      </c>
      <c r="AD13">
        <f>SUMIF('PEMMDB overview capacities 2019'!$C$1:$AW$1,'calculation fossil'!AD$2,'PEMMDB overview capacities 2019'!$C13:$AW13)</f>
        <v>1756</v>
      </c>
      <c r="AE13">
        <f>SUMIF('PEMMDB overview capacities 2019'!$C$1:$AW$1,'calculation fossil'!AE$2,'PEMMDB overview capacities 2019'!$C13:$AW13)</f>
        <v>1029</v>
      </c>
      <c r="AF13">
        <f>SUMIF('PEMMDB overview capacities 2019'!$C$1:$AW$1,'calculation fossil'!AF$2,'PEMMDB overview capacities 2019'!$C13:$AW13)</f>
        <v>0</v>
      </c>
      <c r="AG13">
        <f>SUMIF('PEMMDB overview capacities 2019'!$C$1:$AW$1,'calculation fossil'!AG$2,'PEMMDB overview capacities 2019'!$C13:$AW13)</f>
        <v>65</v>
      </c>
      <c r="AH13">
        <f>SUMIF('PEMMDB overview capacities 2019'!$C$1:$AW$1,'calculation fossil'!AH$2,'PEMMDB overview capacities 2019'!$C13:$AW13)</f>
        <v>0</v>
      </c>
      <c r="AI13">
        <f>SUMIF('PEMMDB overview capacities 2019'!$C$1:$AW$1,'calculation fossil'!AI$2,'PEMMDB overview capacities 2019'!$C13:$AW13)</f>
        <v>26.63</v>
      </c>
      <c r="AJ13">
        <f>SUMIF('PEMMDB overview capacities 2019'!$C$1:$AW$1,'calculation fossil'!AJ$2,'PEMMDB overview capacities 2019'!$C13:$AW13)</f>
        <v>6183.6910141813159</v>
      </c>
      <c r="AK13">
        <f>SUMIF('PEMMDB overview capacities 2019'!$C$1:$AW$1,'calculation fossil'!AK$2,'PEMMDB overview capacities 2019'!$C13:$AW13)</f>
        <v>1757.4</v>
      </c>
      <c r="AL13">
        <f>SUMIF('PEMMDB overview capacities 2019'!$C$1:$AW$1,'calculation fossil'!AL$2,'PEMMDB overview capacities 2019'!$C13:$AW13)</f>
        <v>7424</v>
      </c>
    </row>
    <row r="14" spans="1:38" x14ac:dyDescent="0.2">
      <c r="A14" t="s">
        <v>199</v>
      </c>
      <c r="B14" t="str">
        <f>INDEX('power plant mapping ETM - ENTSO'!$B$1:$B$22,MATCH('calculation fossil'!A14,'power plant mapping ETM - ENTSO'!$A$1:$A$22,0))</f>
        <v>Coal conventional</v>
      </c>
      <c r="C14" s="14">
        <f>INDEX(Technology_parameters!$D$1:$D$26,MATCH('calculation fossil'!A14,Technology_parameters!$A$1:$A$26,0),1)</f>
        <v>0.4</v>
      </c>
      <c r="D14" s="46">
        <v>8000</v>
      </c>
      <c r="E14">
        <f>SUMIF('PEMMDB overview capacities 2019'!$C$1:$AW$1,'calculation fossil'!E$2,'PEMMDB overview capacities 2019'!$C14:$AW14)</f>
        <v>0</v>
      </c>
      <c r="F14">
        <f>SUMIF('PEMMDB overview capacities 2019'!$C$1:$AW$1,'calculation fossil'!F$2,'PEMMDB overview capacities 2019'!$C14:$AW14)</f>
        <v>0</v>
      </c>
      <c r="G14">
        <f>SUMIF('PEMMDB overview capacities 2019'!$C$1:$AW$1,'calculation fossil'!G$2,'PEMMDB overview capacities 2019'!$C14:$AW14)</f>
        <v>612.4</v>
      </c>
      <c r="H14">
        <f>SUMIF('PEMMDB overview capacities 2019'!$C$1:$AW$1,'calculation fossil'!H$2,'PEMMDB overview capacities 2019'!$C14:$AW14)</f>
        <v>0</v>
      </c>
      <c r="I14">
        <f>SUMIF('PEMMDB overview capacities 2019'!$C$1:$AW$1,'calculation fossil'!I$2,'PEMMDB overview capacities 2019'!$C14:$AW14)</f>
        <v>0</v>
      </c>
      <c r="J14">
        <f>SUMIF('PEMMDB overview capacities 2019'!$C$1:$AW$1,'calculation fossil'!J$2,'PEMMDB overview capacities 2019'!$C14:$AW14)</f>
        <v>0</v>
      </c>
      <c r="K14">
        <f>SUMIF('PEMMDB overview capacities 2019'!$C$1:$AW$1,'calculation fossil'!K$2,'PEMMDB overview capacities 2019'!$C14:$AW14)</f>
        <v>0</v>
      </c>
      <c r="L14">
        <f>SUMIF('PEMMDB overview capacities 2019'!$C$1:$AW$1,'calculation fossil'!L$2,'PEMMDB overview capacities 2019'!$C14:$AW14)</f>
        <v>8924.5</v>
      </c>
      <c r="M14">
        <f>SUMIF('PEMMDB overview capacities 2019'!$C$1:$AW$1,'calculation fossil'!M$2,'PEMMDB overview capacities 2019'!$C14:$AW14)</f>
        <v>1417</v>
      </c>
      <c r="N14">
        <f>SUMIF('PEMMDB overview capacities 2019'!$C$1:$AW$1,'calculation fossil'!N$2,'PEMMDB overview capacities 2019'!$C14:$AW14)</f>
        <v>0</v>
      </c>
      <c r="O14">
        <f>SUMIF('PEMMDB overview capacities 2019'!$C$1:$AW$1,'calculation fossil'!O$2,'PEMMDB overview capacities 2019'!$C14:$AW14)</f>
        <v>0</v>
      </c>
      <c r="P14">
        <f>SUMIF('PEMMDB overview capacities 2019'!$C$1:$AW$1,'calculation fossil'!P$2,'PEMMDB overview capacities 2019'!$C14:$AW14)</f>
        <v>896</v>
      </c>
      <c r="Q14">
        <f>SUMIF('PEMMDB overview capacities 2019'!$C$1:$AW$1,'calculation fossil'!Q$2,'PEMMDB overview capacities 2019'!$C14:$AW14)</f>
        <v>0</v>
      </c>
      <c r="R14">
        <f>SUMIF('PEMMDB overview capacities 2019'!$C$1:$AW$1,'calculation fossil'!R$2,'PEMMDB overview capacities 2019'!$C14:$AW14)</f>
        <v>0</v>
      </c>
      <c r="S14">
        <f>SUMIF('PEMMDB overview capacities 2019'!$C$1:$AW$1,'calculation fossil'!S$2,'PEMMDB overview capacities 2019'!$C14:$AW14)</f>
        <v>0</v>
      </c>
      <c r="T14">
        <f>SUMIF('PEMMDB overview capacities 2019'!$C$1:$AW$1,'calculation fossil'!T$2,'PEMMDB overview capacities 2019'!$C14:$AW14)</f>
        <v>0</v>
      </c>
      <c r="U14">
        <f>SUMIF('PEMMDB overview capacities 2019'!$C$1:$AW$1,'calculation fossil'!U$2,'PEMMDB overview capacities 2019'!$C14:$AW14)</f>
        <v>855</v>
      </c>
      <c r="V14">
        <f>SUMIF('PEMMDB overview capacities 2019'!$C$1:$AW$1,'calculation fossil'!V$2,'PEMMDB overview capacities 2019'!$C14:$AW14)</f>
        <v>520</v>
      </c>
      <c r="W14">
        <f>SUMIF('PEMMDB overview capacities 2019'!$C$1:$AW$1,'calculation fossil'!W$2,'PEMMDB overview capacities 2019'!$C14:$AW14)</f>
        <v>0</v>
      </c>
      <c r="X14">
        <f>SUMIF('PEMMDB overview capacities 2019'!$C$1:$AW$1,'calculation fossil'!X$2,'PEMMDB overview capacities 2019'!$C14:$AW14)</f>
        <v>0</v>
      </c>
      <c r="Y14">
        <f>SUMIF('PEMMDB overview capacities 2019'!$C$1:$AW$1,'calculation fossil'!Y$2,'PEMMDB overview capacities 2019'!$C14:$AW14)</f>
        <v>0</v>
      </c>
      <c r="Z14">
        <f>SUMIF('PEMMDB overview capacities 2019'!$C$1:$AW$1,'calculation fossil'!Z$2,'PEMMDB overview capacities 2019'!$C14:$AW14)</f>
        <v>0</v>
      </c>
      <c r="AA14">
        <f>SUMIF('PEMMDB overview capacities 2019'!$C$1:$AW$1,'calculation fossil'!AA$2,'PEMMDB overview capacities 2019'!$C14:$AW14)</f>
        <v>0</v>
      </c>
      <c r="AB14">
        <f>SUMIF('PEMMDB overview capacities 2019'!$C$1:$AW$1,'calculation fossil'!AB$2,'PEMMDB overview capacities 2019'!$C14:$AW14)</f>
        <v>625</v>
      </c>
      <c r="AC14">
        <f>SUMIF('PEMMDB overview capacities 2019'!$C$1:$AW$1,'calculation fossil'!AC$2,'PEMMDB overview capacities 2019'!$C14:$AW14)</f>
        <v>2607.3700000000003</v>
      </c>
      <c r="AD14">
        <f>SUMIF('PEMMDB overview capacities 2019'!$C$1:$AW$1,'calculation fossil'!AD$2,'PEMMDB overview capacities 2019'!$C14:$AW14)</f>
        <v>0</v>
      </c>
      <c r="AE14">
        <f>SUMIF('PEMMDB overview capacities 2019'!$C$1:$AW$1,'calculation fossil'!AE$2,'PEMMDB overview capacities 2019'!$C14:$AW14)</f>
        <v>0</v>
      </c>
      <c r="AF14">
        <f>SUMIF('PEMMDB overview capacities 2019'!$C$1:$AW$1,'calculation fossil'!AF$2,'PEMMDB overview capacities 2019'!$C14:$AW14)</f>
        <v>0</v>
      </c>
      <c r="AG14">
        <f>SUMIF('PEMMDB overview capacities 2019'!$C$1:$AW$1,'calculation fossil'!AG$2,'PEMMDB overview capacities 2019'!$C14:$AW14)</f>
        <v>0</v>
      </c>
      <c r="AH14">
        <f>SUMIF('PEMMDB overview capacities 2019'!$C$1:$AW$1,'calculation fossil'!AH$2,'PEMMDB overview capacities 2019'!$C14:$AW14)</f>
        <v>123</v>
      </c>
      <c r="AI14">
        <f>SUMIF('PEMMDB overview capacities 2019'!$C$1:$AW$1,'calculation fossil'!AI$2,'PEMMDB overview capacities 2019'!$C14:$AW14)</f>
        <v>189.01469147894221</v>
      </c>
      <c r="AJ14">
        <f>SUMIF('PEMMDB overview capacities 2019'!$C$1:$AW$1,'calculation fossil'!AJ$2,'PEMMDB overview capacities 2019'!$C14:$AW14)</f>
        <v>1802.7029964684939</v>
      </c>
      <c r="AK14">
        <f>SUMIF('PEMMDB overview capacities 2019'!$C$1:$AW$1,'calculation fossil'!AK$2,'PEMMDB overview capacities 2019'!$C14:$AW14)</f>
        <v>0</v>
      </c>
      <c r="AL14">
        <f>SUMIF('PEMMDB overview capacities 2019'!$C$1:$AW$1,'calculation fossil'!AL$2,'PEMMDB overview capacities 2019'!$C14:$AW14)</f>
        <v>4379</v>
      </c>
    </row>
    <row r="15" spans="1:38" x14ac:dyDescent="0.2">
      <c r="A15" t="s">
        <v>200</v>
      </c>
      <c r="B15" t="str">
        <f>INDEX('power plant mapping ETM - ENTSO'!$B$1:$B$22,MATCH('calculation fossil'!A15,'power plant mapping ETM - ENTSO'!$A$1:$A$22,0))</f>
        <v>Oil-fired plant</v>
      </c>
      <c r="C15" s="14">
        <f>INDEX(Technology_parameters!$D$1:$D$26,MATCH('calculation fossil'!A15,Technology_parameters!$A$1:$A$26,0),1)</f>
        <v>0.35</v>
      </c>
      <c r="D15" s="46">
        <v>8000</v>
      </c>
      <c r="E15">
        <f>SUMIF('PEMMDB overview capacities 2019'!$C$1:$AW$1,'calculation fossil'!E$2,'PEMMDB overview capacities 2019'!$C15:$AW15)</f>
        <v>0</v>
      </c>
      <c r="F15">
        <f>SUMIF('PEMMDB overview capacities 2019'!$C$1:$AW$1,'calculation fossil'!F$2,'PEMMDB overview capacities 2019'!$C15:$AW15)</f>
        <v>0</v>
      </c>
      <c r="G15">
        <f>SUMIF('PEMMDB overview capacities 2019'!$C$1:$AW$1,'calculation fossil'!G$2,'PEMMDB overview capacities 2019'!$C15:$AW15)</f>
        <v>158</v>
      </c>
      <c r="H15">
        <f>SUMIF('PEMMDB overview capacities 2019'!$C$1:$AW$1,'calculation fossil'!H$2,'PEMMDB overview capacities 2019'!$C15:$AW15)</f>
        <v>0</v>
      </c>
      <c r="I15">
        <f>SUMIF('PEMMDB overview capacities 2019'!$C$1:$AW$1,'calculation fossil'!I$2,'PEMMDB overview capacities 2019'!$C15:$AW15)</f>
        <v>0</v>
      </c>
      <c r="J15">
        <f>SUMIF('PEMMDB overview capacities 2019'!$C$1:$AW$1,'calculation fossil'!J$2,'PEMMDB overview capacities 2019'!$C15:$AW15)</f>
        <v>750</v>
      </c>
      <c r="K15">
        <f>SUMIF('PEMMDB overview capacities 2019'!$C$1:$AW$1,'calculation fossil'!K$2,'PEMMDB overview capacities 2019'!$C15:$AW15)</f>
        <v>0</v>
      </c>
      <c r="L15">
        <f>SUMIF('PEMMDB overview capacities 2019'!$C$1:$AW$1,'calculation fossil'!L$2,'PEMMDB overview capacities 2019'!$C15:$AW15)</f>
        <v>0</v>
      </c>
      <c r="M15">
        <f>SUMIF('PEMMDB overview capacities 2019'!$C$1:$AW$1,'calculation fossil'!M$2,'PEMMDB overview capacities 2019'!$C15:$AW15)</f>
        <v>84.7</v>
      </c>
      <c r="N15">
        <f>SUMIF('PEMMDB overview capacities 2019'!$C$1:$AW$1,'calculation fossil'!N$2,'PEMMDB overview capacities 2019'!$C15:$AW15)</f>
        <v>0</v>
      </c>
      <c r="O15">
        <f>SUMIF('PEMMDB overview capacities 2019'!$C$1:$AW$1,'calculation fossil'!O$2,'PEMMDB overview capacities 2019'!$C15:$AW15)</f>
        <v>0</v>
      </c>
      <c r="P15">
        <f>SUMIF('PEMMDB overview capacities 2019'!$C$1:$AW$1,'calculation fossil'!P$2,'PEMMDB overview capacities 2019'!$C15:$AW15)</f>
        <v>0</v>
      </c>
      <c r="Q15">
        <f>SUMIF('PEMMDB overview capacities 2019'!$C$1:$AW$1,'calculation fossil'!Q$2,'PEMMDB overview capacities 2019'!$C15:$AW15)</f>
        <v>18.899999999999999</v>
      </c>
      <c r="R15">
        <f>SUMIF('PEMMDB overview capacities 2019'!$C$1:$AW$1,'calculation fossil'!R$2,'PEMMDB overview capacities 2019'!$C15:$AW15)</f>
        <v>136</v>
      </c>
      <c r="S15">
        <f>SUMIF('PEMMDB overview capacities 2019'!$C$1:$AW$1,'calculation fossil'!S$2,'PEMMDB overview capacities 2019'!$C15:$AW15)</f>
        <v>0</v>
      </c>
      <c r="T15">
        <f>SUMIF('PEMMDB overview capacities 2019'!$C$1:$AW$1,'calculation fossil'!T$2,'PEMMDB overview capacities 2019'!$C15:$AW15)</f>
        <v>0</v>
      </c>
      <c r="U15">
        <f>SUMIF('PEMMDB overview capacities 2019'!$C$1:$AW$1,'calculation fossil'!U$2,'PEMMDB overview capacities 2019'!$C15:$AW15)</f>
        <v>590</v>
      </c>
      <c r="V15">
        <f>SUMIF('PEMMDB overview capacities 2019'!$C$1:$AW$1,'calculation fossil'!V$2,'PEMMDB overview capacities 2019'!$C15:$AW15)</f>
        <v>866</v>
      </c>
      <c r="W15">
        <f>SUMIF('PEMMDB overview capacities 2019'!$C$1:$AW$1,'calculation fossil'!W$2,'PEMMDB overview capacities 2019'!$C15:$AW15)</f>
        <v>150</v>
      </c>
      <c r="X15">
        <f>SUMIF('PEMMDB overview capacities 2019'!$C$1:$AW$1,'calculation fossil'!X$2,'PEMMDB overview capacities 2019'!$C15:$AW15)</f>
        <v>0</v>
      </c>
      <c r="Y15">
        <f>SUMIF('PEMMDB overview capacities 2019'!$C$1:$AW$1,'calculation fossil'!Y$2,'PEMMDB overview capacities 2019'!$C15:$AW15)</f>
        <v>0</v>
      </c>
      <c r="Z15">
        <f>SUMIF('PEMMDB overview capacities 2019'!$C$1:$AW$1,'calculation fossil'!Z$2,'PEMMDB overview capacities 2019'!$C15:$AW15)</f>
        <v>200</v>
      </c>
      <c r="AA15">
        <f>SUMIF('PEMMDB overview capacities 2019'!$C$1:$AW$1,'calculation fossil'!AA$2,'PEMMDB overview capacities 2019'!$C15:$AW15)</f>
        <v>0</v>
      </c>
      <c r="AB15">
        <f>SUMIF('PEMMDB overview capacities 2019'!$C$1:$AW$1,'calculation fossil'!AB$2,'PEMMDB overview capacities 2019'!$C15:$AW15)</f>
        <v>0</v>
      </c>
      <c r="AC15">
        <f>SUMIF('PEMMDB overview capacities 2019'!$C$1:$AW$1,'calculation fossil'!AC$2,'PEMMDB overview capacities 2019'!$C15:$AW15)</f>
        <v>0</v>
      </c>
      <c r="AD15">
        <f>SUMIF('PEMMDB overview capacities 2019'!$C$1:$AW$1,'calculation fossil'!AD$2,'PEMMDB overview capacities 2019'!$C15:$AW15)</f>
        <v>0</v>
      </c>
      <c r="AE15">
        <f>SUMIF('PEMMDB overview capacities 2019'!$C$1:$AW$1,'calculation fossil'!AE$2,'PEMMDB overview capacities 2019'!$C15:$AW15)</f>
        <v>0</v>
      </c>
      <c r="AF15">
        <f>SUMIF('PEMMDB overview capacities 2019'!$C$1:$AW$1,'calculation fossil'!AF$2,'PEMMDB overview capacities 2019'!$C15:$AW15)</f>
        <v>0</v>
      </c>
      <c r="AG15">
        <f>SUMIF('PEMMDB overview capacities 2019'!$C$1:$AW$1,'calculation fossil'!AG$2,'PEMMDB overview capacities 2019'!$C15:$AW15)</f>
        <v>1113</v>
      </c>
      <c r="AH15">
        <f>SUMIF('PEMMDB overview capacities 2019'!$C$1:$AW$1,'calculation fossil'!AH$2,'PEMMDB overview capacities 2019'!$C15:$AW15)</f>
        <v>0</v>
      </c>
      <c r="AI15">
        <f>SUMIF('PEMMDB overview capacities 2019'!$C$1:$AW$1,'calculation fossil'!AI$2,'PEMMDB overview capacities 2019'!$C15:$AW15)</f>
        <v>137.83000000000001</v>
      </c>
      <c r="AJ15">
        <f>SUMIF('PEMMDB overview capacities 2019'!$C$1:$AW$1,'calculation fossil'!AJ$2,'PEMMDB overview capacities 2019'!$C15:$AW15)</f>
        <v>0</v>
      </c>
      <c r="AK15">
        <f>SUMIF('PEMMDB overview capacities 2019'!$C$1:$AW$1,'calculation fossil'!AK$2,'PEMMDB overview capacities 2019'!$C15:$AW15)</f>
        <v>0</v>
      </c>
      <c r="AL15">
        <f>SUMIF('PEMMDB overview capacities 2019'!$C$1:$AW$1,'calculation fossil'!AL$2,'PEMMDB overview capacities 2019'!$C15:$AW15)</f>
        <v>235</v>
      </c>
    </row>
    <row r="16" spans="1:38" x14ac:dyDescent="0.2">
      <c r="A16" t="s">
        <v>201</v>
      </c>
      <c r="B16" t="str">
        <f>INDEX('power plant mapping ETM - ENTSO'!$B$1:$B$22,MATCH('calculation fossil'!A16,'power plant mapping ETM - ENTSO'!$A$1:$A$22,0))</f>
        <v>Oil-fired plant</v>
      </c>
      <c r="C16" s="14">
        <f>INDEX(Technology_parameters!$D$1:$D$26,MATCH('calculation fossil'!A16,Technology_parameters!$A$1:$A$26,0),1)</f>
        <v>0.35</v>
      </c>
      <c r="D16" s="46">
        <v>8000</v>
      </c>
      <c r="E16">
        <f>SUMIF('PEMMDB overview capacities 2019'!$C$1:$AW$1,'calculation fossil'!E$2,'PEMMDB overview capacities 2019'!$C16:$AW16)</f>
        <v>163.60599999999999</v>
      </c>
      <c r="F16">
        <f>SUMIF('PEMMDB overview capacities 2019'!$C$1:$AW$1,'calculation fossil'!F$2,'PEMMDB overview capacities 2019'!$C16:$AW16)</f>
        <v>0</v>
      </c>
      <c r="G16">
        <f>SUMIF('PEMMDB overview capacities 2019'!$C$1:$AW$1,'calculation fossil'!G$2,'PEMMDB overview capacities 2019'!$C16:$AW16)</f>
        <v>0</v>
      </c>
      <c r="H16">
        <f>SUMIF('PEMMDB overview capacities 2019'!$C$1:$AW$1,'calculation fossil'!H$2,'PEMMDB overview capacities 2019'!$C16:$AW16)</f>
        <v>0</v>
      </c>
      <c r="I16">
        <f>SUMIF('PEMMDB overview capacities 2019'!$C$1:$AW$1,'calculation fossil'!I$2,'PEMMDB overview capacities 2019'!$C16:$AW16)</f>
        <v>0</v>
      </c>
      <c r="J16">
        <f>SUMIF('PEMMDB overview capacities 2019'!$C$1:$AW$1,'calculation fossil'!J$2,'PEMMDB overview capacities 2019'!$C16:$AW16)</f>
        <v>627.5</v>
      </c>
      <c r="K16">
        <f>SUMIF('PEMMDB overview capacities 2019'!$C$1:$AW$1,'calculation fossil'!K$2,'PEMMDB overview capacities 2019'!$C16:$AW16)</f>
        <v>13.8</v>
      </c>
      <c r="L16">
        <f>SUMIF('PEMMDB overview capacities 2019'!$C$1:$AW$1,'calculation fossil'!L$2,'PEMMDB overview capacities 2019'!$C16:$AW16)</f>
        <v>3248.3500000000008</v>
      </c>
      <c r="M16">
        <f>SUMIF('PEMMDB overview capacities 2019'!$C$1:$AW$1,'calculation fossil'!M$2,'PEMMDB overview capacities 2019'!$C16:$AW16)</f>
        <v>768.1</v>
      </c>
      <c r="N16">
        <f>SUMIF('PEMMDB overview capacities 2019'!$C$1:$AW$1,'calculation fossil'!N$2,'PEMMDB overview capacities 2019'!$C16:$AW16)</f>
        <v>0</v>
      </c>
      <c r="O16">
        <f>SUMIF('PEMMDB overview capacities 2019'!$C$1:$AW$1,'calculation fossil'!O$2,'PEMMDB overview capacities 2019'!$C16:$AW16)</f>
        <v>0</v>
      </c>
      <c r="P16">
        <f>SUMIF('PEMMDB overview capacities 2019'!$C$1:$AW$1,'calculation fossil'!P$2,'PEMMDB overview capacities 2019'!$C16:$AW16)</f>
        <v>0</v>
      </c>
      <c r="Q16">
        <f>SUMIF('PEMMDB overview capacities 2019'!$C$1:$AW$1,'calculation fossil'!Q$2,'PEMMDB overview capacities 2019'!$C16:$AW16)</f>
        <v>1548</v>
      </c>
      <c r="R16">
        <f>SUMIF('PEMMDB overview capacities 2019'!$C$1:$AW$1,'calculation fossil'!R$2,'PEMMDB overview capacities 2019'!$C16:$AW16)</f>
        <v>381</v>
      </c>
      <c r="S16">
        <f>SUMIF('PEMMDB overview capacities 2019'!$C$1:$AW$1,'calculation fossil'!S$2,'PEMMDB overview capacities 2019'!$C16:$AW16)</f>
        <v>0</v>
      </c>
      <c r="T16">
        <f>SUMIF('PEMMDB overview capacities 2019'!$C$1:$AW$1,'calculation fossil'!T$2,'PEMMDB overview capacities 2019'!$C16:$AW16)</f>
        <v>410</v>
      </c>
      <c r="U16">
        <f>SUMIF('PEMMDB overview capacities 2019'!$C$1:$AW$1,'calculation fossil'!U$2,'PEMMDB overview capacities 2019'!$C16:$AW16)</f>
        <v>324</v>
      </c>
      <c r="V16">
        <f>SUMIF('PEMMDB overview capacities 2019'!$C$1:$AW$1,'calculation fossil'!V$2,'PEMMDB overview capacities 2019'!$C16:$AW16)</f>
        <v>0</v>
      </c>
      <c r="W16">
        <f>SUMIF('PEMMDB overview capacities 2019'!$C$1:$AW$1,'calculation fossil'!W$2,'PEMMDB overview capacities 2019'!$C16:$AW16)</f>
        <v>0</v>
      </c>
      <c r="X16">
        <f>SUMIF('PEMMDB overview capacities 2019'!$C$1:$AW$1,'calculation fossil'!X$2,'PEMMDB overview capacities 2019'!$C16:$AW16)</f>
        <v>0</v>
      </c>
      <c r="Y16">
        <f>SUMIF('PEMMDB overview capacities 2019'!$C$1:$AW$1,'calculation fossil'!Y$2,'PEMMDB overview capacities 2019'!$C16:$AW16)</f>
        <v>0</v>
      </c>
      <c r="Z16">
        <f>SUMIF('PEMMDB overview capacities 2019'!$C$1:$AW$1,'calculation fossil'!Z$2,'PEMMDB overview capacities 2019'!$C16:$AW16)</f>
        <v>0</v>
      </c>
      <c r="AA16">
        <f>SUMIF('PEMMDB overview capacities 2019'!$C$1:$AW$1,'calculation fossil'!AA$2,'PEMMDB overview capacities 2019'!$C16:$AW16)</f>
        <v>215</v>
      </c>
      <c r="AB16">
        <f>SUMIF('PEMMDB overview capacities 2019'!$C$1:$AW$1,'calculation fossil'!AB$2,'PEMMDB overview capacities 2019'!$C16:$AW16)</f>
        <v>0</v>
      </c>
      <c r="AC16">
        <f>SUMIF('PEMMDB overview capacities 2019'!$C$1:$AW$1,'calculation fossil'!AC$2,'PEMMDB overview capacities 2019'!$C16:$AW16)</f>
        <v>0</v>
      </c>
      <c r="AD16">
        <f>SUMIF('PEMMDB overview capacities 2019'!$C$1:$AW$1,'calculation fossil'!AD$2,'PEMMDB overview capacities 2019'!$C16:$AW16)</f>
        <v>0</v>
      </c>
      <c r="AE16">
        <f>SUMIF('PEMMDB overview capacities 2019'!$C$1:$AW$1,'calculation fossil'!AE$2,'PEMMDB overview capacities 2019'!$C16:$AW16)</f>
        <v>0</v>
      </c>
      <c r="AF16">
        <f>SUMIF('PEMMDB overview capacities 2019'!$C$1:$AW$1,'calculation fossil'!AF$2,'PEMMDB overview capacities 2019'!$C16:$AW16)</f>
        <v>0</v>
      </c>
      <c r="AG16">
        <f>SUMIF('PEMMDB overview capacities 2019'!$C$1:$AW$1,'calculation fossil'!AG$2,'PEMMDB overview capacities 2019'!$C16:$AW16)</f>
        <v>0</v>
      </c>
      <c r="AH16">
        <f>SUMIF('PEMMDB overview capacities 2019'!$C$1:$AW$1,'calculation fossil'!AH$2,'PEMMDB overview capacities 2019'!$C16:$AW16)</f>
        <v>0</v>
      </c>
      <c r="AI16">
        <f>SUMIF('PEMMDB overview capacities 2019'!$C$1:$AW$1,'calculation fossil'!AI$2,'PEMMDB overview capacities 2019'!$C16:$AW16)</f>
        <v>110.17</v>
      </c>
      <c r="AJ16">
        <f>SUMIF('PEMMDB overview capacities 2019'!$C$1:$AW$1,'calculation fossil'!AJ$2,'PEMMDB overview capacities 2019'!$C16:$AW16)</f>
        <v>0</v>
      </c>
      <c r="AK16">
        <f>SUMIF('PEMMDB overview capacities 2019'!$C$1:$AW$1,'calculation fossil'!AK$2,'PEMMDB overview capacities 2019'!$C16:$AW16)</f>
        <v>0</v>
      </c>
      <c r="AL16">
        <f>SUMIF('PEMMDB overview capacities 2019'!$C$1:$AW$1,'calculation fossil'!AL$2,'PEMMDB overview capacities 2019'!$C16:$AW16)</f>
        <v>459.8</v>
      </c>
    </row>
    <row r="17" spans="1:38" x14ac:dyDescent="0.2">
      <c r="A17" t="s">
        <v>202</v>
      </c>
      <c r="B17" t="str">
        <f>INDEX('power plant mapping ETM - ENTSO'!$B$1:$B$22,MATCH('calculation fossil'!A17,'power plant mapping ETM - ENTSO'!$A$1:$A$22,0))</f>
        <v>Lignite plant</v>
      </c>
      <c r="C17" s="14">
        <f>INDEX(Technology_parameters!$D$1:$D$26,MATCH('calculation fossil'!A17,Technology_parameters!$A$1:$A$26,0),1)</f>
        <v>0.46</v>
      </c>
      <c r="D17" s="46">
        <v>8000</v>
      </c>
      <c r="E17">
        <f>SUMIF('PEMMDB overview capacities 2019'!$C$1:$AW$1,'calculation fossil'!E$2,'PEMMDB overview capacities 2019'!$C17:$AW17)</f>
        <v>0</v>
      </c>
      <c r="F17">
        <f>SUMIF('PEMMDB overview capacities 2019'!$C$1:$AW$1,'calculation fossil'!F$2,'PEMMDB overview capacities 2019'!$C17:$AW17)</f>
        <v>0</v>
      </c>
      <c r="G17">
        <f>SUMIF('PEMMDB overview capacities 2019'!$C$1:$AW$1,'calculation fossil'!G$2,'PEMMDB overview capacities 2019'!$C17:$AW17)</f>
        <v>0</v>
      </c>
      <c r="H17">
        <f>SUMIF('PEMMDB overview capacities 2019'!$C$1:$AW$1,'calculation fossil'!H$2,'PEMMDB overview capacities 2019'!$C17:$AW17)</f>
        <v>0</v>
      </c>
      <c r="I17">
        <f>SUMIF('PEMMDB overview capacities 2019'!$C$1:$AW$1,'calculation fossil'!I$2,'PEMMDB overview capacities 2019'!$C17:$AW17)</f>
        <v>0</v>
      </c>
      <c r="J17">
        <f>SUMIF('PEMMDB overview capacities 2019'!$C$1:$AW$1,'calculation fossil'!J$2,'PEMMDB overview capacities 2019'!$C17:$AW17)</f>
        <v>0</v>
      </c>
      <c r="K17">
        <f>SUMIF('PEMMDB overview capacities 2019'!$C$1:$AW$1,'calculation fossil'!K$2,'PEMMDB overview capacities 2019'!$C17:$AW17)</f>
        <v>593.5</v>
      </c>
      <c r="L17">
        <f>SUMIF('PEMMDB overview capacities 2019'!$C$1:$AW$1,'calculation fossil'!L$2,'PEMMDB overview capacities 2019'!$C17:$AW17)</f>
        <v>6461.02</v>
      </c>
      <c r="M17">
        <f>SUMIF('PEMMDB overview capacities 2019'!$C$1:$AW$1,'calculation fossil'!M$2,'PEMMDB overview capacities 2019'!$C17:$AW17)</f>
        <v>0</v>
      </c>
      <c r="N17">
        <f>SUMIF('PEMMDB overview capacities 2019'!$C$1:$AW$1,'calculation fossil'!N$2,'PEMMDB overview capacities 2019'!$C17:$AW17)</f>
        <v>0</v>
      </c>
      <c r="O17">
        <f>SUMIF('PEMMDB overview capacities 2019'!$C$1:$AW$1,'calculation fossil'!O$2,'PEMMDB overview capacities 2019'!$C17:$AW17)</f>
        <v>0</v>
      </c>
      <c r="P17">
        <f>SUMIF('PEMMDB overview capacities 2019'!$C$1:$AW$1,'calculation fossil'!P$2,'PEMMDB overview capacities 2019'!$C17:$AW17)</f>
        <v>0</v>
      </c>
      <c r="Q17">
        <f>SUMIF('PEMMDB overview capacities 2019'!$C$1:$AW$1,'calculation fossil'!Q$2,'PEMMDB overview capacities 2019'!$C17:$AW17)</f>
        <v>0</v>
      </c>
      <c r="R17">
        <f>SUMIF('PEMMDB overview capacities 2019'!$C$1:$AW$1,'calculation fossil'!R$2,'PEMMDB overview capacities 2019'!$C17:$AW17)</f>
        <v>0</v>
      </c>
      <c r="S17">
        <f>SUMIF('PEMMDB overview capacities 2019'!$C$1:$AW$1,'calculation fossil'!S$2,'PEMMDB overview capacities 2019'!$C17:$AW17)</f>
        <v>0</v>
      </c>
      <c r="T17">
        <f>SUMIF('PEMMDB overview capacities 2019'!$C$1:$AW$1,'calculation fossil'!T$2,'PEMMDB overview capacities 2019'!$C17:$AW17)</f>
        <v>0</v>
      </c>
      <c r="U17">
        <f>SUMIF('PEMMDB overview capacities 2019'!$C$1:$AW$1,'calculation fossil'!U$2,'PEMMDB overview capacities 2019'!$C17:$AW17)</f>
        <v>0</v>
      </c>
      <c r="V17">
        <f>SUMIF('PEMMDB overview capacities 2019'!$C$1:$AW$1,'calculation fossil'!V$2,'PEMMDB overview capacities 2019'!$C17:$AW17)</f>
        <v>0</v>
      </c>
      <c r="W17">
        <f>SUMIF('PEMMDB overview capacities 2019'!$C$1:$AW$1,'calculation fossil'!W$2,'PEMMDB overview capacities 2019'!$C17:$AW17)</f>
        <v>0</v>
      </c>
      <c r="X17">
        <f>SUMIF('PEMMDB overview capacities 2019'!$C$1:$AW$1,'calculation fossil'!X$2,'PEMMDB overview capacities 2019'!$C17:$AW17)</f>
        <v>0</v>
      </c>
      <c r="Y17">
        <f>SUMIF('PEMMDB overview capacities 2019'!$C$1:$AW$1,'calculation fossil'!Y$2,'PEMMDB overview capacities 2019'!$C17:$AW17)</f>
        <v>0</v>
      </c>
      <c r="Z17">
        <f>SUMIF('PEMMDB overview capacities 2019'!$C$1:$AW$1,'calculation fossil'!Z$2,'PEMMDB overview capacities 2019'!$C17:$AW17)</f>
        <v>0</v>
      </c>
      <c r="AA17">
        <f>SUMIF('PEMMDB overview capacities 2019'!$C$1:$AW$1,'calculation fossil'!AA$2,'PEMMDB overview capacities 2019'!$C17:$AW17)</f>
        <v>0</v>
      </c>
      <c r="AB17">
        <f>SUMIF('PEMMDB overview capacities 2019'!$C$1:$AW$1,'calculation fossil'!AB$2,'PEMMDB overview capacities 2019'!$C17:$AW17)</f>
        <v>0</v>
      </c>
      <c r="AC17">
        <f>SUMIF('PEMMDB overview capacities 2019'!$C$1:$AW$1,'calculation fossil'!AC$2,'PEMMDB overview capacities 2019'!$C17:$AW17)</f>
        <v>0</v>
      </c>
      <c r="AD17">
        <f>SUMIF('PEMMDB overview capacities 2019'!$C$1:$AW$1,'calculation fossil'!AD$2,'PEMMDB overview capacities 2019'!$C17:$AW17)</f>
        <v>0</v>
      </c>
      <c r="AE17">
        <f>SUMIF('PEMMDB overview capacities 2019'!$C$1:$AW$1,'calculation fossil'!AE$2,'PEMMDB overview capacities 2019'!$C17:$AW17)</f>
        <v>0</v>
      </c>
      <c r="AF17">
        <f>SUMIF('PEMMDB overview capacities 2019'!$C$1:$AW$1,'calculation fossil'!AF$2,'PEMMDB overview capacities 2019'!$C17:$AW17)</f>
        <v>0</v>
      </c>
      <c r="AG17">
        <f>SUMIF('PEMMDB overview capacities 2019'!$C$1:$AW$1,'calculation fossil'!AG$2,'PEMMDB overview capacities 2019'!$C17:$AW17)</f>
        <v>0</v>
      </c>
      <c r="AH17">
        <f>SUMIF('PEMMDB overview capacities 2019'!$C$1:$AW$1,'calculation fossil'!AH$2,'PEMMDB overview capacities 2019'!$C17:$AW17)</f>
        <v>0</v>
      </c>
      <c r="AI17">
        <f>SUMIF('PEMMDB overview capacities 2019'!$C$1:$AW$1,'calculation fossil'!AI$2,'PEMMDB overview capacities 2019'!$C17:$AW17)</f>
        <v>65.23</v>
      </c>
      <c r="AJ17">
        <f>SUMIF('PEMMDB overview capacities 2019'!$C$1:$AW$1,'calculation fossil'!AJ$2,'PEMMDB overview capacities 2019'!$C17:$AW17)</f>
        <v>0</v>
      </c>
      <c r="AK17">
        <f>SUMIF('PEMMDB overview capacities 2019'!$C$1:$AW$1,'calculation fossil'!AK$2,'PEMMDB overview capacities 2019'!$C17:$AW17)</f>
        <v>0</v>
      </c>
      <c r="AL17">
        <f>SUMIF('PEMMDB overview capacities 2019'!$C$1:$AW$1,'calculation fossil'!AL$2,'PEMMDB overview capacities 2019'!$C17:$AW17)</f>
        <v>0</v>
      </c>
    </row>
    <row r="18" spans="1:38" x14ac:dyDescent="0.2">
      <c r="A18" t="s">
        <v>203</v>
      </c>
      <c r="B18" t="str">
        <f>INDEX('power plant mapping ETM - ENTSO'!$B$1:$B$22,MATCH('calculation fossil'!A18,'power plant mapping ETM - ENTSO'!$A$1:$A$22,0))</f>
        <v>Lignite plant</v>
      </c>
      <c r="C18" s="14">
        <f>INDEX(Technology_parameters!$D$1:$D$26,MATCH('calculation fossil'!A18,Technology_parameters!$A$1:$A$26,0),1)</f>
        <v>0.35</v>
      </c>
      <c r="D18" s="46">
        <v>8000</v>
      </c>
      <c r="E18">
        <f>SUMIF('PEMMDB overview capacities 2019'!$C$1:$AW$1,'calculation fossil'!E$2,'PEMMDB overview capacities 2019'!$C18:$AW18)</f>
        <v>0</v>
      </c>
      <c r="F18">
        <f>SUMIF('PEMMDB overview capacities 2019'!$C$1:$AW$1,'calculation fossil'!F$2,'PEMMDB overview capacities 2019'!$C18:$AW18)</f>
        <v>1613</v>
      </c>
      <c r="G18">
        <f>SUMIF('PEMMDB overview capacities 2019'!$C$1:$AW$1,'calculation fossil'!G$2,'PEMMDB overview capacities 2019'!$C18:$AW18)</f>
        <v>0</v>
      </c>
      <c r="H18">
        <f>SUMIF('PEMMDB overview capacities 2019'!$C$1:$AW$1,'calculation fossil'!H$2,'PEMMDB overview capacities 2019'!$C18:$AW18)</f>
        <v>2979</v>
      </c>
      <c r="I18">
        <f>SUMIF('PEMMDB overview capacities 2019'!$C$1:$AW$1,'calculation fossil'!I$2,'PEMMDB overview capacities 2019'!$C18:$AW18)</f>
        <v>0</v>
      </c>
      <c r="J18">
        <f>SUMIF('PEMMDB overview capacities 2019'!$C$1:$AW$1,'calculation fossil'!J$2,'PEMMDB overview capacities 2019'!$C18:$AW18)</f>
        <v>0</v>
      </c>
      <c r="K18">
        <f>SUMIF('PEMMDB overview capacities 2019'!$C$1:$AW$1,'calculation fossil'!K$2,'PEMMDB overview capacities 2019'!$C18:$AW18)</f>
        <v>5949.1504000000004</v>
      </c>
      <c r="L18">
        <f>SUMIF('PEMMDB overview capacities 2019'!$C$1:$AW$1,'calculation fossil'!L$2,'PEMMDB overview capacities 2019'!$C18:$AW18)</f>
        <v>8292.7999999999993</v>
      </c>
      <c r="M18">
        <f>SUMIF('PEMMDB overview capacities 2019'!$C$1:$AW$1,'calculation fossil'!M$2,'PEMMDB overview capacities 2019'!$C18:$AW18)</f>
        <v>0</v>
      </c>
      <c r="N18">
        <f>SUMIF('PEMMDB overview capacities 2019'!$C$1:$AW$1,'calculation fossil'!N$2,'PEMMDB overview capacities 2019'!$C18:$AW18)</f>
        <v>0</v>
      </c>
      <c r="O18">
        <f>SUMIF('PEMMDB overview capacities 2019'!$C$1:$AW$1,'calculation fossil'!O$2,'PEMMDB overview capacities 2019'!$C18:$AW18)</f>
        <v>0</v>
      </c>
      <c r="P18">
        <f>SUMIF('PEMMDB overview capacities 2019'!$C$1:$AW$1,'calculation fossil'!P$2,'PEMMDB overview capacities 2019'!$C18:$AW18)</f>
        <v>0</v>
      </c>
      <c r="Q18">
        <f>SUMIF('PEMMDB overview capacities 2019'!$C$1:$AW$1,'calculation fossil'!Q$2,'PEMMDB overview capacities 2019'!$C18:$AW18)</f>
        <v>0</v>
      </c>
      <c r="R18">
        <f>SUMIF('PEMMDB overview capacities 2019'!$C$1:$AW$1,'calculation fossil'!R$2,'PEMMDB overview capacities 2019'!$C18:$AW18)</f>
        <v>2731</v>
      </c>
      <c r="S18">
        <f>SUMIF('PEMMDB overview capacities 2019'!$C$1:$AW$1,'calculation fossil'!S$2,'PEMMDB overview capacities 2019'!$C18:$AW18)</f>
        <v>0</v>
      </c>
      <c r="T18">
        <f>SUMIF('PEMMDB overview capacities 2019'!$C$1:$AW$1,'calculation fossil'!T$2,'PEMMDB overview capacities 2019'!$C18:$AW18)</f>
        <v>853</v>
      </c>
      <c r="U18">
        <f>SUMIF('PEMMDB overview capacities 2019'!$C$1:$AW$1,'calculation fossil'!U$2,'PEMMDB overview capacities 2019'!$C18:$AW18)</f>
        <v>78</v>
      </c>
      <c r="V18">
        <f>SUMIF('PEMMDB overview capacities 2019'!$C$1:$AW$1,'calculation fossil'!V$2,'PEMMDB overview capacities 2019'!$C18:$AW18)</f>
        <v>0</v>
      </c>
      <c r="W18">
        <f>SUMIF('PEMMDB overview capacities 2019'!$C$1:$AW$1,'calculation fossil'!W$2,'PEMMDB overview capacities 2019'!$C18:$AW18)</f>
        <v>0</v>
      </c>
      <c r="X18">
        <f>SUMIF('PEMMDB overview capacities 2019'!$C$1:$AW$1,'calculation fossil'!X$2,'PEMMDB overview capacities 2019'!$C18:$AW18)</f>
        <v>0</v>
      </c>
      <c r="Y18">
        <f>SUMIF('PEMMDB overview capacities 2019'!$C$1:$AW$1,'calculation fossil'!Y$2,'PEMMDB overview capacities 2019'!$C18:$AW18)</f>
        <v>0</v>
      </c>
      <c r="Z18">
        <f>SUMIF('PEMMDB overview capacities 2019'!$C$1:$AW$1,'calculation fossil'!Z$2,'PEMMDB overview capacities 2019'!$C18:$AW18)</f>
        <v>615</v>
      </c>
      <c r="AA18">
        <f>SUMIF('PEMMDB overview capacities 2019'!$C$1:$AW$1,'calculation fossil'!AA$2,'PEMMDB overview capacities 2019'!$C18:$AW18)</f>
        <v>0</v>
      </c>
      <c r="AB18">
        <f>SUMIF('PEMMDB overview capacities 2019'!$C$1:$AW$1,'calculation fossil'!AB$2,'PEMMDB overview capacities 2019'!$C18:$AW18)</f>
        <v>0</v>
      </c>
      <c r="AC18">
        <f>SUMIF('PEMMDB overview capacities 2019'!$C$1:$AW$1,'calculation fossil'!AC$2,'PEMMDB overview capacities 2019'!$C18:$AW18)</f>
        <v>5713</v>
      </c>
      <c r="AD18">
        <f>SUMIF('PEMMDB overview capacities 2019'!$C$1:$AW$1,'calculation fossil'!AD$2,'PEMMDB overview capacities 2019'!$C18:$AW18)</f>
        <v>0</v>
      </c>
      <c r="AE18">
        <f>SUMIF('PEMMDB overview capacities 2019'!$C$1:$AW$1,'calculation fossil'!AE$2,'PEMMDB overview capacities 2019'!$C18:$AW18)</f>
        <v>2807.3</v>
      </c>
      <c r="AF18">
        <f>SUMIF('PEMMDB overview capacities 2019'!$C$1:$AW$1,'calculation fossil'!AF$2,'PEMMDB overview capacities 2019'!$C18:$AW18)</f>
        <v>893</v>
      </c>
      <c r="AG18">
        <f>SUMIF('PEMMDB overview capacities 2019'!$C$1:$AW$1,'calculation fossil'!AG$2,'PEMMDB overview capacities 2019'!$C18:$AW18)</f>
        <v>0</v>
      </c>
      <c r="AH18">
        <f>SUMIF('PEMMDB overview capacities 2019'!$C$1:$AW$1,'calculation fossil'!AH$2,'PEMMDB overview capacities 2019'!$C18:$AW18)</f>
        <v>553</v>
      </c>
      <c r="AI18">
        <f>SUMIF('PEMMDB overview capacities 2019'!$C$1:$AW$1,'calculation fossil'!AI$2,'PEMMDB overview capacities 2019'!$C18:$AW18)</f>
        <v>278.8</v>
      </c>
      <c r="AJ18">
        <f>SUMIF('PEMMDB overview capacities 2019'!$C$1:$AW$1,'calculation fossil'!AJ$2,'PEMMDB overview capacities 2019'!$C18:$AW18)</f>
        <v>6012.8184448847524</v>
      </c>
      <c r="AK18">
        <f>SUMIF('PEMMDB overview capacities 2019'!$C$1:$AW$1,'calculation fossil'!AK$2,'PEMMDB overview capacities 2019'!$C18:$AW18)</f>
        <v>0</v>
      </c>
      <c r="AL18">
        <f>SUMIF('PEMMDB overview capacities 2019'!$C$1:$AW$1,'calculation fossil'!AL$2,'PEMMDB overview capacities 2019'!$C18:$AW18)</f>
        <v>18</v>
      </c>
    </row>
    <row r="19" spans="1:38" x14ac:dyDescent="0.2">
      <c r="A19" t="s">
        <v>204</v>
      </c>
      <c r="B19" t="str">
        <f>INDEX('power plant mapping ETM - ENTSO'!$B$1:$B$22,MATCH('calculation fossil'!A19,'power plant mapping ETM - ENTSO'!$A$1:$A$22,0))</f>
        <v>Lignite plant</v>
      </c>
      <c r="C19" s="14">
        <f>INDEX(Technology_parameters!$D$1:$D$26,MATCH('calculation fossil'!A19,Technology_parameters!$A$1:$A$26,0),1)</f>
        <v>0.4</v>
      </c>
      <c r="D19" s="46">
        <v>8000</v>
      </c>
      <c r="E19">
        <f>SUMIF('PEMMDB overview capacities 2019'!$C$1:$AW$1,'calculation fossil'!E$2,'PEMMDB overview capacities 2019'!$C19:$AW19)</f>
        <v>0</v>
      </c>
      <c r="F19">
        <f>SUMIF('PEMMDB overview capacities 2019'!$C$1:$AW$1,'calculation fossil'!F$2,'PEMMDB overview capacities 2019'!$C19:$AW19)</f>
        <v>275</v>
      </c>
      <c r="G19">
        <f>SUMIF('PEMMDB overview capacities 2019'!$C$1:$AW$1,'calculation fossil'!G$2,'PEMMDB overview capacities 2019'!$C19:$AW19)</f>
        <v>0</v>
      </c>
      <c r="H19">
        <f>SUMIF('PEMMDB overview capacities 2019'!$C$1:$AW$1,'calculation fossil'!H$2,'PEMMDB overview capacities 2019'!$C19:$AW19)</f>
        <v>600</v>
      </c>
      <c r="I19">
        <f>SUMIF('PEMMDB overview capacities 2019'!$C$1:$AW$1,'calculation fossil'!I$2,'PEMMDB overview capacities 2019'!$C19:$AW19)</f>
        <v>0</v>
      </c>
      <c r="J19">
        <f>SUMIF('PEMMDB overview capacities 2019'!$C$1:$AW$1,'calculation fossil'!J$2,'PEMMDB overview capacities 2019'!$C19:$AW19)</f>
        <v>0</v>
      </c>
      <c r="K19">
        <f>SUMIF('PEMMDB overview capacities 2019'!$C$1:$AW$1,'calculation fossil'!K$2,'PEMMDB overview capacities 2019'!$C19:$AW19)</f>
        <v>0</v>
      </c>
      <c r="L19">
        <f>SUMIF('PEMMDB overview capacities 2019'!$C$1:$AW$1,'calculation fossil'!L$2,'PEMMDB overview capacities 2019'!$C19:$AW19)</f>
        <v>3311.5000000000009</v>
      </c>
      <c r="M19">
        <f>SUMIF('PEMMDB overview capacities 2019'!$C$1:$AW$1,'calculation fossil'!M$2,'PEMMDB overview capacities 2019'!$C19:$AW19)</f>
        <v>0</v>
      </c>
      <c r="N19">
        <f>SUMIF('PEMMDB overview capacities 2019'!$C$1:$AW$1,'calculation fossil'!N$2,'PEMMDB overview capacities 2019'!$C19:$AW19)</f>
        <v>0</v>
      </c>
      <c r="O19">
        <f>SUMIF('PEMMDB overview capacities 2019'!$C$1:$AW$1,'calculation fossil'!O$2,'PEMMDB overview capacities 2019'!$C19:$AW19)</f>
        <v>0</v>
      </c>
      <c r="P19">
        <f>SUMIF('PEMMDB overview capacities 2019'!$C$1:$AW$1,'calculation fossil'!P$2,'PEMMDB overview capacities 2019'!$C19:$AW19)</f>
        <v>0</v>
      </c>
      <c r="Q19">
        <f>SUMIF('PEMMDB overview capacities 2019'!$C$1:$AW$1,'calculation fossil'!Q$2,'PEMMDB overview capacities 2019'!$C19:$AW19)</f>
        <v>0</v>
      </c>
      <c r="R19">
        <f>SUMIF('PEMMDB overview capacities 2019'!$C$1:$AW$1,'calculation fossil'!R$2,'PEMMDB overview capacities 2019'!$C19:$AW19)</f>
        <v>631</v>
      </c>
      <c r="S19">
        <f>SUMIF('PEMMDB overview capacities 2019'!$C$1:$AW$1,'calculation fossil'!S$2,'PEMMDB overview capacities 2019'!$C19:$AW19)</f>
        <v>0</v>
      </c>
      <c r="T19">
        <f>SUMIF('PEMMDB overview capacities 2019'!$C$1:$AW$1,'calculation fossil'!T$2,'PEMMDB overview capacities 2019'!$C19:$AW19)</f>
        <v>0</v>
      </c>
      <c r="U19">
        <f>SUMIF('PEMMDB overview capacities 2019'!$C$1:$AW$1,'calculation fossil'!U$2,'PEMMDB overview capacities 2019'!$C19:$AW19)</f>
        <v>346</v>
      </c>
      <c r="V19">
        <f>SUMIF('PEMMDB overview capacities 2019'!$C$1:$AW$1,'calculation fossil'!V$2,'PEMMDB overview capacities 2019'!$C19:$AW19)</f>
        <v>0</v>
      </c>
      <c r="W19">
        <f>SUMIF('PEMMDB overview capacities 2019'!$C$1:$AW$1,'calculation fossil'!W$2,'PEMMDB overview capacities 2019'!$C19:$AW19)</f>
        <v>0</v>
      </c>
      <c r="X19">
        <f>SUMIF('PEMMDB overview capacities 2019'!$C$1:$AW$1,'calculation fossil'!X$2,'PEMMDB overview capacities 2019'!$C19:$AW19)</f>
        <v>0</v>
      </c>
      <c r="Y19">
        <f>SUMIF('PEMMDB overview capacities 2019'!$C$1:$AW$1,'calculation fossil'!Y$2,'PEMMDB overview capacities 2019'!$C19:$AW19)</f>
        <v>225</v>
      </c>
      <c r="Z19">
        <f>SUMIF('PEMMDB overview capacities 2019'!$C$1:$AW$1,'calculation fossil'!Z$2,'PEMMDB overview capacities 2019'!$C19:$AW19)</f>
        <v>0</v>
      </c>
      <c r="AA19">
        <f>SUMIF('PEMMDB overview capacities 2019'!$C$1:$AW$1,'calculation fossil'!AA$2,'PEMMDB overview capacities 2019'!$C19:$AW19)</f>
        <v>0</v>
      </c>
      <c r="AB19">
        <f>SUMIF('PEMMDB overview capacities 2019'!$C$1:$AW$1,'calculation fossil'!AB$2,'PEMMDB overview capacities 2019'!$C19:$AW19)</f>
        <v>0</v>
      </c>
      <c r="AC19">
        <f>SUMIF('PEMMDB overview capacities 2019'!$C$1:$AW$1,'calculation fossil'!AC$2,'PEMMDB overview capacities 2019'!$C19:$AW19)</f>
        <v>1831</v>
      </c>
      <c r="AD19">
        <f>SUMIF('PEMMDB overview capacities 2019'!$C$1:$AW$1,'calculation fossil'!AD$2,'PEMMDB overview capacities 2019'!$C19:$AW19)</f>
        <v>0</v>
      </c>
      <c r="AE19">
        <f>SUMIF('PEMMDB overview capacities 2019'!$C$1:$AW$1,'calculation fossil'!AE$2,'PEMMDB overview capacities 2019'!$C19:$AW19)</f>
        <v>0</v>
      </c>
      <c r="AF19">
        <f>SUMIF('PEMMDB overview capacities 2019'!$C$1:$AW$1,'calculation fossil'!AF$2,'PEMMDB overview capacities 2019'!$C19:$AW19)</f>
        <v>4288.2480000000005</v>
      </c>
      <c r="AG19">
        <f>SUMIF('PEMMDB overview capacities 2019'!$C$1:$AW$1,'calculation fossil'!AG$2,'PEMMDB overview capacities 2019'!$C19:$AW19)</f>
        <v>0</v>
      </c>
      <c r="AH19">
        <f>SUMIF('PEMMDB overview capacities 2019'!$C$1:$AW$1,'calculation fossil'!AH$2,'PEMMDB overview capacities 2019'!$C19:$AW19)</f>
        <v>539</v>
      </c>
      <c r="AI19">
        <f>SUMIF('PEMMDB overview capacities 2019'!$C$1:$AW$1,'calculation fossil'!AI$2,'PEMMDB overview capacities 2019'!$C19:$AW19)</f>
        <v>36.44</v>
      </c>
      <c r="AJ19">
        <f>SUMIF('PEMMDB overview capacities 2019'!$C$1:$AW$1,'calculation fossil'!AJ$2,'PEMMDB overview capacities 2019'!$C19:$AW19)</f>
        <v>1885.0064689844262</v>
      </c>
      <c r="AK19">
        <f>SUMIF('PEMMDB overview capacities 2019'!$C$1:$AW$1,'calculation fossil'!AK$2,'PEMMDB overview capacities 2019'!$C19:$AW19)</f>
        <v>0</v>
      </c>
      <c r="AL19">
        <f>SUMIF('PEMMDB overview capacities 2019'!$C$1:$AW$1,'calculation fossil'!AL$2,'PEMMDB overview capacities 2019'!$C19:$AW19)</f>
        <v>0</v>
      </c>
    </row>
    <row r="20" spans="1:38" x14ac:dyDescent="0.2">
      <c r="A20" t="s">
        <v>205</v>
      </c>
      <c r="B20" t="str">
        <f>INDEX('power plant mapping ETM - ENTSO'!$B$1:$B$22,MATCH('calculation fossil'!A20,'power plant mapping ETM - ENTSO'!$A$1:$A$22,0))</f>
        <v>Nuclear conventional</v>
      </c>
      <c r="C20" s="14">
        <f>INDEX(Technology_parameters!$D$1:$D$26,MATCH('calculation fossil'!A20,Technology_parameters!$A$1:$A$26,0),1)</f>
        <v>0.33</v>
      </c>
      <c r="D20" s="46">
        <v>8000</v>
      </c>
      <c r="E20">
        <f>SUMIF('PEMMDB overview capacities 2019'!$C$1:$AW$1,'calculation fossil'!E$2,'PEMMDB overview capacities 2019'!$C20:$AW20)</f>
        <v>0</v>
      </c>
      <c r="F20">
        <f>SUMIF('PEMMDB overview capacities 2019'!$C$1:$AW$1,'calculation fossil'!F$2,'PEMMDB overview capacities 2019'!$C20:$AW20)</f>
        <v>0</v>
      </c>
      <c r="G20">
        <f>SUMIF('PEMMDB overview capacities 2019'!$C$1:$AW$1,'calculation fossil'!G$2,'PEMMDB overview capacities 2019'!$C20:$AW20)</f>
        <v>5943</v>
      </c>
      <c r="H20">
        <f>SUMIF('PEMMDB overview capacities 2019'!$C$1:$AW$1,'calculation fossil'!H$2,'PEMMDB overview capacities 2019'!$C20:$AW20)</f>
        <v>1960</v>
      </c>
      <c r="I20">
        <f>SUMIF('PEMMDB overview capacities 2019'!$C$1:$AW$1,'calculation fossil'!I$2,'PEMMDB overview capacities 2019'!$C20:$AW20)</f>
        <v>2930</v>
      </c>
      <c r="J20">
        <f>SUMIF('PEMMDB overview capacities 2019'!$C$1:$AW$1,'calculation fossil'!J$2,'PEMMDB overview capacities 2019'!$C20:$AW20)</f>
        <v>0</v>
      </c>
      <c r="K20">
        <f>SUMIF('PEMMDB overview capacities 2019'!$C$1:$AW$1,'calculation fossil'!K$2,'PEMMDB overview capacities 2019'!$C20:$AW20)</f>
        <v>4055.1</v>
      </c>
      <c r="L20">
        <f>SUMIF('PEMMDB overview capacities 2019'!$C$1:$AW$1,'calculation fossil'!L$2,'PEMMDB overview capacities 2019'!$C20:$AW20)</f>
        <v>8114</v>
      </c>
      <c r="M20">
        <f>SUMIF('PEMMDB overview capacities 2019'!$C$1:$AW$1,'calculation fossil'!M$2,'PEMMDB overview capacities 2019'!$C20:$AW20)</f>
        <v>0</v>
      </c>
      <c r="N20">
        <f>SUMIF('PEMMDB overview capacities 2019'!$C$1:$AW$1,'calculation fossil'!N$2,'PEMMDB overview capacities 2019'!$C20:$AW20)</f>
        <v>0</v>
      </c>
      <c r="O20">
        <f>SUMIF('PEMMDB overview capacities 2019'!$C$1:$AW$1,'calculation fossil'!O$2,'PEMMDB overview capacities 2019'!$C20:$AW20)</f>
        <v>7117.36</v>
      </c>
      <c r="P20">
        <f>SUMIF('PEMMDB overview capacities 2019'!$C$1:$AW$1,'calculation fossil'!P$2,'PEMMDB overview capacities 2019'!$C20:$AW20)</f>
        <v>2794</v>
      </c>
      <c r="Q20">
        <f>SUMIF('PEMMDB overview capacities 2019'!$C$1:$AW$1,'calculation fossil'!Q$2,'PEMMDB overview capacities 2019'!$C20:$AW20)</f>
        <v>61868</v>
      </c>
      <c r="R20">
        <f>SUMIF('PEMMDB overview capacities 2019'!$C$1:$AW$1,'calculation fossil'!R$2,'PEMMDB overview capacities 2019'!$C20:$AW20)</f>
        <v>0</v>
      </c>
      <c r="S20">
        <f>SUMIF('PEMMDB overview capacities 2019'!$C$1:$AW$1,'calculation fossil'!S$2,'PEMMDB overview capacities 2019'!$C20:$AW20)</f>
        <v>0</v>
      </c>
      <c r="T20">
        <f>SUMIF('PEMMDB overview capacities 2019'!$C$1:$AW$1,'calculation fossil'!T$2,'PEMMDB overview capacities 2019'!$C20:$AW20)</f>
        <v>1900</v>
      </c>
      <c r="U20">
        <f>SUMIF('PEMMDB overview capacities 2019'!$C$1:$AW$1,'calculation fossil'!U$2,'PEMMDB overview capacities 2019'!$C20:$AW20)</f>
        <v>0</v>
      </c>
      <c r="V20">
        <f>SUMIF('PEMMDB overview capacities 2019'!$C$1:$AW$1,'calculation fossil'!V$2,'PEMMDB overview capacities 2019'!$C20:$AW20)</f>
        <v>0</v>
      </c>
      <c r="W20">
        <f>SUMIF('PEMMDB overview capacities 2019'!$C$1:$AW$1,'calculation fossil'!W$2,'PEMMDB overview capacities 2019'!$C20:$AW20)</f>
        <v>0</v>
      </c>
      <c r="X20">
        <f>SUMIF('PEMMDB overview capacities 2019'!$C$1:$AW$1,'calculation fossil'!X$2,'PEMMDB overview capacities 2019'!$C20:$AW20)</f>
        <v>0</v>
      </c>
      <c r="Y20">
        <f>SUMIF('PEMMDB overview capacities 2019'!$C$1:$AW$1,'calculation fossil'!Y$2,'PEMMDB overview capacities 2019'!$C20:$AW20)</f>
        <v>0</v>
      </c>
      <c r="Z20">
        <f>SUMIF('PEMMDB overview capacities 2019'!$C$1:$AW$1,'calculation fossil'!Z$2,'PEMMDB overview capacities 2019'!$C20:$AW20)</f>
        <v>0</v>
      </c>
      <c r="AA20">
        <f>SUMIF('PEMMDB overview capacities 2019'!$C$1:$AW$1,'calculation fossil'!AA$2,'PEMMDB overview capacities 2019'!$C20:$AW20)</f>
        <v>0</v>
      </c>
      <c r="AB20">
        <f>SUMIF('PEMMDB overview capacities 2019'!$C$1:$AW$1,'calculation fossil'!AB$2,'PEMMDB overview capacities 2019'!$C20:$AW20)</f>
        <v>486</v>
      </c>
      <c r="AC20">
        <f>SUMIF('PEMMDB overview capacities 2019'!$C$1:$AW$1,'calculation fossil'!AC$2,'PEMMDB overview capacities 2019'!$C20:$AW20)</f>
        <v>0</v>
      </c>
      <c r="AD20">
        <f>SUMIF('PEMMDB overview capacities 2019'!$C$1:$AW$1,'calculation fossil'!AD$2,'PEMMDB overview capacities 2019'!$C20:$AW20)</f>
        <v>0</v>
      </c>
      <c r="AE20">
        <f>SUMIF('PEMMDB overview capacities 2019'!$C$1:$AW$1,'calculation fossil'!AE$2,'PEMMDB overview capacities 2019'!$C20:$AW20)</f>
        <v>1300</v>
      </c>
      <c r="AF20">
        <f>SUMIF('PEMMDB overview capacities 2019'!$C$1:$AW$1,'calculation fossil'!AF$2,'PEMMDB overview capacities 2019'!$C20:$AW20)</f>
        <v>0</v>
      </c>
      <c r="AG20">
        <f>SUMIF('PEMMDB overview capacities 2019'!$C$1:$AW$1,'calculation fossil'!AG$2,'PEMMDB overview capacities 2019'!$C20:$AW20)</f>
        <v>7715</v>
      </c>
      <c r="AH20">
        <f>SUMIF('PEMMDB overview capacities 2019'!$C$1:$AW$1,'calculation fossil'!AH$2,'PEMMDB overview capacities 2019'!$C20:$AW20)</f>
        <v>703</v>
      </c>
      <c r="AI20">
        <f>SUMIF('PEMMDB overview capacities 2019'!$C$1:$AW$1,'calculation fossil'!AI$2,'PEMMDB overview capacities 2019'!$C20:$AW20)</f>
        <v>1797.9548500000001</v>
      </c>
      <c r="AJ20">
        <f>SUMIF('PEMMDB overview capacities 2019'!$C$1:$AW$1,'calculation fossil'!AJ$2,'PEMMDB overview capacities 2019'!$C20:$AW20)</f>
        <v>0</v>
      </c>
      <c r="AK20">
        <f>SUMIF('PEMMDB overview capacities 2019'!$C$1:$AW$1,'calculation fossil'!AK$2,'PEMMDB overview capacities 2019'!$C20:$AW20)</f>
        <v>0</v>
      </c>
      <c r="AL20">
        <f>SUMIF('PEMMDB overview capacities 2019'!$C$1:$AW$1,'calculation fossil'!AL$2,'PEMMDB overview capacities 2019'!$C20:$AW20)</f>
        <v>9256</v>
      </c>
    </row>
    <row r="21" spans="1:38" x14ac:dyDescent="0.2">
      <c r="A21" t="s">
        <v>207</v>
      </c>
      <c r="B21" t="str">
        <f>INDEX('power plant mapping ETM - ENTSO'!$B$1:$B$22,MATCH('calculation fossil'!A21,'power plant mapping ETM - ENTSO'!$A$1:$A$22,0))</f>
        <v>Oil-fired plant</v>
      </c>
      <c r="C21" s="14">
        <f>INDEX(Technology_parameters!$D$1:$D$26,MATCH('calculation fossil'!A21,Technology_parameters!$A$1:$A$26,0),1)</f>
        <v>0.4</v>
      </c>
      <c r="D21" s="46">
        <v>8000</v>
      </c>
      <c r="E21">
        <f>SUMIF('PEMMDB overview capacities 2019'!$C$1:$AW$1,'calculation fossil'!E$2,'PEMMDB overview capacities 2019'!$C21:$AW21)</f>
        <v>0</v>
      </c>
      <c r="F21">
        <f>SUMIF('PEMMDB overview capacities 2019'!$C$1:$AW$1,'calculation fossil'!F$2,'PEMMDB overview capacities 2019'!$C21:$AW21)</f>
        <v>0</v>
      </c>
      <c r="G21">
        <f>SUMIF('PEMMDB overview capacities 2019'!$C$1:$AW$1,'calculation fossil'!G$2,'PEMMDB overview capacities 2019'!$C21:$AW21)</f>
        <v>0</v>
      </c>
      <c r="H21">
        <f>SUMIF('PEMMDB overview capacities 2019'!$C$1:$AW$1,'calculation fossil'!H$2,'PEMMDB overview capacities 2019'!$C21:$AW21)</f>
        <v>0</v>
      </c>
      <c r="I21">
        <f>SUMIF('PEMMDB overview capacities 2019'!$C$1:$AW$1,'calculation fossil'!I$2,'PEMMDB overview capacities 2019'!$C21:$AW21)</f>
        <v>0</v>
      </c>
      <c r="J21">
        <f>SUMIF('PEMMDB overview capacities 2019'!$C$1:$AW$1,'calculation fossil'!J$2,'PEMMDB overview capacities 2019'!$C21:$AW21)</f>
        <v>100.2</v>
      </c>
      <c r="K21">
        <f>SUMIF('PEMMDB overview capacities 2019'!$C$1:$AW$1,'calculation fossil'!K$2,'PEMMDB overview capacities 2019'!$C21:$AW21)</f>
        <v>0</v>
      </c>
      <c r="L21">
        <f>SUMIF('PEMMDB overview capacities 2019'!$C$1:$AW$1,'calculation fossil'!L$2,'PEMMDB overview capacities 2019'!$C21:$AW21)</f>
        <v>0</v>
      </c>
      <c r="M21">
        <f>SUMIF('PEMMDB overview capacities 2019'!$C$1:$AW$1,'calculation fossil'!M$2,'PEMMDB overview capacities 2019'!$C21:$AW21)</f>
        <v>0</v>
      </c>
      <c r="N21">
        <f>SUMIF('PEMMDB overview capacities 2019'!$C$1:$AW$1,'calculation fossil'!N$2,'PEMMDB overview capacities 2019'!$C21:$AW21)</f>
        <v>0</v>
      </c>
      <c r="O21">
        <f>SUMIF('PEMMDB overview capacities 2019'!$C$1:$AW$1,'calculation fossil'!O$2,'PEMMDB overview capacities 2019'!$C21:$AW21)</f>
        <v>0</v>
      </c>
      <c r="P21">
        <f>SUMIF('PEMMDB overview capacities 2019'!$C$1:$AW$1,'calculation fossil'!P$2,'PEMMDB overview capacities 2019'!$C21:$AW21)</f>
        <v>0</v>
      </c>
      <c r="Q21">
        <f>SUMIF('PEMMDB overview capacities 2019'!$C$1:$AW$1,'calculation fossil'!Q$2,'PEMMDB overview capacities 2019'!$C21:$AW21)</f>
        <v>75.599999999999994</v>
      </c>
      <c r="R21">
        <f>SUMIF('PEMMDB overview capacities 2019'!$C$1:$AW$1,'calculation fossil'!R$2,'PEMMDB overview capacities 2019'!$C21:$AW21)</f>
        <v>191</v>
      </c>
      <c r="S21">
        <f>SUMIF('PEMMDB overview capacities 2019'!$C$1:$AW$1,'calculation fossil'!S$2,'PEMMDB overview capacities 2019'!$C21:$AW21)</f>
        <v>0</v>
      </c>
      <c r="T21">
        <f>SUMIF('PEMMDB overview capacities 2019'!$C$1:$AW$1,'calculation fossil'!T$2,'PEMMDB overview capacities 2019'!$C21:$AW21)</f>
        <v>0</v>
      </c>
      <c r="U21">
        <f>SUMIF('PEMMDB overview capacities 2019'!$C$1:$AW$1,'calculation fossil'!U$2,'PEMMDB overview capacities 2019'!$C21:$AW21)</f>
        <v>0</v>
      </c>
      <c r="V21">
        <f>SUMIF('PEMMDB overview capacities 2019'!$C$1:$AW$1,'calculation fossil'!V$2,'PEMMDB overview capacities 2019'!$C21:$AW21)</f>
        <v>0</v>
      </c>
      <c r="W21">
        <f>SUMIF('PEMMDB overview capacities 2019'!$C$1:$AW$1,'calculation fossil'!W$2,'PEMMDB overview capacities 2019'!$C21:$AW21)</f>
        <v>0</v>
      </c>
      <c r="X21">
        <f>SUMIF('PEMMDB overview capacities 2019'!$C$1:$AW$1,'calculation fossil'!X$2,'PEMMDB overview capacities 2019'!$C21:$AW21)</f>
        <v>0</v>
      </c>
      <c r="Y21">
        <f>SUMIF('PEMMDB overview capacities 2019'!$C$1:$AW$1,'calculation fossil'!Y$2,'PEMMDB overview capacities 2019'!$C21:$AW21)</f>
        <v>0</v>
      </c>
      <c r="Z21">
        <f>SUMIF('PEMMDB overview capacities 2019'!$C$1:$AW$1,'calculation fossil'!Z$2,'PEMMDB overview capacities 2019'!$C21:$AW21)</f>
        <v>0</v>
      </c>
      <c r="AA21">
        <f>SUMIF('PEMMDB overview capacities 2019'!$C$1:$AW$1,'calculation fossil'!AA$2,'PEMMDB overview capacities 2019'!$C21:$AW21)</f>
        <v>0</v>
      </c>
      <c r="AB21">
        <f>SUMIF('PEMMDB overview capacities 2019'!$C$1:$AW$1,'calculation fossil'!AB$2,'PEMMDB overview capacities 2019'!$C21:$AW21)</f>
        <v>0</v>
      </c>
      <c r="AC21">
        <f>SUMIF('PEMMDB overview capacities 2019'!$C$1:$AW$1,'calculation fossil'!AC$2,'PEMMDB overview capacities 2019'!$C21:$AW21)</f>
        <v>0</v>
      </c>
      <c r="AD21">
        <f>SUMIF('PEMMDB overview capacities 2019'!$C$1:$AW$1,'calculation fossil'!AD$2,'PEMMDB overview capacities 2019'!$C21:$AW21)</f>
        <v>0</v>
      </c>
      <c r="AE21">
        <f>SUMIF('PEMMDB overview capacities 2019'!$C$1:$AW$1,'calculation fossil'!AE$2,'PEMMDB overview capacities 2019'!$C21:$AW21)</f>
        <v>0</v>
      </c>
      <c r="AF21">
        <f>SUMIF('PEMMDB overview capacities 2019'!$C$1:$AW$1,'calculation fossil'!AF$2,'PEMMDB overview capacities 2019'!$C21:$AW21)</f>
        <v>0</v>
      </c>
      <c r="AG21">
        <f>SUMIF('PEMMDB overview capacities 2019'!$C$1:$AW$1,'calculation fossil'!AG$2,'PEMMDB overview capacities 2019'!$C21:$AW21)</f>
        <v>0</v>
      </c>
      <c r="AH21">
        <f>SUMIF('PEMMDB overview capacities 2019'!$C$1:$AW$1,'calculation fossil'!AH$2,'PEMMDB overview capacities 2019'!$C21:$AW21)</f>
        <v>0</v>
      </c>
      <c r="AI21">
        <f>SUMIF('PEMMDB overview capacities 2019'!$C$1:$AW$1,'calculation fossil'!AI$2,'PEMMDB overview capacities 2019'!$C21:$AW21)</f>
        <v>0</v>
      </c>
      <c r="AJ21">
        <f>SUMIF('PEMMDB overview capacities 2019'!$C$1:$AW$1,'calculation fossil'!AJ$2,'PEMMDB overview capacities 2019'!$C21:$AW21)</f>
        <v>0</v>
      </c>
      <c r="AK21">
        <f>SUMIF('PEMMDB overview capacities 2019'!$C$1:$AW$1,'calculation fossil'!AK$2,'PEMMDB overview capacities 2019'!$C21:$AW21)</f>
        <v>0</v>
      </c>
      <c r="AL21">
        <f>SUMIF('PEMMDB overview capacities 2019'!$C$1:$AW$1,'calculation fossil'!AL$2,'PEMMDB overview capacities 2019'!$C21:$AW21)</f>
        <v>0</v>
      </c>
    </row>
    <row r="22" spans="1:38" x14ac:dyDescent="0.2">
      <c r="A22" t="s">
        <v>208</v>
      </c>
      <c r="B22" t="str">
        <f>INDEX('power plant mapping ETM - ENTSO'!$B$1:$B$22,MATCH('calculation fossil'!A22,'power plant mapping ETM - ENTSO'!$A$1:$A$22,0))</f>
        <v>Oil-fired plant</v>
      </c>
      <c r="C22" s="14">
        <f>INDEX(Technology_parameters!$D$1:$D$26,MATCH('calculation fossil'!A22,Technology_parameters!$A$1:$A$26,0),1)</f>
        <v>0.28999999999999998</v>
      </c>
      <c r="D22" s="46">
        <v>8000</v>
      </c>
      <c r="E22">
        <f>SUMIF('PEMMDB overview capacities 2019'!$C$1:$AW$1,'calculation fossil'!E$2,'PEMMDB overview capacities 2019'!$C22:$AW22)</f>
        <v>0</v>
      </c>
      <c r="F22">
        <f>SUMIF('PEMMDB overview capacities 2019'!$C$1:$AW$1,'calculation fossil'!F$2,'PEMMDB overview capacities 2019'!$C22:$AW22)</f>
        <v>0</v>
      </c>
      <c r="G22">
        <f>SUMIF('PEMMDB overview capacities 2019'!$C$1:$AW$1,'calculation fossil'!G$2,'PEMMDB overview capacities 2019'!$C22:$AW22)</f>
        <v>0</v>
      </c>
      <c r="H22">
        <f>SUMIF('PEMMDB overview capacities 2019'!$C$1:$AW$1,'calculation fossil'!H$2,'PEMMDB overview capacities 2019'!$C22:$AW22)</f>
        <v>0</v>
      </c>
      <c r="I22">
        <f>SUMIF('PEMMDB overview capacities 2019'!$C$1:$AW$1,'calculation fossil'!I$2,'PEMMDB overview capacities 2019'!$C22:$AW22)</f>
        <v>0</v>
      </c>
      <c r="J22">
        <f>SUMIF('PEMMDB overview capacities 2019'!$C$1:$AW$1,'calculation fossil'!J$2,'PEMMDB overview capacities 2019'!$C22:$AW22)</f>
        <v>0</v>
      </c>
      <c r="K22">
        <f>SUMIF('PEMMDB overview capacities 2019'!$C$1:$AW$1,'calculation fossil'!K$2,'PEMMDB overview capacities 2019'!$C22:$AW22)</f>
        <v>0</v>
      </c>
      <c r="L22">
        <f>SUMIF('PEMMDB overview capacities 2019'!$C$1:$AW$1,'calculation fossil'!L$2,'PEMMDB overview capacities 2019'!$C22:$AW22)</f>
        <v>0</v>
      </c>
      <c r="M22">
        <f>SUMIF('PEMMDB overview capacities 2019'!$C$1:$AW$1,'calculation fossil'!M$2,'PEMMDB overview capacities 2019'!$C22:$AW22)</f>
        <v>0</v>
      </c>
      <c r="N22">
        <f>SUMIF('PEMMDB overview capacities 2019'!$C$1:$AW$1,'calculation fossil'!N$2,'PEMMDB overview capacities 2019'!$C22:$AW22)</f>
        <v>835</v>
      </c>
      <c r="O22">
        <f>SUMIF('PEMMDB overview capacities 2019'!$C$1:$AW$1,'calculation fossil'!O$2,'PEMMDB overview capacities 2019'!$C22:$AW22)</f>
        <v>0</v>
      </c>
      <c r="P22">
        <f>SUMIF('PEMMDB overview capacities 2019'!$C$1:$AW$1,'calculation fossil'!P$2,'PEMMDB overview capacities 2019'!$C22:$AW22)</f>
        <v>0</v>
      </c>
      <c r="Q22">
        <f>SUMIF('PEMMDB overview capacities 2019'!$C$1:$AW$1,'calculation fossil'!Q$2,'PEMMDB overview capacities 2019'!$C22:$AW22)</f>
        <v>0</v>
      </c>
      <c r="R22">
        <f>SUMIF('PEMMDB overview capacities 2019'!$C$1:$AW$1,'calculation fossil'!R$2,'PEMMDB overview capacities 2019'!$C22:$AW22)</f>
        <v>0</v>
      </c>
      <c r="S22">
        <f>SUMIF('PEMMDB overview capacities 2019'!$C$1:$AW$1,'calculation fossil'!S$2,'PEMMDB overview capacities 2019'!$C22:$AW22)</f>
        <v>0</v>
      </c>
      <c r="T22">
        <f>SUMIF('PEMMDB overview capacities 2019'!$C$1:$AW$1,'calculation fossil'!T$2,'PEMMDB overview capacities 2019'!$C22:$AW22)</f>
        <v>0</v>
      </c>
      <c r="U22">
        <f>SUMIF('PEMMDB overview capacities 2019'!$C$1:$AW$1,'calculation fossil'!U$2,'PEMMDB overview capacities 2019'!$C22:$AW22)</f>
        <v>0</v>
      </c>
      <c r="V22">
        <f>SUMIF('PEMMDB overview capacities 2019'!$C$1:$AW$1,'calculation fossil'!V$2,'PEMMDB overview capacities 2019'!$C22:$AW22)</f>
        <v>0</v>
      </c>
      <c r="W22">
        <f>SUMIF('PEMMDB overview capacities 2019'!$C$1:$AW$1,'calculation fossil'!W$2,'PEMMDB overview capacities 2019'!$C22:$AW22)</f>
        <v>0</v>
      </c>
      <c r="X22">
        <f>SUMIF('PEMMDB overview capacities 2019'!$C$1:$AW$1,'calculation fossil'!X$2,'PEMMDB overview capacities 2019'!$C22:$AW22)</f>
        <v>0</v>
      </c>
      <c r="Y22">
        <f>SUMIF('PEMMDB overview capacities 2019'!$C$1:$AW$1,'calculation fossil'!Y$2,'PEMMDB overview capacities 2019'!$C22:$AW22)</f>
        <v>0</v>
      </c>
      <c r="Z22">
        <f>SUMIF('PEMMDB overview capacities 2019'!$C$1:$AW$1,'calculation fossil'!Z$2,'PEMMDB overview capacities 2019'!$C22:$AW22)</f>
        <v>0</v>
      </c>
      <c r="AA22">
        <f>SUMIF('PEMMDB overview capacities 2019'!$C$1:$AW$1,'calculation fossil'!AA$2,'PEMMDB overview capacities 2019'!$C22:$AW22)</f>
        <v>0</v>
      </c>
      <c r="AB22">
        <f>SUMIF('PEMMDB overview capacities 2019'!$C$1:$AW$1,'calculation fossil'!AB$2,'PEMMDB overview capacities 2019'!$C22:$AW22)</f>
        <v>0</v>
      </c>
      <c r="AC22">
        <f>SUMIF('PEMMDB overview capacities 2019'!$C$1:$AW$1,'calculation fossil'!AC$2,'PEMMDB overview capacities 2019'!$C22:$AW22)</f>
        <v>0</v>
      </c>
      <c r="AD22">
        <f>SUMIF('PEMMDB overview capacities 2019'!$C$1:$AW$1,'calculation fossil'!AD$2,'PEMMDB overview capacities 2019'!$C22:$AW22)</f>
        <v>0</v>
      </c>
      <c r="AE22">
        <f>SUMIF('PEMMDB overview capacities 2019'!$C$1:$AW$1,'calculation fossil'!AE$2,'PEMMDB overview capacities 2019'!$C22:$AW22)</f>
        <v>0</v>
      </c>
      <c r="AF22">
        <f>SUMIF('PEMMDB overview capacities 2019'!$C$1:$AW$1,'calculation fossil'!AF$2,'PEMMDB overview capacities 2019'!$C22:$AW22)</f>
        <v>0</v>
      </c>
      <c r="AG22">
        <f>SUMIF('PEMMDB overview capacities 2019'!$C$1:$AW$1,'calculation fossil'!AG$2,'PEMMDB overview capacities 2019'!$C22:$AW22)</f>
        <v>0</v>
      </c>
      <c r="AH22">
        <f>SUMIF('PEMMDB overview capacities 2019'!$C$1:$AW$1,'calculation fossil'!AH$2,'PEMMDB overview capacities 2019'!$C22:$AW22)</f>
        <v>0</v>
      </c>
      <c r="AI22">
        <f>SUMIF('PEMMDB overview capacities 2019'!$C$1:$AW$1,'calculation fossil'!AI$2,'PEMMDB overview capacities 2019'!$C22:$AW22)</f>
        <v>0</v>
      </c>
      <c r="AJ22">
        <f>SUMIF('PEMMDB overview capacities 2019'!$C$1:$AW$1,'calculation fossil'!AJ$2,'PEMMDB overview capacities 2019'!$C22:$AW22)</f>
        <v>0</v>
      </c>
      <c r="AK22">
        <f>SUMIF('PEMMDB overview capacities 2019'!$C$1:$AW$1,'calculation fossil'!AK$2,'PEMMDB overview capacities 2019'!$C22:$AW22)</f>
        <v>0</v>
      </c>
      <c r="AL22">
        <f>SUMIF('PEMMDB overview capacities 2019'!$C$1:$AW$1,'calculation fossil'!AL$2,'PEMMDB overview capacities 2019'!$C22:$AW22)</f>
        <v>0</v>
      </c>
    </row>
    <row r="23" spans="1:38" x14ac:dyDescent="0.2">
      <c r="A23" t="s">
        <v>209</v>
      </c>
      <c r="B23" t="str">
        <f>INDEX('power plant mapping ETM - ENTSO'!$B$1:$B$22,MATCH('calculation fossil'!A23,'power plant mapping ETM - ENTSO'!$A$1:$A$22,0))</f>
        <v>Oil-fired plant</v>
      </c>
      <c r="C23" s="14">
        <f>INDEX(Technology_parameters!$D$1:$D$26,MATCH('calculation fossil'!A23,Technology_parameters!$A$1:$A$26,0),1)</f>
        <v>0.39</v>
      </c>
      <c r="D23" s="46">
        <v>8000</v>
      </c>
      <c r="E23">
        <f>SUMIF('PEMMDB overview capacities 2019'!$C$1:$AW$1,'calculation fossil'!E$2,'PEMMDB overview capacities 2019'!$C23:$AW23)</f>
        <v>0</v>
      </c>
      <c r="F23">
        <f>SUMIF('PEMMDB overview capacities 2019'!$C$1:$AW$1,'calculation fossil'!F$2,'PEMMDB overview capacities 2019'!$C23:$AW23)</f>
        <v>0</v>
      </c>
      <c r="G23">
        <f>SUMIF('PEMMDB overview capacities 2019'!$C$1:$AW$1,'calculation fossil'!G$2,'PEMMDB overview capacities 2019'!$C23:$AW23)</f>
        <v>0</v>
      </c>
      <c r="H23">
        <f>SUMIF('PEMMDB overview capacities 2019'!$C$1:$AW$1,'calculation fossil'!H$2,'PEMMDB overview capacities 2019'!$C23:$AW23)</f>
        <v>0</v>
      </c>
      <c r="I23">
        <f>SUMIF('PEMMDB overview capacities 2019'!$C$1:$AW$1,'calculation fossil'!I$2,'PEMMDB overview capacities 2019'!$C23:$AW23)</f>
        <v>0</v>
      </c>
      <c r="J23">
        <f>SUMIF('PEMMDB overview capacities 2019'!$C$1:$AW$1,'calculation fossil'!J$2,'PEMMDB overview capacities 2019'!$C23:$AW23)</f>
        <v>0</v>
      </c>
      <c r="K23">
        <f>SUMIF('PEMMDB overview capacities 2019'!$C$1:$AW$1,'calculation fossil'!K$2,'PEMMDB overview capacities 2019'!$C23:$AW23)</f>
        <v>0</v>
      </c>
      <c r="L23">
        <f>SUMIF('PEMMDB overview capacities 2019'!$C$1:$AW$1,'calculation fossil'!L$2,'PEMMDB overview capacities 2019'!$C23:$AW23)</f>
        <v>0</v>
      </c>
      <c r="M23">
        <f>SUMIF('PEMMDB overview capacities 2019'!$C$1:$AW$1,'calculation fossil'!M$2,'PEMMDB overview capacities 2019'!$C23:$AW23)</f>
        <v>0</v>
      </c>
      <c r="N23">
        <f>SUMIF('PEMMDB overview capacities 2019'!$C$1:$AW$1,'calculation fossil'!N$2,'PEMMDB overview capacities 2019'!$C23:$AW23)</f>
        <v>660</v>
      </c>
      <c r="O23">
        <f>SUMIF('PEMMDB overview capacities 2019'!$C$1:$AW$1,'calculation fossil'!O$2,'PEMMDB overview capacities 2019'!$C23:$AW23)</f>
        <v>0</v>
      </c>
      <c r="P23">
        <f>SUMIF('PEMMDB overview capacities 2019'!$C$1:$AW$1,'calculation fossil'!P$2,'PEMMDB overview capacities 2019'!$C23:$AW23)</f>
        <v>0</v>
      </c>
      <c r="Q23">
        <f>SUMIF('PEMMDB overview capacities 2019'!$C$1:$AW$1,'calculation fossil'!Q$2,'PEMMDB overview capacities 2019'!$C23:$AW23)</f>
        <v>0</v>
      </c>
      <c r="R23">
        <f>SUMIF('PEMMDB overview capacities 2019'!$C$1:$AW$1,'calculation fossil'!R$2,'PEMMDB overview capacities 2019'!$C23:$AW23)</f>
        <v>0</v>
      </c>
      <c r="S23">
        <f>SUMIF('PEMMDB overview capacities 2019'!$C$1:$AW$1,'calculation fossil'!S$2,'PEMMDB overview capacities 2019'!$C23:$AW23)</f>
        <v>0</v>
      </c>
      <c r="T23">
        <f>SUMIF('PEMMDB overview capacities 2019'!$C$1:$AW$1,'calculation fossil'!T$2,'PEMMDB overview capacities 2019'!$C23:$AW23)</f>
        <v>0</v>
      </c>
      <c r="U23">
        <f>SUMIF('PEMMDB overview capacities 2019'!$C$1:$AW$1,'calculation fossil'!U$2,'PEMMDB overview capacities 2019'!$C23:$AW23)</f>
        <v>0</v>
      </c>
      <c r="V23">
        <f>SUMIF('PEMMDB overview capacities 2019'!$C$1:$AW$1,'calculation fossil'!V$2,'PEMMDB overview capacities 2019'!$C23:$AW23)</f>
        <v>0</v>
      </c>
      <c r="W23">
        <f>SUMIF('PEMMDB overview capacities 2019'!$C$1:$AW$1,'calculation fossil'!W$2,'PEMMDB overview capacities 2019'!$C23:$AW23)</f>
        <v>0</v>
      </c>
      <c r="X23">
        <f>SUMIF('PEMMDB overview capacities 2019'!$C$1:$AW$1,'calculation fossil'!X$2,'PEMMDB overview capacities 2019'!$C23:$AW23)</f>
        <v>0</v>
      </c>
      <c r="Y23">
        <f>SUMIF('PEMMDB overview capacities 2019'!$C$1:$AW$1,'calculation fossil'!Y$2,'PEMMDB overview capacities 2019'!$C23:$AW23)</f>
        <v>0</v>
      </c>
      <c r="Z23">
        <f>SUMIF('PEMMDB overview capacities 2019'!$C$1:$AW$1,'calculation fossil'!Z$2,'PEMMDB overview capacities 2019'!$C23:$AW23)</f>
        <v>0</v>
      </c>
      <c r="AA23">
        <f>SUMIF('PEMMDB overview capacities 2019'!$C$1:$AW$1,'calculation fossil'!AA$2,'PEMMDB overview capacities 2019'!$C23:$AW23)</f>
        <v>0</v>
      </c>
      <c r="AB23">
        <f>SUMIF('PEMMDB overview capacities 2019'!$C$1:$AW$1,'calculation fossil'!AB$2,'PEMMDB overview capacities 2019'!$C23:$AW23)</f>
        <v>0</v>
      </c>
      <c r="AC23">
        <f>SUMIF('PEMMDB overview capacities 2019'!$C$1:$AW$1,'calculation fossil'!AC$2,'PEMMDB overview capacities 2019'!$C23:$AW23)</f>
        <v>0</v>
      </c>
      <c r="AD23">
        <f>SUMIF('PEMMDB overview capacities 2019'!$C$1:$AW$1,'calculation fossil'!AD$2,'PEMMDB overview capacities 2019'!$C23:$AW23)</f>
        <v>0</v>
      </c>
      <c r="AE23">
        <f>SUMIF('PEMMDB overview capacities 2019'!$C$1:$AW$1,'calculation fossil'!AE$2,'PEMMDB overview capacities 2019'!$C23:$AW23)</f>
        <v>0</v>
      </c>
      <c r="AF23">
        <f>SUMIF('PEMMDB overview capacities 2019'!$C$1:$AW$1,'calculation fossil'!AF$2,'PEMMDB overview capacities 2019'!$C23:$AW23)</f>
        <v>0</v>
      </c>
      <c r="AG23">
        <f>SUMIF('PEMMDB overview capacities 2019'!$C$1:$AW$1,'calculation fossil'!AG$2,'PEMMDB overview capacities 2019'!$C23:$AW23)</f>
        <v>0</v>
      </c>
      <c r="AH23">
        <f>SUMIF('PEMMDB overview capacities 2019'!$C$1:$AW$1,'calculation fossil'!AH$2,'PEMMDB overview capacities 2019'!$C23:$AW23)</f>
        <v>0</v>
      </c>
      <c r="AI23">
        <f>SUMIF('PEMMDB overview capacities 2019'!$C$1:$AW$1,'calculation fossil'!AI$2,'PEMMDB overview capacities 2019'!$C23:$AW23)</f>
        <v>0</v>
      </c>
      <c r="AJ23">
        <f>SUMIF('PEMMDB overview capacities 2019'!$C$1:$AW$1,'calculation fossil'!AJ$2,'PEMMDB overview capacities 2019'!$C23:$AW23)</f>
        <v>384.55712429777628</v>
      </c>
      <c r="AK23">
        <f>SUMIF('PEMMDB overview capacities 2019'!$C$1:$AW$1,'calculation fossil'!AK$2,'PEMMDB overview capacities 2019'!$C23:$AW23)</f>
        <v>0</v>
      </c>
      <c r="AL23">
        <f>SUMIF('PEMMDB overview capacities 2019'!$C$1:$AW$1,'calculation fossil'!AL$2,'PEMMDB overview capacities 2019'!$C23:$AW23)</f>
        <v>0</v>
      </c>
    </row>
    <row r="24" spans="1:38" s="12" customFormat="1" x14ac:dyDescent="0.2">
      <c r="E24" s="12">
        <f t="shared" ref="E24:AL24" si="0">SUM(E3:E23)</f>
        <v>4410.6079999999993</v>
      </c>
      <c r="F24" s="12">
        <f t="shared" si="0"/>
        <v>1888</v>
      </c>
      <c r="G24" s="12">
        <f t="shared" si="0"/>
        <v>12347</v>
      </c>
      <c r="H24" s="12">
        <f t="shared" si="0"/>
        <v>7384</v>
      </c>
      <c r="I24" s="12">
        <f t="shared" si="0"/>
        <v>2930</v>
      </c>
      <c r="J24" s="12">
        <f t="shared" si="0"/>
        <v>1477.7</v>
      </c>
      <c r="K24" s="12">
        <f t="shared" si="0"/>
        <v>12532.4504</v>
      </c>
      <c r="L24" s="12">
        <f t="shared" si="0"/>
        <v>76409.275999999998</v>
      </c>
      <c r="M24" s="12">
        <f t="shared" si="0"/>
        <v>4701.79</v>
      </c>
      <c r="N24" s="12">
        <f t="shared" si="0"/>
        <v>1839</v>
      </c>
      <c r="O24" s="12">
        <f t="shared" si="0"/>
        <v>40818.36</v>
      </c>
      <c r="P24" s="12">
        <f t="shared" si="0"/>
        <v>6837</v>
      </c>
      <c r="Q24" s="12">
        <f t="shared" si="0"/>
        <v>73155.5</v>
      </c>
      <c r="R24" s="12">
        <f t="shared" si="0"/>
        <v>8971.362000000001</v>
      </c>
      <c r="S24" s="12">
        <f t="shared" si="0"/>
        <v>1060</v>
      </c>
      <c r="T24" s="12">
        <f t="shared" si="0"/>
        <v>5575.5</v>
      </c>
      <c r="U24" s="12">
        <f t="shared" si="0"/>
        <v>5946</v>
      </c>
      <c r="V24" s="12">
        <f t="shared" si="0"/>
        <v>43461.599999999999</v>
      </c>
      <c r="W24" s="12">
        <f t="shared" si="0"/>
        <v>1601.2</v>
      </c>
      <c r="X24" s="12">
        <f t="shared" si="0"/>
        <v>1103</v>
      </c>
      <c r="Y24" s="12">
        <f t="shared" si="0"/>
        <v>225</v>
      </c>
      <c r="Z24" s="12">
        <f t="shared" si="0"/>
        <v>1151.8</v>
      </c>
      <c r="AA24" s="12">
        <f t="shared" si="0"/>
        <v>551.29999999999995</v>
      </c>
      <c r="AB24" s="12">
        <f t="shared" si="0"/>
        <v>19028.8</v>
      </c>
      <c r="AC24" s="12">
        <f t="shared" si="0"/>
        <v>22557.282449999999</v>
      </c>
      <c r="AD24" s="12">
        <f t="shared" si="0"/>
        <v>5585</v>
      </c>
      <c r="AE24" s="12">
        <f t="shared" si="0"/>
        <v>7762.6020000000008</v>
      </c>
      <c r="AF24" s="12">
        <f t="shared" si="0"/>
        <v>5399.2480000000005</v>
      </c>
      <c r="AG24" s="12">
        <f t="shared" si="0"/>
        <v>10813.5635</v>
      </c>
      <c r="AH24" s="12">
        <f t="shared" si="0"/>
        <v>2410</v>
      </c>
      <c r="AI24" s="12">
        <f t="shared" si="0"/>
        <v>4007.1174378651926</v>
      </c>
      <c r="AJ24" s="12">
        <f t="shared" si="0"/>
        <v>41356.734856636511</v>
      </c>
      <c r="AK24" s="12">
        <f t="shared" si="0"/>
        <v>1777.4</v>
      </c>
      <c r="AL24" s="12">
        <f t="shared" si="0"/>
        <v>55534.8</v>
      </c>
    </row>
    <row r="25" spans="1:38" x14ac:dyDescent="0.2">
      <c r="D25" t="s">
        <v>218</v>
      </c>
      <c r="E25" s="11">
        <f>SUM(E24:AL24)</f>
        <v>492609.99464450165</v>
      </c>
    </row>
    <row r="26" spans="1:38" x14ac:dyDescent="0.2">
      <c r="D26" t="s">
        <v>219</v>
      </c>
      <c r="E26" s="11">
        <f>'PEMMDB overview capacities 2019'!AX24</f>
        <v>492609.99464450165</v>
      </c>
    </row>
    <row r="27" spans="1:38" s="35" customFormat="1" x14ac:dyDescent="0.2">
      <c r="A27" s="35" t="s">
        <v>256</v>
      </c>
    </row>
    <row r="28" spans="1:38" x14ac:dyDescent="0.2">
      <c r="B28" t="s">
        <v>3</v>
      </c>
      <c r="E28">
        <f>SUMIF($B$3:$B$23,$B28,E$3:E$23)</f>
        <v>3059.9738154613469</v>
      </c>
      <c r="F28">
        <f t="shared" ref="E28:N35" si="1">SUMIF($B$3:$B$23,$B28,F$3:F$23)</f>
        <v>0</v>
      </c>
      <c r="G28">
        <f t="shared" si="1"/>
        <v>4500.5999999999995</v>
      </c>
      <c r="H28">
        <f t="shared" si="1"/>
        <v>73</v>
      </c>
      <c r="I28">
        <f t="shared" si="1"/>
        <v>0</v>
      </c>
      <c r="J28">
        <f t="shared" si="1"/>
        <v>0</v>
      </c>
      <c r="K28">
        <f t="shared" si="1"/>
        <v>1369.5</v>
      </c>
      <c r="L28">
        <f t="shared" si="1"/>
        <v>18306.319</v>
      </c>
      <c r="M28">
        <f t="shared" si="1"/>
        <v>391.65</v>
      </c>
      <c r="N28">
        <f t="shared" si="1"/>
        <v>0</v>
      </c>
      <c r="O28">
        <f t="shared" ref="O28:X35" si="2">SUMIF($B$3:$B$23,$B28,O$3:O$23)</f>
        <v>24498.560000000001</v>
      </c>
      <c r="P28">
        <f t="shared" si="2"/>
        <v>1003</v>
      </c>
      <c r="Q28">
        <f t="shared" si="2"/>
        <v>6139</v>
      </c>
      <c r="R28">
        <f t="shared" si="2"/>
        <v>4753.6000000000004</v>
      </c>
      <c r="S28">
        <f t="shared" si="2"/>
        <v>594</v>
      </c>
      <c r="T28">
        <f t="shared" si="2"/>
        <v>1915.4</v>
      </c>
      <c r="U28">
        <f t="shared" si="2"/>
        <v>3753</v>
      </c>
      <c r="V28">
        <f t="shared" si="2"/>
        <v>33679.599999999999</v>
      </c>
      <c r="W28">
        <f t="shared" si="2"/>
        <v>403.20000000000005</v>
      </c>
      <c r="X28">
        <f t="shared" si="2"/>
        <v>1103</v>
      </c>
      <c r="Y28">
        <f t="shared" ref="Y28:AL35" si="3">SUMIF($B$3:$B$23,$B28,Y$3:Y$23)</f>
        <v>0</v>
      </c>
      <c r="Z28">
        <f t="shared" si="3"/>
        <v>276.8</v>
      </c>
      <c r="AA28">
        <f t="shared" si="3"/>
        <v>336.3</v>
      </c>
      <c r="AB28">
        <f t="shared" si="3"/>
        <v>13810</v>
      </c>
      <c r="AC28">
        <f t="shared" si="3"/>
        <v>1042</v>
      </c>
      <c r="AD28">
        <f t="shared" si="3"/>
        <v>3829</v>
      </c>
      <c r="AE28">
        <f t="shared" si="3"/>
        <v>1066.4000000000001</v>
      </c>
      <c r="AF28">
        <f t="shared" si="3"/>
        <v>0</v>
      </c>
      <c r="AG28">
        <f t="shared" si="3"/>
        <v>267</v>
      </c>
      <c r="AH28">
        <f t="shared" si="3"/>
        <v>0</v>
      </c>
      <c r="AI28">
        <f t="shared" si="3"/>
        <v>975.86</v>
      </c>
      <c r="AJ28">
        <f t="shared" si="3"/>
        <v>25087.958807819745</v>
      </c>
      <c r="AK28">
        <f t="shared" si="3"/>
        <v>0</v>
      </c>
      <c r="AL28">
        <f t="shared" si="3"/>
        <v>32055.200000000001</v>
      </c>
    </row>
    <row r="29" spans="1:38" x14ac:dyDescent="0.2">
      <c r="B29" t="s">
        <v>1</v>
      </c>
      <c r="E29">
        <f t="shared" si="1"/>
        <v>1149.9281845386533</v>
      </c>
      <c r="F29">
        <f t="shared" si="1"/>
        <v>0</v>
      </c>
      <c r="G29">
        <f t="shared" si="1"/>
        <v>839</v>
      </c>
      <c r="H29">
        <f t="shared" si="1"/>
        <v>1529</v>
      </c>
      <c r="I29">
        <f t="shared" si="1"/>
        <v>0</v>
      </c>
      <c r="J29">
        <f t="shared" si="1"/>
        <v>0</v>
      </c>
      <c r="K29">
        <f t="shared" si="1"/>
        <v>0</v>
      </c>
      <c r="L29">
        <f t="shared" si="1"/>
        <v>4699.2689999999993</v>
      </c>
      <c r="M29">
        <f t="shared" si="1"/>
        <v>422</v>
      </c>
      <c r="N29">
        <f t="shared" si="1"/>
        <v>94</v>
      </c>
      <c r="O29">
        <f t="shared" si="2"/>
        <v>0</v>
      </c>
      <c r="P29">
        <f t="shared" si="2"/>
        <v>0</v>
      </c>
      <c r="Q29">
        <f t="shared" si="2"/>
        <v>0</v>
      </c>
      <c r="R29">
        <f t="shared" si="2"/>
        <v>0</v>
      </c>
      <c r="S29">
        <f t="shared" si="2"/>
        <v>176</v>
      </c>
      <c r="T29">
        <f t="shared" si="2"/>
        <v>0</v>
      </c>
      <c r="U29">
        <f t="shared" si="2"/>
        <v>0</v>
      </c>
      <c r="V29">
        <f t="shared" si="2"/>
        <v>0</v>
      </c>
      <c r="W29">
        <f t="shared" si="2"/>
        <v>1048</v>
      </c>
      <c r="X29">
        <f t="shared" si="2"/>
        <v>0</v>
      </c>
      <c r="Y29">
        <f t="shared" si="3"/>
        <v>0</v>
      </c>
      <c r="Z29">
        <f t="shared" si="3"/>
        <v>60</v>
      </c>
      <c r="AA29">
        <f t="shared" si="3"/>
        <v>0</v>
      </c>
      <c r="AB29">
        <f t="shared" si="3"/>
        <v>0</v>
      </c>
      <c r="AC29">
        <f t="shared" si="3"/>
        <v>0</v>
      </c>
      <c r="AD29">
        <f t="shared" si="3"/>
        <v>0</v>
      </c>
      <c r="AE29">
        <f t="shared" si="3"/>
        <v>1455.6020000000001</v>
      </c>
      <c r="AF29">
        <f t="shared" si="3"/>
        <v>218</v>
      </c>
      <c r="AG29">
        <f t="shared" si="3"/>
        <v>0</v>
      </c>
      <c r="AH29">
        <f t="shared" si="3"/>
        <v>69</v>
      </c>
      <c r="AI29">
        <f t="shared" si="3"/>
        <v>90.11</v>
      </c>
      <c r="AJ29">
        <f t="shared" si="3"/>
        <v>0</v>
      </c>
      <c r="AK29">
        <f t="shared" si="3"/>
        <v>20</v>
      </c>
      <c r="AL29">
        <f t="shared" si="3"/>
        <v>66</v>
      </c>
    </row>
    <row r="30" spans="1:38" x14ac:dyDescent="0.2">
      <c r="B30" t="s">
        <v>2</v>
      </c>
      <c r="E30">
        <f t="shared" si="1"/>
        <v>37.099999999999994</v>
      </c>
      <c r="F30">
        <f t="shared" si="1"/>
        <v>0</v>
      </c>
      <c r="G30">
        <f t="shared" si="1"/>
        <v>294</v>
      </c>
      <c r="H30">
        <f t="shared" si="1"/>
        <v>20</v>
      </c>
      <c r="I30">
        <f t="shared" si="1"/>
        <v>0</v>
      </c>
      <c r="J30">
        <f t="shared" si="1"/>
        <v>0</v>
      </c>
      <c r="K30">
        <f t="shared" si="1"/>
        <v>0</v>
      </c>
      <c r="L30">
        <f t="shared" si="1"/>
        <v>2919.6680000000006</v>
      </c>
      <c r="M30">
        <f t="shared" si="1"/>
        <v>370.24</v>
      </c>
      <c r="N30">
        <f t="shared" si="1"/>
        <v>250</v>
      </c>
      <c r="O30">
        <f t="shared" si="2"/>
        <v>0</v>
      </c>
      <c r="P30">
        <f t="shared" si="2"/>
        <v>319</v>
      </c>
      <c r="Q30">
        <f t="shared" si="2"/>
        <v>636</v>
      </c>
      <c r="R30">
        <f t="shared" si="2"/>
        <v>147.762</v>
      </c>
      <c r="S30">
        <f t="shared" si="2"/>
        <v>0</v>
      </c>
      <c r="T30">
        <f t="shared" si="2"/>
        <v>270</v>
      </c>
      <c r="U30">
        <f t="shared" si="2"/>
        <v>0</v>
      </c>
      <c r="V30">
        <f t="shared" si="2"/>
        <v>2595</v>
      </c>
      <c r="W30">
        <f t="shared" si="2"/>
        <v>0</v>
      </c>
      <c r="X30">
        <f t="shared" si="2"/>
        <v>0</v>
      </c>
      <c r="Y30">
        <f t="shared" si="3"/>
        <v>0</v>
      </c>
      <c r="Z30">
        <f t="shared" si="3"/>
        <v>0</v>
      </c>
      <c r="AA30">
        <f t="shared" si="3"/>
        <v>0</v>
      </c>
      <c r="AB30">
        <f t="shared" si="3"/>
        <v>726.8</v>
      </c>
      <c r="AC30">
        <f t="shared" si="3"/>
        <v>0</v>
      </c>
      <c r="AD30">
        <f t="shared" si="3"/>
        <v>0</v>
      </c>
      <c r="AE30">
        <f t="shared" si="3"/>
        <v>104.3</v>
      </c>
      <c r="AF30">
        <f t="shared" si="3"/>
        <v>0</v>
      </c>
      <c r="AG30">
        <f t="shared" si="3"/>
        <v>1653.5635</v>
      </c>
      <c r="AH30">
        <f t="shared" si="3"/>
        <v>423</v>
      </c>
      <c r="AI30">
        <f t="shared" si="3"/>
        <v>0</v>
      </c>
      <c r="AJ30">
        <f t="shared" si="3"/>
        <v>0</v>
      </c>
      <c r="AK30">
        <f t="shared" si="3"/>
        <v>0</v>
      </c>
      <c r="AL30">
        <f t="shared" si="3"/>
        <v>1641.8000000000002</v>
      </c>
    </row>
    <row r="31" spans="1:38" x14ac:dyDescent="0.2">
      <c r="B31" t="s">
        <v>0</v>
      </c>
      <c r="E31">
        <f t="shared" si="1"/>
        <v>0</v>
      </c>
      <c r="F31">
        <f t="shared" si="1"/>
        <v>0</v>
      </c>
      <c r="G31">
        <f t="shared" si="1"/>
        <v>0</v>
      </c>
      <c r="H31">
        <f t="shared" si="1"/>
        <v>0</v>
      </c>
      <c r="I31">
        <f t="shared" si="1"/>
        <v>0</v>
      </c>
      <c r="J31">
        <f t="shared" si="1"/>
        <v>0</v>
      </c>
      <c r="K31">
        <f t="shared" si="1"/>
        <v>0</v>
      </c>
      <c r="L31">
        <f t="shared" si="1"/>
        <v>6609.7</v>
      </c>
      <c r="M31">
        <f t="shared" si="1"/>
        <v>470</v>
      </c>
      <c r="N31">
        <f t="shared" si="1"/>
        <v>0</v>
      </c>
      <c r="O31">
        <f t="shared" si="2"/>
        <v>0</v>
      </c>
      <c r="P31">
        <f t="shared" si="2"/>
        <v>402</v>
      </c>
      <c r="Q31">
        <f t="shared" si="2"/>
        <v>2870</v>
      </c>
      <c r="R31">
        <f t="shared" si="2"/>
        <v>0</v>
      </c>
      <c r="S31">
        <f t="shared" si="2"/>
        <v>290</v>
      </c>
      <c r="T31">
        <f t="shared" si="2"/>
        <v>0</v>
      </c>
      <c r="U31">
        <f t="shared" si="2"/>
        <v>0</v>
      </c>
      <c r="V31">
        <f t="shared" si="2"/>
        <v>1845</v>
      </c>
      <c r="W31">
        <f t="shared" si="2"/>
        <v>0</v>
      </c>
      <c r="X31">
        <f t="shared" si="2"/>
        <v>0</v>
      </c>
      <c r="Y31">
        <f t="shared" si="3"/>
        <v>0</v>
      </c>
      <c r="Z31">
        <f t="shared" si="3"/>
        <v>0</v>
      </c>
      <c r="AA31">
        <f t="shared" si="3"/>
        <v>0</v>
      </c>
      <c r="AB31">
        <f t="shared" si="3"/>
        <v>3381</v>
      </c>
      <c r="AC31">
        <f t="shared" si="3"/>
        <v>979.4</v>
      </c>
      <c r="AD31">
        <f t="shared" si="3"/>
        <v>0</v>
      </c>
      <c r="AE31">
        <f t="shared" si="3"/>
        <v>0</v>
      </c>
      <c r="AF31">
        <f t="shared" si="3"/>
        <v>0</v>
      </c>
      <c r="AG31">
        <f t="shared" si="3"/>
        <v>0</v>
      </c>
      <c r="AH31">
        <f t="shared" si="3"/>
        <v>0</v>
      </c>
      <c r="AI31">
        <f t="shared" si="3"/>
        <v>299.07789638625013</v>
      </c>
      <c r="AJ31">
        <f t="shared" si="3"/>
        <v>0</v>
      </c>
      <c r="AK31">
        <f t="shared" si="3"/>
        <v>0</v>
      </c>
      <c r="AL31">
        <f t="shared" si="3"/>
        <v>0</v>
      </c>
    </row>
    <row r="32" spans="1:38" x14ac:dyDescent="0.2">
      <c r="B32" t="s">
        <v>12</v>
      </c>
      <c r="E32">
        <f t="shared" si="1"/>
        <v>0</v>
      </c>
      <c r="F32">
        <f t="shared" si="1"/>
        <v>0</v>
      </c>
      <c r="G32">
        <f t="shared" si="1"/>
        <v>612.4</v>
      </c>
      <c r="H32">
        <f t="shared" si="1"/>
        <v>223</v>
      </c>
      <c r="I32">
        <f t="shared" si="1"/>
        <v>0</v>
      </c>
      <c r="J32">
        <f t="shared" si="1"/>
        <v>0</v>
      </c>
      <c r="K32">
        <f t="shared" si="1"/>
        <v>551.40000000000009</v>
      </c>
      <c r="L32">
        <f t="shared" si="1"/>
        <v>14446.65</v>
      </c>
      <c r="M32">
        <f t="shared" si="1"/>
        <v>2195.1</v>
      </c>
      <c r="N32">
        <f t="shared" si="1"/>
        <v>0</v>
      </c>
      <c r="O32">
        <f t="shared" si="2"/>
        <v>9202.44</v>
      </c>
      <c r="P32">
        <f t="shared" si="2"/>
        <v>2319</v>
      </c>
      <c r="Q32">
        <f t="shared" si="2"/>
        <v>0</v>
      </c>
      <c r="R32">
        <f t="shared" si="2"/>
        <v>0</v>
      </c>
      <c r="S32">
        <f t="shared" si="2"/>
        <v>0</v>
      </c>
      <c r="T32">
        <f t="shared" si="2"/>
        <v>227.1</v>
      </c>
      <c r="U32">
        <f t="shared" si="2"/>
        <v>855</v>
      </c>
      <c r="V32">
        <f t="shared" si="2"/>
        <v>4476</v>
      </c>
      <c r="W32">
        <f t="shared" si="2"/>
        <v>0</v>
      </c>
      <c r="X32">
        <f t="shared" si="2"/>
        <v>0</v>
      </c>
      <c r="Y32">
        <f t="shared" si="3"/>
        <v>0</v>
      </c>
      <c r="Z32">
        <f t="shared" si="3"/>
        <v>0</v>
      </c>
      <c r="AA32">
        <f t="shared" si="3"/>
        <v>0</v>
      </c>
      <c r="AB32">
        <f t="shared" si="3"/>
        <v>625</v>
      </c>
      <c r="AC32">
        <f t="shared" si="3"/>
        <v>12991.882450000001</v>
      </c>
      <c r="AD32">
        <f t="shared" si="3"/>
        <v>1756</v>
      </c>
      <c r="AE32">
        <f t="shared" si="3"/>
        <v>1029</v>
      </c>
      <c r="AF32">
        <f t="shared" si="3"/>
        <v>0</v>
      </c>
      <c r="AG32">
        <f t="shared" si="3"/>
        <v>65</v>
      </c>
      <c r="AH32">
        <f t="shared" si="3"/>
        <v>123</v>
      </c>
      <c r="AI32">
        <f t="shared" si="3"/>
        <v>215.64469147894221</v>
      </c>
      <c r="AJ32">
        <f t="shared" si="3"/>
        <v>7986.3940106498103</v>
      </c>
      <c r="AK32">
        <f t="shared" si="3"/>
        <v>1757.4</v>
      </c>
      <c r="AL32">
        <f t="shared" si="3"/>
        <v>11803</v>
      </c>
    </row>
    <row r="33" spans="1:38" x14ac:dyDescent="0.2">
      <c r="B33" t="s">
        <v>215</v>
      </c>
      <c r="E33">
        <f t="shared" si="1"/>
        <v>163.60599999999999</v>
      </c>
      <c r="F33">
        <f t="shared" si="1"/>
        <v>0</v>
      </c>
      <c r="G33">
        <f t="shared" si="1"/>
        <v>158</v>
      </c>
      <c r="H33">
        <f t="shared" si="1"/>
        <v>0</v>
      </c>
      <c r="I33">
        <f t="shared" si="1"/>
        <v>0</v>
      </c>
      <c r="J33">
        <f t="shared" si="1"/>
        <v>1477.7</v>
      </c>
      <c r="K33">
        <f t="shared" si="1"/>
        <v>13.8</v>
      </c>
      <c r="L33">
        <f t="shared" si="1"/>
        <v>3248.3500000000008</v>
      </c>
      <c r="M33">
        <f t="shared" si="1"/>
        <v>852.80000000000007</v>
      </c>
      <c r="N33">
        <f t="shared" si="1"/>
        <v>1495</v>
      </c>
      <c r="O33">
        <f t="shared" si="2"/>
        <v>0</v>
      </c>
      <c r="P33">
        <f t="shared" si="2"/>
        <v>0</v>
      </c>
      <c r="Q33">
        <f t="shared" si="2"/>
        <v>1642.5</v>
      </c>
      <c r="R33">
        <f t="shared" si="2"/>
        <v>708</v>
      </c>
      <c r="S33">
        <f t="shared" si="2"/>
        <v>0</v>
      </c>
      <c r="T33">
        <f t="shared" si="2"/>
        <v>410</v>
      </c>
      <c r="U33">
        <f t="shared" si="2"/>
        <v>914</v>
      </c>
      <c r="V33">
        <f t="shared" si="2"/>
        <v>866</v>
      </c>
      <c r="W33">
        <f t="shared" si="2"/>
        <v>150</v>
      </c>
      <c r="X33">
        <f t="shared" si="2"/>
        <v>0</v>
      </c>
      <c r="Y33">
        <f t="shared" si="3"/>
        <v>0</v>
      </c>
      <c r="Z33">
        <f t="shared" si="3"/>
        <v>200</v>
      </c>
      <c r="AA33">
        <f t="shared" si="3"/>
        <v>215</v>
      </c>
      <c r="AB33">
        <f t="shared" si="3"/>
        <v>0</v>
      </c>
      <c r="AC33">
        <f t="shared" si="3"/>
        <v>0</v>
      </c>
      <c r="AD33">
        <f t="shared" si="3"/>
        <v>0</v>
      </c>
      <c r="AE33">
        <f t="shared" si="3"/>
        <v>0</v>
      </c>
      <c r="AF33">
        <f t="shared" si="3"/>
        <v>0</v>
      </c>
      <c r="AG33">
        <f t="shared" si="3"/>
        <v>1113</v>
      </c>
      <c r="AH33">
        <f t="shared" si="3"/>
        <v>0</v>
      </c>
      <c r="AI33">
        <f t="shared" si="3"/>
        <v>248</v>
      </c>
      <c r="AJ33">
        <f t="shared" si="3"/>
        <v>384.55712429777628</v>
      </c>
      <c r="AK33">
        <f t="shared" si="3"/>
        <v>0</v>
      </c>
      <c r="AL33">
        <f t="shared" si="3"/>
        <v>694.8</v>
      </c>
    </row>
    <row r="34" spans="1:38" x14ac:dyDescent="0.2">
      <c r="B34" t="s">
        <v>261</v>
      </c>
      <c r="E34">
        <f t="shared" si="1"/>
        <v>0</v>
      </c>
      <c r="F34">
        <f t="shared" si="1"/>
        <v>1888</v>
      </c>
      <c r="G34">
        <f t="shared" si="1"/>
        <v>0</v>
      </c>
      <c r="H34">
        <f t="shared" si="1"/>
        <v>3579</v>
      </c>
      <c r="I34">
        <f t="shared" si="1"/>
        <v>0</v>
      </c>
      <c r="J34">
        <f t="shared" si="1"/>
        <v>0</v>
      </c>
      <c r="K34">
        <f t="shared" si="1"/>
        <v>6542.6504000000004</v>
      </c>
      <c r="L34">
        <f t="shared" si="1"/>
        <v>18065.32</v>
      </c>
      <c r="M34">
        <f t="shared" si="1"/>
        <v>0</v>
      </c>
      <c r="N34">
        <f t="shared" si="1"/>
        <v>0</v>
      </c>
      <c r="O34">
        <f t="shared" si="2"/>
        <v>0</v>
      </c>
      <c r="P34">
        <f t="shared" si="2"/>
        <v>0</v>
      </c>
      <c r="Q34">
        <f t="shared" si="2"/>
        <v>0</v>
      </c>
      <c r="R34">
        <f t="shared" si="2"/>
        <v>3362</v>
      </c>
      <c r="S34">
        <f t="shared" si="2"/>
        <v>0</v>
      </c>
      <c r="T34">
        <f t="shared" si="2"/>
        <v>853</v>
      </c>
      <c r="U34">
        <f t="shared" si="2"/>
        <v>424</v>
      </c>
      <c r="V34">
        <f t="shared" si="2"/>
        <v>0</v>
      </c>
      <c r="W34">
        <f t="shared" si="2"/>
        <v>0</v>
      </c>
      <c r="X34">
        <f t="shared" si="2"/>
        <v>0</v>
      </c>
      <c r="Y34">
        <f t="shared" si="3"/>
        <v>225</v>
      </c>
      <c r="Z34">
        <f t="shared" si="3"/>
        <v>615</v>
      </c>
      <c r="AA34">
        <f t="shared" si="3"/>
        <v>0</v>
      </c>
      <c r="AB34">
        <f t="shared" si="3"/>
        <v>0</v>
      </c>
      <c r="AC34">
        <f t="shared" si="3"/>
        <v>7544</v>
      </c>
      <c r="AD34">
        <f t="shared" si="3"/>
        <v>0</v>
      </c>
      <c r="AE34">
        <f t="shared" si="3"/>
        <v>2807.3</v>
      </c>
      <c r="AF34">
        <f t="shared" si="3"/>
        <v>5181.2480000000005</v>
      </c>
      <c r="AG34">
        <f t="shared" si="3"/>
        <v>0</v>
      </c>
      <c r="AH34">
        <f t="shared" si="3"/>
        <v>1092</v>
      </c>
      <c r="AI34">
        <f t="shared" si="3"/>
        <v>380.47</v>
      </c>
      <c r="AJ34">
        <f t="shared" si="3"/>
        <v>7897.824913869179</v>
      </c>
      <c r="AK34">
        <f t="shared" si="3"/>
        <v>0</v>
      </c>
      <c r="AL34">
        <f t="shared" si="3"/>
        <v>18</v>
      </c>
    </row>
    <row r="35" spans="1:38" x14ac:dyDescent="0.2">
      <c r="B35" t="s">
        <v>4</v>
      </c>
      <c r="E35">
        <f t="shared" si="1"/>
        <v>0</v>
      </c>
      <c r="F35">
        <f t="shared" si="1"/>
        <v>0</v>
      </c>
      <c r="G35">
        <f t="shared" si="1"/>
        <v>5943</v>
      </c>
      <c r="H35">
        <f t="shared" si="1"/>
        <v>1960</v>
      </c>
      <c r="I35">
        <f t="shared" si="1"/>
        <v>2930</v>
      </c>
      <c r="J35">
        <f t="shared" si="1"/>
        <v>0</v>
      </c>
      <c r="K35">
        <f t="shared" si="1"/>
        <v>4055.1</v>
      </c>
      <c r="L35">
        <f t="shared" si="1"/>
        <v>8114</v>
      </c>
      <c r="M35">
        <f t="shared" si="1"/>
        <v>0</v>
      </c>
      <c r="N35">
        <f t="shared" si="1"/>
        <v>0</v>
      </c>
      <c r="O35">
        <f t="shared" si="2"/>
        <v>7117.36</v>
      </c>
      <c r="P35">
        <f t="shared" si="2"/>
        <v>2794</v>
      </c>
      <c r="Q35">
        <f t="shared" si="2"/>
        <v>61868</v>
      </c>
      <c r="R35">
        <f t="shared" si="2"/>
        <v>0</v>
      </c>
      <c r="S35">
        <f t="shared" si="2"/>
        <v>0</v>
      </c>
      <c r="T35">
        <f t="shared" si="2"/>
        <v>1900</v>
      </c>
      <c r="U35">
        <f t="shared" si="2"/>
        <v>0</v>
      </c>
      <c r="V35">
        <f t="shared" si="2"/>
        <v>0</v>
      </c>
      <c r="W35">
        <f t="shared" si="2"/>
        <v>0</v>
      </c>
      <c r="X35">
        <f t="shared" si="2"/>
        <v>0</v>
      </c>
      <c r="Y35">
        <f t="shared" si="3"/>
        <v>0</v>
      </c>
      <c r="Z35">
        <f t="shared" si="3"/>
        <v>0</v>
      </c>
      <c r="AA35">
        <f t="shared" si="3"/>
        <v>0</v>
      </c>
      <c r="AB35">
        <f t="shared" si="3"/>
        <v>486</v>
      </c>
      <c r="AC35">
        <f t="shared" si="3"/>
        <v>0</v>
      </c>
      <c r="AD35">
        <f t="shared" si="3"/>
        <v>0</v>
      </c>
      <c r="AE35">
        <f t="shared" si="3"/>
        <v>1300</v>
      </c>
      <c r="AF35">
        <f t="shared" si="3"/>
        <v>0</v>
      </c>
      <c r="AG35">
        <f t="shared" si="3"/>
        <v>7715</v>
      </c>
      <c r="AH35">
        <f t="shared" si="3"/>
        <v>703</v>
      </c>
      <c r="AI35">
        <f t="shared" si="3"/>
        <v>1797.9548500000001</v>
      </c>
      <c r="AJ35">
        <f t="shared" si="3"/>
        <v>0</v>
      </c>
      <c r="AK35">
        <f t="shared" si="3"/>
        <v>0</v>
      </c>
      <c r="AL35">
        <f t="shared" si="3"/>
        <v>9256</v>
      </c>
    </row>
    <row r="36" spans="1:38" s="12" customFormat="1" x14ac:dyDescent="0.2">
      <c r="E36" s="12">
        <f t="shared" ref="E36:AL36" si="4">SUM(E28:E35)</f>
        <v>4410.6080000000002</v>
      </c>
      <c r="F36" s="12">
        <f t="shared" si="4"/>
        <v>1888</v>
      </c>
      <c r="G36" s="12">
        <f t="shared" si="4"/>
        <v>12347</v>
      </c>
      <c r="H36" s="12">
        <f t="shared" si="4"/>
        <v>7384</v>
      </c>
      <c r="I36" s="12">
        <f t="shared" si="4"/>
        <v>2930</v>
      </c>
      <c r="J36" s="12">
        <f t="shared" si="4"/>
        <v>1477.7</v>
      </c>
      <c r="K36" s="12">
        <f t="shared" si="4"/>
        <v>12532.450400000002</v>
      </c>
      <c r="L36" s="12">
        <f t="shared" si="4"/>
        <v>76409.275999999998</v>
      </c>
      <c r="M36" s="12">
        <f t="shared" si="4"/>
        <v>4701.79</v>
      </c>
      <c r="N36" s="12">
        <f t="shared" si="4"/>
        <v>1839</v>
      </c>
      <c r="O36" s="12">
        <f t="shared" si="4"/>
        <v>40818.36</v>
      </c>
      <c r="P36" s="12">
        <f t="shared" si="4"/>
        <v>6837</v>
      </c>
      <c r="Q36" s="12">
        <f t="shared" si="4"/>
        <v>73155.5</v>
      </c>
      <c r="R36" s="12">
        <f t="shared" si="4"/>
        <v>8971.362000000001</v>
      </c>
      <c r="S36" s="12">
        <f t="shared" si="4"/>
        <v>1060</v>
      </c>
      <c r="T36" s="12">
        <f t="shared" si="4"/>
        <v>5575.5</v>
      </c>
      <c r="U36" s="12">
        <f t="shared" si="4"/>
        <v>5946</v>
      </c>
      <c r="V36" s="12">
        <f t="shared" si="4"/>
        <v>43461.599999999999</v>
      </c>
      <c r="W36" s="12">
        <f t="shared" si="4"/>
        <v>1601.2</v>
      </c>
      <c r="X36" s="12">
        <f t="shared" si="4"/>
        <v>1103</v>
      </c>
      <c r="Y36" s="12">
        <f t="shared" si="4"/>
        <v>225</v>
      </c>
      <c r="Z36" s="12">
        <f t="shared" si="4"/>
        <v>1151.8</v>
      </c>
      <c r="AA36" s="12">
        <f t="shared" si="4"/>
        <v>551.29999999999995</v>
      </c>
      <c r="AB36" s="12">
        <f t="shared" si="4"/>
        <v>19028.8</v>
      </c>
      <c r="AC36" s="12">
        <f t="shared" si="4"/>
        <v>22557.282449999999</v>
      </c>
      <c r="AD36" s="12">
        <f t="shared" si="4"/>
        <v>5585</v>
      </c>
      <c r="AE36" s="12">
        <f t="shared" si="4"/>
        <v>7762.6020000000008</v>
      </c>
      <c r="AF36" s="12">
        <f t="shared" si="4"/>
        <v>5399.2480000000005</v>
      </c>
      <c r="AG36" s="12">
        <f t="shared" si="4"/>
        <v>10813.5635</v>
      </c>
      <c r="AH36" s="12">
        <f t="shared" si="4"/>
        <v>2410</v>
      </c>
      <c r="AI36" s="12">
        <f t="shared" si="4"/>
        <v>4007.1174378651922</v>
      </c>
      <c r="AJ36" s="12">
        <f t="shared" si="4"/>
        <v>41356.734856636511</v>
      </c>
      <c r="AK36" s="12">
        <f t="shared" si="4"/>
        <v>1777.4</v>
      </c>
      <c r="AL36" s="12">
        <f t="shared" si="4"/>
        <v>55534.8</v>
      </c>
    </row>
    <row r="37" spans="1:38" s="24" customFormat="1" x14ac:dyDescent="0.2"/>
    <row r="38" spans="1:38" x14ac:dyDescent="0.2">
      <c r="A38" s="29" t="s">
        <v>262</v>
      </c>
    </row>
    <row r="39" spans="1:38" s="28" customFormat="1" x14ac:dyDescent="0.2">
      <c r="A39" s="29"/>
      <c r="B39" s="29" t="s">
        <v>216</v>
      </c>
      <c r="C39" s="29" t="str">
        <f t="shared" ref="C39:AL39" si="5">C2</f>
        <v>Standard efficiency in NCV terms</v>
      </c>
      <c r="D39" s="29" t="str">
        <f t="shared" si="5"/>
        <v>Typische vollasturen (ETM)</v>
      </c>
      <c r="E39" s="29" t="str">
        <f t="shared" si="5"/>
        <v>AT</v>
      </c>
      <c r="F39" s="29" t="str">
        <f t="shared" si="5"/>
        <v>BA</v>
      </c>
      <c r="G39" s="29" t="str">
        <f t="shared" si="5"/>
        <v>BE</v>
      </c>
      <c r="H39" s="29" t="str">
        <f t="shared" si="5"/>
        <v>BG</v>
      </c>
      <c r="I39" s="29" t="str">
        <f t="shared" si="5"/>
        <v>CH</v>
      </c>
      <c r="J39" s="29" t="str">
        <f t="shared" si="5"/>
        <v>CY</v>
      </c>
      <c r="K39" s="29" t="str">
        <f t="shared" si="5"/>
        <v>CZ</v>
      </c>
      <c r="L39" s="29" t="str">
        <f t="shared" si="5"/>
        <v>DE</v>
      </c>
      <c r="M39" s="29" t="str">
        <f t="shared" si="5"/>
        <v>DK</v>
      </c>
      <c r="N39" s="29" t="str">
        <f t="shared" si="5"/>
        <v>EE</v>
      </c>
      <c r="O39" s="29" t="str">
        <f t="shared" si="5"/>
        <v>ES</v>
      </c>
      <c r="P39" s="29" t="str">
        <f t="shared" si="5"/>
        <v>FI</v>
      </c>
      <c r="Q39" s="29" t="str">
        <f t="shared" si="5"/>
        <v>FR</v>
      </c>
      <c r="R39" s="29" t="str">
        <f t="shared" si="5"/>
        <v>EL</v>
      </c>
      <c r="S39" s="29" t="str">
        <f t="shared" si="5"/>
        <v>HR</v>
      </c>
      <c r="T39" s="29" t="str">
        <f t="shared" si="5"/>
        <v>HU</v>
      </c>
      <c r="U39" s="29" t="str">
        <f t="shared" si="5"/>
        <v>IE</v>
      </c>
      <c r="V39" s="29" t="str">
        <f t="shared" si="5"/>
        <v>IT</v>
      </c>
      <c r="W39" s="29" t="str">
        <f t="shared" si="5"/>
        <v>LT</v>
      </c>
      <c r="X39" s="29" t="str">
        <f t="shared" si="5"/>
        <v>LV</v>
      </c>
      <c r="Y39" s="29" t="str">
        <f t="shared" si="5"/>
        <v>ME</v>
      </c>
      <c r="Z39" s="29" t="str">
        <f t="shared" si="5"/>
        <v>MK</v>
      </c>
      <c r="AA39" s="29" t="str">
        <f t="shared" si="5"/>
        <v>MT</v>
      </c>
      <c r="AB39" s="29" t="str">
        <f t="shared" si="5"/>
        <v>NL</v>
      </c>
      <c r="AC39" s="29" t="str">
        <f t="shared" si="5"/>
        <v>PL</v>
      </c>
      <c r="AD39" s="29" t="str">
        <f t="shared" si="5"/>
        <v>PT</v>
      </c>
      <c r="AE39" s="29" t="str">
        <f t="shared" si="5"/>
        <v>RO</v>
      </c>
      <c r="AF39" s="29" t="str">
        <f t="shared" si="5"/>
        <v>RS</v>
      </c>
      <c r="AG39" s="29" t="str">
        <f t="shared" si="5"/>
        <v>SE</v>
      </c>
      <c r="AH39" s="29" t="str">
        <f t="shared" si="5"/>
        <v>SI</v>
      </c>
      <c r="AI39" s="29" t="str">
        <f t="shared" si="5"/>
        <v>SK</v>
      </c>
      <c r="AJ39" s="29" t="str">
        <f t="shared" si="5"/>
        <v>TR</v>
      </c>
      <c r="AK39" s="29" t="str">
        <f t="shared" si="5"/>
        <v>UA</v>
      </c>
      <c r="AL39" s="29" t="str">
        <f t="shared" si="5"/>
        <v>UK</v>
      </c>
    </row>
    <row r="40" spans="1:38" s="12" customFormat="1" x14ac:dyDescent="0.2">
      <c r="A40" s="12" t="s">
        <v>186</v>
      </c>
      <c r="B40" s="12" t="str">
        <f>INDEX('power plant mapping ETM - ENTSO'!$B$1:$B$22,MATCH('calculation fossil'!A40,'power plant mapping ETM - ENTSO'!$A$1:$A$22,0))</f>
        <v>Gas CCGT</v>
      </c>
      <c r="C40" s="16">
        <f>INDEX(Technology_parameters!$D$1:$D$26,MATCH('calculation fossil'!A40,Technology_parameters!$A$1:$A$26,0),1)</f>
        <v>0.6</v>
      </c>
      <c r="D40" s="17">
        <f t="shared" ref="D40:D60" si="6">D3</f>
        <v>8000</v>
      </c>
      <c r="E40" s="12">
        <f t="shared" ref="E40:AL40" si="7">E3*D3</f>
        <v>340000</v>
      </c>
      <c r="F40" s="12">
        <f t="shared" si="7"/>
        <v>0</v>
      </c>
      <c r="G40" s="12">
        <f t="shared" si="7"/>
        <v>0</v>
      </c>
      <c r="H40" s="12">
        <f t="shared" si="7"/>
        <v>0</v>
      </c>
      <c r="I40" s="12">
        <f t="shared" si="7"/>
        <v>0</v>
      </c>
      <c r="J40" s="12">
        <f t="shared" si="7"/>
        <v>0</v>
      </c>
      <c r="K40" s="12">
        <f t="shared" si="7"/>
        <v>0</v>
      </c>
      <c r="L40" s="12">
        <f t="shared" si="7"/>
        <v>0</v>
      </c>
      <c r="M40" s="12">
        <f t="shared" si="7"/>
        <v>0</v>
      </c>
      <c r="N40" s="12">
        <f t="shared" si="7"/>
        <v>0</v>
      </c>
      <c r="O40" s="12">
        <f t="shared" si="7"/>
        <v>0</v>
      </c>
      <c r="P40" s="12">
        <f t="shared" si="7"/>
        <v>0</v>
      </c>
      <c r="Q40" s="12">
        <f t="shared" si="7"/>
        <v>0</v>
      </c>
      <c r="R40" s="12">
        <f t="shared" si="7"/>
        <v>0</v>
      </c>
      <c r="S40" s="12">
        <f t="shared" si="7"/>
        <v>0</v>
      </c>
      <c r="T40" s="12">
        <f t="shared" si="7"/>
        <v>0</v>
      </c>
      <c r="U40" s="12">
        <f t="shared" si="7"/>
        <v>0</v>
      </c>
      <c r="V40" s="12">
        <f t="shared" si="7"/>
        <v>0</v>
      </c>
      <c r="W40" s="12">
        <f t="shared" si="7"/>
        <v>0</v>
      </c>
      <c r="X40" s="12">
        <f t="shared" si="7"/>
        <v>0</v>
      </c>
      <c r="Y40" s="12">
        <f t="shared" si="7"/>
        <v>0</v>
      </c>
      <c r="Z40" s="12">
        <f t="shared" si="7"/>
        <v>0</v>
      </c>
      <c r="AA40" s="12">
        <f t="shared" si="7"/>
        <v>0</v>
      </c>
      <c r="AB40" s="12">
        <f t="shared" si="7"/>
        <v>0</v>
      </c>
      <c r="AC40" s="12">
        <f t="shared" si="7"/>
        <v>0</v>
      </c>
      <c r="AD40" s="12">
        <f t="shared" si="7"/>
        <v>0</v>
      </c>
      <c r="AE40" s="12">
        <f t="shared" si="7"/>
        <v>0</v>
      </c>
      <c r="AF40" s="12">
        <f t="shared" si="7"/>
        <v>0</v>
      </c>
      <c r="AG40" s="12">
        <f t="shared" si="7"/>
        <v>0</v>
      </c>
      <c r="AH40" s="12">
        <f t="shared" si="7"/>
        <v>0</v>
      </c>
      <c r="AI40" s="12">
        <f t="shared" si="7"/>
        <v>0</v>
      </c>
      <c r="AJ40" s="12">
        <f t="shared" si="7"/>
        <v>0</v>
      </c>
      <c r="AK40" s="12">
        <f t="shared" si="7"/>
        <v>0</v>
      </c>
      <c r="AL40" s="12">
        <f t="shared" si="7"/>
        <v>0</v>
      </c>
    </row>
    <row r="41" spans="1:38" x14ac:dyDescent="0.2">
      <c r="A41" t="s">
        <v>188</v>
      </c>
      <c r="B41" t="str">
        <f>INDEX('power plant mapping ETM - ENTSO'!$B$1:$B$22,MATCH('calculation fossil'!A41,'power plant mapping ETM - ENTSO'!$A$1:$A$22,0))</f>
        <v>Gas CCGT</v>
      </c>
      <c r="C41" s="14">
        <f>INDEX(Technology_parameters!$D$1:$D$26,MATCH('calculation fossil'!A41,Technology_parameters!$A$1:$A$26,0),1)</f>
        <v>0.4</v>
      </c>
      <c r="D41" s="15">
        <f t="shared" si="6"/>
        <v>8000</v>
      </c>
      <c r="E41">
        <f t="shared" ref="E41:AL41" si="8">E4*D4</f>
        <v>2191200.0000000005</v>
      </c>
      <c r="F41">
        <f t="shared" si="8"/>
        <v>0</v>
      </c>
      <c r="G41">
        <f t="shared" si="8"/>
        <v>0</v>
      </c>
      <c r="H41">
        <f t="shared" si="8"/>
        <v>0</v>
      </c>
      <c r="I41">
        <f t="shared" si="8"/>
        <v>0</v>
      </c>
      <c r="J41">
        <f t="shared" si="8"/>
        <v>0</v>
      </c>
      <c r="K41">
        <f t="shared" si="8"/>
        <v>0</v>
      </c>
      <c r="L41">
        <f t="shared" si="8"/>
        <v>478248.90180000005</v>
      </c>
      <c r="M41">
        <f t="shared" si="8"/>
        <v>1180044.7733499999</v>
      </c>
      <c r="N41">
        <f t="shared" si="8"/>
        <v>0</v>
      </c>
      <c r="O41">
        <f t="shared" si="8"/>
        <v>0</v>
      </c>
      <c r="P41">
        <f t="shared" si="8"/>
        <v>0</v>
      </c>
      <c r="Q41">
        <f t="shared" si="8"/>
        <v>0</v>
      </c>
      <c r="R41">
        <f t="shared" si="8"/>
        <v>0</v>
      </c>
      <c r="S41">
        <f t="shared" si="8"/>
        <v>0</v>
      </c>
      <c r="T41">
        <f t="shared" si="8"/>
        <v>0</v>
      </c>
      <c r="U41">
        <f t="shared" si="8"/>
        <v>0</v>
      </c>
      <c r="V41">
        <f t="shared" si="8"/>
        <v>254664</v>
      </c>
      <c r="W41">
        <f t="shared" si="8"/>
        <v>0</v>
      </c>
      <c r="X41">
        <f t="shared" si="8"/>
        <v>0</v>
      </c>
      <c r="Y41">
        <f t="shared" si="8"/>
        <v>0</v>
      </c>
      <c r="Z41">
        <f t="shared" si="8"/>
        <v>0</v>
      </c>
      <c r="AA41">
        <f t="shared" si="8"/>
        <v>0</v>
      </c>
      <c r="AB41">
        <f t="shared" si="8"/>
        <v>264467.7</v>
      </c>
      <c r="AC41">
        <f t="shared" si="8"/>
        <v>0</v>
      </c>
      <c r="AD41">
        <f t="shared" si="8"/>
        <v>0</v>
      </c>
      <c r="AE41">
        <f t="shared" si="8"/>
        <v>0</v>
      </c>
      <c r="AF41">
        <f t="shared" si="8"/>
        <v>0</v>
      </c>
      <c r="AG41">
        <f t="shared" si="8"/>
        <v>0</v>
      </c>
      <c r="AH41">
        <f t="shared" si="8"/>
        <v>0</v>
      </c>
      <c r="AI41">
        <f t="shared" si="8"/>
        <v>0</v>
      </c>
      <c r="AJ41">
        <f t="shared" si="8"/>
        <v>2828922.2565864152</v>
      </c>
      <c r="AK41">
        <f t="shared" si="8"/>
        <v>0</v>
      </c>
      <c r="AL41">
        <f t="shared" si="8"/>
        <v>0</v>
      </c>
    </row>
    <row r="42" spans="1:38" x14ac:dyDescent="0.2">
      <c r="A42" t="s">
        <v>189</v>
      </c>
      <c r="B42" t="str">
        <f>INDEX('power plant mapping ETM - ENTSO'!$B$1:$B$22,MATCH('calculation fossil'!A42,'power plant mapping ETM - ENTSO'!$A$1:$A$22,0))</f>
        <v>Gas CCGT</v>
      </c>
      <c r="C42" s="14">
        <f>INDEX(Technology_parameters!$D$1:$D$26,MATCH('calculation fossil'!A42,Technology_parameters!$A$1:$A$26,0),1)</f>
        <v>0.48</v>
      </c>
      <c r="D42" s="15">
        <f t="shared" si="6"/>
        <v>8000</v>
      </c>
      <c r="E42">
        <f t="shared" ref="E42:AL42" si="9">E5*D5</f>
        <v>5023200.0000000009</v>
      </c>
      <c r="F42">
        <f t="shared" si="9"/>
        <v>0</v>
      </c>
      <c r="G42">
        <f t="shared" si="9"/>
        <v>0</v>
      </c>
      <c r="H42">
        <f t="shared" si="9"/>
        <v>0</v>
      </c>
      <c r="I42">
        <f t="shared" si="9"/>
        <v>0</v>
      </c>
      <c r="J42">
        <f t="shared" si="9"/>
        <v>0</v>
      </c>
      <c r="K42">
        <f t="shared" si="9"/>
        <v>0</v>
      </c>
      <c r="L42">
        <f t="shared" si="9"/>
        <v>2671942.9439999997</v>
      </c>
      <c r="M42">
        <f t="shared" si="9"/>
        <v>683011.99999999988</v>
      </c>
      <c r="N42">
        <f t="shared" si="9"/>
        <v>0</v>
      </c>
      <c r="O42">
        <f t="shared" si="9"/>
        <v>0</v>
      </c>
      <c r="P42">
        <f t="shared" si="9"/>
        <v>0</v>
      </c>
      <c r="Q42">
        <f t="shared" si="9"/>
        <v>0</v>
      </c>
      <c r="R42">
        <f t="shared" si="9"/>
        <v>0</v>
      </c>
      <c r="S42">
        <f t="shared" si="9"/>
        <v>48245.5</v>
      </c>
      <c r="T42">
        <f t="shared" si="9"/>
        <v>50355.8</v>
      </c>
      <c r="U42">
        <f t="shared" si="9"/>
        <v>492844.00000000006</v>
      </c>
      <c r="V42">
        <f t="shared" si="9"/>
        <v>2665240</v>
      </c>
      <c r="W42">
        <f t="shared" si="9"/>
        <v>0</v>
      </c>
      <c r="X42">
        <f t="shared" si="9"/>
        <v>0</v>
      </c>
      <c r="Y42">
        <f t="shared" si="9"/>
        <v>0</v>
      </c>
      <c r="Z42">
        <f t="shared" si="9"/>
        <v>0</v>
      </c>
      <c r="AA42">
        <f t="shared" si="9"/>
        <v>0</v>
      </c>
      <c r="AB42">
        <f t="shared" si="9"/>
        <v>955944</v>
      </c>
      <c r="AC42">
        <f t="shared" si="9"/>
        <v>0</v>
      </c>
      <c r="AD42">
        <f t="shared" si="9"/>
        <v>0</v>
      </c>
      <c r="AE42">
        <f t="shared" si="9"/>
        <v>0</v>
      </c>
      <c r="AF42">
        <f t="shared" si="9"/>
        <v>0</v>
      </c>
      <c r="AG42">
        <f t="shared" si="9"/>
        <v>0</v>
      </c>
      <c r="AH42">
        <f t="shared" si="9"/>
        <v>0</v>
      </c>
      <c r="AI42">
        <f t="shared" si="9"/>
        <v>0</v>
      </c>
      <c r="AJ42">
        <f t="shared" si="9"/>
        <v>115080.44973511896</v>
      </c>
      <c r="AK42">
        <f t="shared" si="9"/>
        <v>0</v>
      </c>
      <c r="AL42">
        <f t="shared" si="9"/>
        <v>0</v>
      </c>
    </row>
    <row r="43" spans="1:38" x14ac:dyDescent="0.2">
      <c r="A43" t="s">
        <v>190</v>
      </c>
      <c r="B43" t="str">
        <f>INDEX('power plant mapping ETM - ENTSO'!$B$1:$B$22,MATCH('calculation fossil'!A43,'power plant mapping ETM - ENTSO'!$A$1:$A$22,0))</f>
        <v>Gas CCGT</v>
      </c>
      <c r="C43" s="14">
        <f>INDEX(Technology_parameters!$D$1:$D$26,MATCH('calculation fossil'!A43,Technology_parameters!$A$1:$A$26,0),1)</f>
        <v>0.56000000000000005</v>
      </c>
      <c r="D43" s="15">
        <f t="shared" si="6"/>
        <v>8000</v>
      </c>
      <c r="E43">
        <f t="shared" ref="E43:AL43" si="10">E6*D6</f>
        <v>2960000</v>
      </c>
      <c r="F43">
        <f t="shared" si="10"/>
        <v>0</v>
      </c>
      <c r="G43">
        <f t="shared" si="10"/>
        <v>0</v>
      </c>
      <c r="H43">
        <f t="shared" si="10"/>
        <v>0</v>
      </c>
      <c r="I43">
        <f t="shared" si="10"/>
        <v>0</v>
      </c>
      <c r="J43">
        <f t="shared" si="10"/>
        <v>0</v>
      </c>
      <c r="K43">
        <f t="shared" si="10"/>
        <v>0</v>
      </c>
      <c r="L43">
        <f t="shared" si="10"/>
        <v>1290.5</v>
      </c>
      <c r="M43">
        <f t="shared" si="10"/>
        <v>0</v>
      </c>
      <c r="N43">
        <f t="shared" si="10"/>
        <v>0</v>
      </c>
      <c r="O43">
        <f t="shared" si="10"/>
        <v>0</v>
      </c>
      <c r="P43">
        <f t="shared" si="10"/>
        <v>5732663.04</v>
      </c>
      <c r="Q43">
        <f t="shared" si="10"/>
        <v>185328</v>
      </c>
      <c r="R43">
        <f t="shared" si="10"/>
        <v>616017.6</v>
      </c>
      <c r="S43">
        <f t="shared" si="10"/>
        <v>157115.59999999998</v>
      </c>
      <c r="T43">
        <f t="shared" si="10"/>
        <v>170488</v>
      </c>
      <c r="U43">
        <f t="shared" si="10"/>
        <v>679420</v>
      </c>
      <c r="V43">
        <f t="shared" si="10"/>
        <v>7165385.5</v>
      </c>
      <c r="W43">
        <f t="shared" si="10"/>
        <v>0</v>
      </c>
      <c r="X43">
        <f t="shared" si="10"/>
        <v>0</v>
      </c>
      <c r="Y43">
        <f t="shared" si="10"/>
        <v>0</v>
      </c>
      <c r="Z43">
        <f t="shared" si="10"/>
        <v>0</v>
      </c>
      <c r="AA43">
        <f t="shared" si="10"/>
        <v>0</v>
      </c>
      <c r="AB43">
        <f t="shared" si="10"/>
        <v>0</v>
      </c>
      <c r="AC43">
        <f t="shared" si="10"/>
        <v>0</v>
      </c>
      <c r="AD43">
        <f t="shared" si="10"/>
        <v>0</v>
      </c>
      <c r="AE43">
        <f t="shared" si="10"/>
        <v>0</v>
      </c>
      <c r="AF43">
        <f t="shared" si="10"/>
        <v>0</v>
      </c>
      <c r="AG43">
        <f t="shared" si="10"/>
        <v>0</v>
      </c>
      <c r="AH43">
        <f t="shared" si="10"/>
        <v>0</v>
      </c>
      <c r="AI43">
        <f t="shared" si="10"/>
        <v>0</v>
      </c>
      <c r="AJ43">
        <f t="shared" si="10"/>
        <v>0</v>
      </c>
      <c r="AK43">
        <f t="shared" si="10"/>
        <v>0</v>
      </c>
      <c r="AL43">
        <f t="shared" si="10"/>
        <v>0</v>
      </c>
    </row>
    <row r="44" spans="1:38" x14ac:dyDescent="0.2">
      <c r="A44" t="s">
        <v>191</v>
      </c>
      <c r="B44" t="str">
        <f>INDEX('power plant mapping ETM - ENTSO'!$B$1:$B$22,MATCH('calculation fossil'!A44,'power plant mapping ETM - ENTSO'!$A$1:$A$22,0))</f>
        <v>Gas CCGT</v>
      </c>
      <c r="C44" s="14">
        <f>INDEX(Technology_parameters!$D$1:$D$26,MATCH('calculation fossil'!A44,Technology_parameters!$A$1:$A$26,0),1)</f>
        <v>0.57999999999999996</v>
      </c>
      <c r="D44" s="15">
        <f t="shared" si="6"/>
        <v>8000</v>
      </c>
      <c r="E44">
        <f t="shared" ref="E44:AL44" si="11">E7*D7</f>
        <v>13965390.523690771</v>
      </c>
      <c r="F44">
        <f t="shared" si="11"/>
        <v>0</v>
      </c>
      <c r="G44">
        <f t="shared" si="11"/>
        <v>0</v>
      </c>
      <c r="H44">
        <f t="shared" si="11"/>
        <v>259171.9</v>
      </c>
      <c r="I44">
        <f t="shared" si="11"/>
        <v>0</v>
      </c>
      <c r="J44">
        <f t="shared" si="11"/>
        <v>0</v>
      </c>
      <c r="K44">
        <f t="shared" si="11"/>
        <v>0</v>
      </c>
      <c r="L44">
        <f t="shared" si="11"/>
        <v>0</v>
      </c>
      <c r="M44">
        <f t="shared" si="11"/>
        <v>0</v>
      </c>
      <c r="N44">
        <f t="shared" si="11"/>
        <v>0</v>
      </c>
      <c r="O44">
        <f t="shared" si="11"/>
        <v>0</v>
      </c>
      <c r="P44">
        <f t="shared" si="11"/>
        <v>0</v>
      </c>
      <c r="Q44">
        <f t="shared" si="11"/>
        <v>0</v>
      </c>
      <c r="R44">
        <f t="shared" si="11"/>
        <v>13096407.100000001</v>
      </c>
      <c r="S44">
        <f t="shared" si="11"/>
        <v>845008.50000000012</v>
      </c>
      <c r="T44">
        <f t="shared" si="11"/>
        <v>0</v>
      </c>
      <c r="U44">
        <f t="shared" si="11"/>
        <v>0</v>
      </c>
      <c r="V44">
        <f t="shared" si="11"/>
        <v>13144008</v>
      </c>
      <c r="W44">
        <f t="shared" si="11"/>
        <v>2577657.6</v>
      </c>
      <c r="X44">
        <f t="shared" si="11"/>
        <v>0</v>
      </c>
      <c r="Y44">
        <f t="shared" si="11"/>
        <v>0</v>
      </c>
      <c r="Z44">
        <f t="shared" si="11"/>
        <v>0</v>
      </c>
      <c r="AA44">
        <f t="shared" si="11"/>
        <v>0</v>
      </c>
      <c r="AB44">
        <f t="shared" si="11"/>
        <v>0</v>
      </c>
      <c r="AC44">
        <f t="shared" si="11"/>
        <v>0</v>
      </c>
      <c r="AD44">
        <f t="shared" si="11"/>
        <v>0</v>
      </c>
      <c r="AE44">
        <f t="shared" si="11"/>
        <v>0</v>
      </c>
      <c r="AF44">
        <f t="shared" si="11"/>
        <v>0</v>
      </c>
      <c r="AG44">
        <f t="shared" si="11"/>
        <v>0</v>
      </c>
      <c r="AH44">
        <f t="shared" si="11"/>
        <v>0</v>
      </c>
      <c r="AI44">
        <f t="shared" si="11"/>
        <v>0</v>
      </c>
      <c r="AJ44">
        <f t="shared" si="11"/>
        <v>0</v>
      </c>
      <c r="AK44">
        <f t="shared" si="11"/>
        <v>0</v>
      </c>
      <c r="AL44">
        <f t="shared" si="11"/>
        <v>0</v>
      </c>
    </row>
    <row r="45" spans="1:38" x14ac:dyDescent="0.2">
      <c r="A45" t="s">
        <v>192</v>
      </c>
      <c r="B45" t="str">
        <f>INDEX('power plant mapping ETM - ENTSO'!$B$1:$B$22,MATCH('calculation fossil'!A45,'power plant mapping ETM - ENTSO'!$A$1:$A$22,0))</f>
        <v>Gas conventional</v>
      </c>
      <c r="C45" s="14">
        <f>INDEX(Technology_parameters!$D$1:$D$26,MATCH('calculation fossil'!A45,Technology_parameters!$A$1:$A$26,0),1)</f>
        <v>0.36</v>
      </c>
      <c r="D45" s="15">
        <f t="shared" si="6"/>
        <v>8000</v>
      </c>
      <c r="E45">
        <f t="shared" ref="E45:AL45" si="12">E8*D8</f>
        <v>4657985.4763092268</v>
      </c>
      <c r="F45">
        <f t="shared" si="12"/>
        <v>0</v>
      </c>
      <c r="G45">
        <f t="shared" si="12"/>
        <v>0</v>
      </c>
      <c r="H45">
        <f t="shared" si="12"/>
        <v>0</v>
      </c>
      <c r="I45">
        <f t="shared" si="12"/>
        <v>0</v>
      </c>
      <c r="J45">
        <f t="shared" si="12"/>
        <v>0</v>
      </c>
      <c r="K45">
        <f t="shared" si="12"/>
        <v>0</v>
      </c>
      <c r="L45">
        <f t="shared" si="12"/>
        <v>0</v>
      </c>
      <c r="M45">
        <f t="shared" si="12"/>
        <v>293877.25799999991</v>
      </c>
      <c r="N45">
        <f t="shared" si="12"/>
        <v>7708</v>
      </c>
      <c r="O45">
        <f t="shared" si="12"/>
        <v>0</v>
      </c>
      <c r="P45">
        <f t="shared" si="12"/>
        <v>0</v>
      </c>
      <c r="Q45">
        <f t="shared" si="12"/>
        <v>0</v>
      </c>
      <c r="R45">
        <f t="shared" si="12"/>
        <v>0</v>
      </c>
      <c r="S45">
        <f t="shared" si="12"/>
        <v>0</v>
      </c>
      <c r="T45">
        <f t="shared" si="12"/>
        <v>0</v>
      </c>
      <c r="U45">
        <f t="shared" si="12"/>
        <v>0</v>
      </c>
      <c r="V45">
        <f t="shared" si="12"/>
        <v>0</v>
      </c>
      <c r="W45">
        <f t="shared" si="12"/>
        <v>0</v>
      </c>
      <c r="X45">
        <f t="shared" si="12"/>
        <v>0</v>
      </c>
      <c r="Y45">
        <f t="shared" si="12"/>
        <v>0</v>
      </c>
      <c r="Z45">
        <f t="shared" si="12"/>
        <v>0</v>
      </c>
      <c r="AA45">
        <f t="shared" si="12"/>
        <v>0</v>
      </c>
      <c r="AB45">
        <f t="shared" si="12"/>
        <v>0</v>
      </c>
      <c r="AC45">
        <f t="shared" si="12"/>
        <v>0</v>
      </c>
      <c r="AD45">
        <f t="shared" si="12"/>
        <v>0</v>
      </c>
      <c r="AE45">
        <f t="shared" si="12"/>
        <v>0</v>
      </c>
      <c r="AF45">
        <f t="shared" si="12"/>
        <v>317321.23600000003</v>
      </c>
      <c r="AG45">
        <f t="shared" si="12"/>
        <v>0</v>
      </c>
      <c r="AH45">
        <f t="shared" si="12"/>
        <v>0</v>
      </c>
      <c r="AI45">
        <f t="shared" si="12"/>
        <v>1164.72</v>
      </c>
      <c r="AJ45">
        <f t="shared" si="12"/>
        <v>0</v>
      </c>
      <c r="AK45">
        <f t="shared" si="12"/>
        <v>0</v>
      </c>
      <c r="AL45">
        <f t="shared" si="12"/>
        <v>1320</v>
      </c>
    </row>
    <row r="46" spans="1:38" x14ac:dyDescent="0.2">
      <c r="A46" t="s">
        <v>193</v>
      </c>
      <c r="B46" t="str">
        <f>INDEX('power plant mapping ETM - ENTSO'!$B$1:$B$22,MATCH('calculation fossil'!A46,'power plant mapping ETM - ENTSO'!$A$1:$A$22,0))</f>
        <v>Gas conventional</v>
      </c>
      <c r="C46" s="14">
        <f>INDEX(Technology_parameters!$D$1:$D$26,MATCH('calculation fossil'!A46,Technology_parameters!$A$1:$A$26,0),1)</f>
        <v>0.41</v>
      </c>
      <c r="D46" s="15">
        <f t="shared" si="6"/>
        <v>8000</v>
      </c>
      <c r="E46">
        <f t="shared" ref="E46:AL46" si="13">E9*D9</f>
        <v>4541440</v>
      </c>
      <c r="F46">
        <f t="shared" si="13"/>
        <v>0</v>
      </c>
      <c r="G46">
        <f t="shared" si="13"/>
        <v>0</v>
      </c>
      <c r="H46">
        <f t="shared" si="13"/>
        <v>0</v>
      </c>
      <c r="I46">
        <f t="shared" si="13"/>
        <v>0</v>
      </c>
      <c r="J46">
        <f t="shared" si="13"/>
        <v>0</v>
      </c>
      <c r="K46">
        <f t="shared" si="13"/>
        <v>0</v>
      </c>
      <c r="L46">
        <f t="shared" si="13"/>
        <v>0</v>
      </c>
      <c r="M46">
        <f t="shared" si="13"/>
        <v>379236.00000000006</v>
      </c>
      <c r="N46">
        <f t="shared" si="13"/>
        <v>0</v>
      </c>
      <c r="O46">
        <f t="shared" si="13"/>
        <v>0</v>
      </c>
      <c r="P46">
        <f t="shared" si="13"/>
        <v>0</v>
      </c>
      <c r="Q46">
        <f t="shared" si="13"/>
        <v>0</v>
      </c>
      <c r="R46">
        <f t="shared" si="13"/>
        <v>0</v>
      </c>
      <c r="S46">
        <f t="shared" si="13"/>
        <v>0</v>
      </c>
      <c r="T46">
        <f t="shared" si="13"/>
        <v>0</v>
      </c>
      <c r="U46">
        <f t="shared" si="13"/>
        <v>0</v>
      </c>
      <c r="V46">
        <f t="shared" si="13"/>
        <v>0</v>
      </c>
      <c r="W46">
        <f t="shared" si="13"/>
        <v>0</v>
      </c>
      <c r="X46">
        <f t="shared" si="13"/>
        <v>0</v>
      </c>
      <c r="Y46">
        <f t="shared" si="13"/>
        <v>0</v>
      </c>
      <c r="Z46">
        <f t="shared" si="13"/>
        <v>0</v>
      </c>
      <c r="AA46">
        <f t="shared" si="13"/>
        <v>0</v>
      </c>
      <c r="AB46">
        <f t="shared" si="13"/>
        <v>0</v>
      </c>
      <c r="AC46">
        <f t="shared" si="13"/>
        <v>0</v>
      </c>
      <c r="AD46">
        <f t="shared" si="13"/>
        <v>0</v>
      </c>
      <c r="AE46">
        <f t="shared" si="13"/>
        <v>0</v>
      </c>
      <c r="AF46">
        <f t="shared" si="13"/>
        <v>0</v>
      </c>
      <c r="AG46">
        <f t="shared" si="13"/>
        <v>0</v>
      </c>
      <c r="AH46">
        <f t="shared" si="13"/>
        <v>0</v>
      </c>
      <c r="AI46">
        <f t="shared" si="13"/>
        <v>0</v>
      </c>
      <c r="AJ46">
        <f t="shared" si="13"/>
        <v>0</v>
      </c>
      <c r="AK46">
        <f t="shared" si="13"/>
        <v>0</v>
      </c>
      <c r="AL46">
        <f t="shared" si="13"/>
        <v>0</v>
      </c>
    </row>
    <row r="47" spans="1:38" x14ac:dyDescent="0.2">
      <c r="A47" t="s">
        <v>194</v>
      </c>
      <c r="B47" t="str">
        <f>INDEX('power plant mapping ETM - ENTSO'!$B$1:$B$22,MATCH('calculation fossil'!A47,'power plant mapping ETM - ENTSO'!$A$1:$A$22,0))</f>
        <v>Gas turbine</v>
      </c>
      <c r="C47" s="14">
        <f>INDEX(Technology_parameters!$D$1:$D$26,MATCH('calculation fossil'!A47,Technology_parameters!$A$1:$A$26,0),1)</f>
        <v>0.42</v>
      </c>
      <c r="D47" s="15">
        <f t="shared" si="6"/>
        <v>8000</v>
      </c>
      <c r="E47">
        <f t="shared" ref="E47:AL47" si="14">E10*D10</f>
        <v>159200</v>
      </c>
      <c r="F47">
        <f t="shared" si="14"/>
        <v>0</v>
      </c>
      <c r="G47">
        <f t="shared" si="14"/>
        <v>0</v>
      </c>
      <c r="H47">
        <f t="shared" si="14"/>
        <v>4880</v>
      </c>
      <c r="I47">
        <f t="shared" si="14"/>
        <v>0</v>
      </c>
      <c r="J47">
        <f t="shared" si="14"/>
        <v>0</v>
      </c>
      <c r="K47">
        <f t="shared" si="14"/>
        <v>0</v>
      </c>
      <c r="L47">
        <f t="shared" si="14"/>
        <v>0</v>
      </c>
      <c r="M47">
        <f t="shared" si="14"/>
        <v>268498.58466000005</v>
      </c>
      <c r="N47">
        <f t="shared" si="14"/>
        <v>47467.5</v>
      </c>
      <c r="O47">
        <f t="shared" si="14"/>
        <v>0</v>
      </c>
      <c r="P47">
        <f t="shared" si="14"/>
        <v>0</v>
      </c>
      <c r="Q47">
        <f t="shared" si="14"/>
        <v>38019</v>
      </c>
      <c r="R47">
        <f t="shared" si="14"/>
        <v>0</v>
      </c>
      <c r="S47">
        <f t="shared" si="14"/>
        <v>0</v>
      </c>
      <c r="T47">
        <f t="shared" si="14"/>
        <v>0</v>
      </c>
      <c r="U47">
        <f t="shared" si="14"/>
        <v>0</v>
      </c>
      <c r="V47">
        <f t="shared" si="14"/>
        <v>0</v>
      </c>
      <c r="W47">
        <f t="shared" si="14"/>
        <v>0</v>
      </c>
      <c r="X47">
        <f t="shared" si="14"/>
        <v>0</v>
      </c>
      <c r="Y47">
        <f t="shared" si="14"/>
        <v>0</v>
      </c>
      <c r="Z47">
        <f t="shared" si="14"/>
        <v>0</v>
      </c>
      <c r="AA47">
        <f t="shared" si="14"/>
        <v>0</v>
      </c>
      <c r="AB47">
        <f t="shared" si="14"/>
        <v>0</v>
      </c>
      <c r="AC47">
        <f t="shared" si="14"/>
        <v>0</v>
      </c>
      <c r="AD47">
        <f t="shared" si="14"/>
        <v>0</v>
      </c>
      <c r="AE47">
        <f t="shared" si="14"/>
        <v>0</v>
      </c>
      <c r="AF47">
        <f t="shared" si="14"/>
        <v>0</v>
      </c>
      <c r="AG47">
        <f t="shared" si="14"/>
        <v>0</v>
      </c>
      <c r="AH47">
        <f t="shared" si="14"/>
        <v>0</v>
      </c>
      <c r="AI47">
        <f t="shared" si="14"/>
        <v>0</v>
      </c>
      <c r="AJ47">
        <f t="shared" si="14"/>
        <v>0</v>
      </c>
      <c r="AK47">
        <f t="shared" si="14"/>
        <v>0</v>
      </c>
      <c r="AL47">
        <f t="shared" si="14"/>
        <v>0</v>
      </c>
    </row>
    <row r="48" spans="1:38" x14ac:dyDescent="0.2">
      <c r="A48" t="s">
        <v>195</v>
      </c>
      <c r="B48" t="str">
        <f>INDEX('power plant mapping ETM - ENTSO'!$B$1:$B$22,MATCH('calculation fossil'!A48,'power plant mapping ETM - ENTSO'!$A$1:$A$22,0))</f>
        <v>Gas turbine</v>
      </c>
      <c r="C48" s="14">
        <f>INDEX(Technology_parameters!$D$1:$D$26,MATCH('calculation fossil'!A48,Technology_parameters!$A$1:$A$26,0),1)</f>
        <v>0.35</v>
      </c>
      <c r="D48" s="15">
        <f t="shared" si="6"/>
        <v>8000</v>
      </c>
      <c r="E48">
        <f t="shared" ref="E48:AL48" si="15">E11*D11</f>
        <v>137600</v>
      </c>
      <c r="F48">
        <f t="shared" si="15"/>
        <v>0</v>
      </c>
      <c r="G48">
        <f t="shared" si="15"/>
        <v>0</v>
      </c>
      <c r="H48">
        <f t="shared" si="15"/>
        <v>0</v>
      </c>
      <c r="I48">
        <f t="shared" si="15"/>
        <v>0</v>
      </c>
      <c r="J48">
        <f t="shared" si="15"/>
        <v>0</v>
      </c>
      <c r="K48">
        <f t="shared" si="15"/>
        <v>0</v>
      </c>
      <c r="L48">
        <f t="shared" si="15"/>
        <v>0</v>
      </c>
      <c r="M48">
        <f t="shared" si="15"/>
        <v>271556.05350000004</v>
      </c>
      <c r="N48">
        <f t="shared" si="15"/>
        <v>0</v>
      </c>
      <c r="O48">
        <f t="shared" si="15"/>
        <v>0</v>
      </c>
      <c r="P48">
        <f t="shared" si="15"/>
        <v>0</v>
      </c>
      <c r="Q48">
        <f t="shared" si="15"/>
        <v>46168</v>
      </c>
      <c r="R48">
        <f t="shared" si="15"/>
        <v>29404.637999999999</v>
      </c>
      <c r="S48">
        <f t="shared" si="15"/>
        <v>0</v>
      </c>
      <c r="T48">
        <f t="shared" si="15"/>
        <v>0</v>
      </c>
      <c r="U48">
        <f t="shared" si="15"/>
        <v>0</v>
      </c>
      <c r="V48">
        <f t="shared" si="15"/>
        <v>0</v>
      </c>
      <c r="W48">
        <f t="shared" si="15"/>
        <v>0</v>
      </c>
      <c r="X48">
        <f t="shared" si="15"/>
        <v>0</v>
      </c>
      <c r="Y48">
        <f t="shared" si="15"/>
        <v>0</v>
      </c>
      <c r="Z48">
        <f t="shared" si="15"/>
        <v>0</v>
      </c>
      <c r="AA48">
        <f t="shared" si="15"/>
        <v>0</v>
      </c>
      <c r="AB48">
        <f t="shared" si="15"/>
        <v>0</v>
      </c>
      <c r="AC48">
        <f t="shared" si="15"/>
        <v>0</v>
      </c>
      <c r="AD48">
        <f t="shared" si="15"/>
        <v>0</v>
      </c>
      <c r="AE48">
        <f t="shared" si="15"/>
        <v>0</v>
      </c>
      <c r="AF48">
        <f t="shared" si="15"/>
        <v>0</v>
      </c>
      <c r="AG48">
        <f t="shared" si="15"/>
        <v>0</v>
      </c>
      <c r="AH48">
        <f t="shared" si="15"/>
        <v>536686.96050000004</v>
      </c>
      <c r="AI48">
        <f t="shared" si="15"/>
        <v>0</v>
      </c>
      <c r="AJ48">
        <f t="shared" si="15"/>
        <v>0</v>
      </c>
      <c r="AK48">
        <f t="shared" si="15"/>
        <v>0</v>
      </c>
      <c r="AL48">
        <f t="shared" si="15"/>
        <v>0</v>
      </c>
    </row>
    <row r="49" spans="1:38" x14ac:dyDescent="0.2">
      <c r="A49" t="s">
        <v>196</v>
      </c>
      <c r="B49" t="str">
        <f>INDEX('power plant mapping ETM - ENTSO'!$B$1:$B$22,MATCH('calculation fossil'!A49,'power plant mapping ETM - ENTSO'!$A$1:$A$22,0))</f>
        <v>Coal pulverized</v>
      </c>
      <c r="C49" s="14">
        <f>INDEX(Technology_parameters!$D$1:$D$26,MATCH('calculation fossil'!A49,Technology_parameters!$A$1:$A$26,0),1)</f>
        <v>0.46</v>
      </c>
      <c r="D49" s="15">
        <f t="shared" si="6"/>
        <v>8000</v>
      </c>
      <c r="E49">
        <f t="shared" ref="E49:AL49" si="16">E12*D12</f>
        <v>0</v>
      </c>
      <c r="F49">
        <f t="shared" si="16"/>
        <v>0</v>
      </c>
      <c r="G49">
        <f t="shared" si="16"/>
        <v>0</v>
      </c>
      <c r="H49">
        <f t="shared" si="16"/>
        <v>0</v>
      </c>
      <c r="I49">
        <f t="shared" si="16"/>
        <v>0</v>
      </c>
      <c r="J49">
        <f t="shared" si="16"/>
        <v>0</v>
      </c>
      <c r="K49">
        <f t="shared" si="16"/>
        <v>0</v>
      </c>
      <c r="L49">
        <f t="shared" si="16"/>
        <v>0</v>
      </c>
      <c r="M49">
        <f t="shared" si="16"/>
        <v>3106559</v>
      </c>
      <c r="N49">
        <f t="shared" si="16"/>
        <v>0</v>
      </c>
      <c r="O49">
        <f t="shared" si="16"/>
        <v>0</v>
      </c>
      <c r="P49">
        <f t="shared" si="16"/>
        <v>0</v>
      </c>
      <c r="Q49">
        <f t="shared" si="16"/>
        <v>1153740</v>
      </c>
      <c r="R49">
        <f t="shared" si="16"/>
        <v>0</v>
      </c>
      <c r="S49">
        <f t="shared" si="16"/>
        <v>0</v>
      </c>
      <c r="T49">
        <f t="shared" si="16"/>
        <v>0</v>
      </c>
      <c r="U49">
        <f t="shared" si="16"/>
        <v>0</v>
      </c>
      <c r="V49">
        <f t="shared" si="16"/>
        <v>0</v>
      </c>
      <c r="W49">
        <f t="shared" si="16"/>
        <v>0</v>
      </c>
      <c r="X49">
        <f t="shared" si="16"/>
        <v>0</v>
      </c>
      <c r="Y49">
        <f t="shared" si="16"/>
        <v>0</v>
      </c>
      <c r="Z49">
        <f t="shared" si="16"/>
        <v>0</v>
      </c>
      <c r="AA49">
        <f t="shared" si="16"/>
        <v>0</v>
      </c>
      <c r="AB49">
        <f t="shared" si="16"/>
        <v>0</v>
      </c>
      <c r="AC49">
        <f t="shared" si="16"/>
        <v>3311351.4</v>
      </c>
      <c r="AD49">
        <f t="shared" si="16"/>
        <v>0</v>
      </c>
      <c r="AE49">
        <f t="shared" si="16"/>
        <v>0</v>
      </c>
      <c r="AF49">
        <f t="shared" si="16"/>
        <v>0</v>
      </c>
      <c r="AG49">
        <f t="shared" si="16"/>
        <v>0</v>
      </c>
      <c r="AH49">
        <f t="shared" si="16"/>
        <v>0</v>
      </c>
      <c r="AI49">
        <f t="shared" si="16"/>
        <v>0</v>
      </c>
      <c r="AJ49">
        <f t="shared" si="16"/>
        <v>0</v>
      </c>
      <c r="AK49">
        <f t="shared" si="16"/>
        <v>0</v>
      </c>
      <c r="AL49">
        <f t="shared" si="16"/>
        <v>0</v>
      </c>
    </row>
    <row r="50" spans="1:38" x14ac:dyDescent="0.2">
      <c r="A50" t="s">
        <v>198</v>
      </c>
      <c r="B50" t="str">
        <f>INDEX('power plant mapping ETM - ENTSO'!$B$1:$B$22,MATCH('calculation fossil'!A50,'power plant mapping ETM - ENTSO'!$A$1:$A$22,0))</f>
        <v>Coal conventional</v>
      </c>
      <c r="C50" s="14">
        <f>INDEX(Technology_parameters!$D$1:$D$26,MATCH('calculation fossil'!A50,Technology_parameters!$A$1:$A$26,0),1)</f>
        <v>0.35</v>
      </c>
      <c r="D50" s="15">
        <f t="shared" si="6"/>
        <v>8000</v>
      </c>
      <c r="E50">
        <f t="shared" ref="E50:AL50" si="17">E13*D13</f>
        <v>0</v>
      </c>
      <c r="F50">
        <f t="shared" si="17"/>
        <v>0</v>
      </c>
      <c r="G50">
        <f t="shared" si="17"/>
        <v>0</v>
      </c>
      <c r="H50">
        <f t="shared" si="17"/>
        <v>0</v>
      </c>
      <c r="I50">
        <f t="shared" si="17"/>
        <v>0</v>
      </c>
      <c r="J50">
        <f t="shared" si="17"/>
        <v>0</v>
      </c>
      <c r="K50">
        <f t="shared" si="17"/>
        <v>0</v>
      </c>
      <c r="L50">
        <f t="shared" si="17"/>
        <v>3044913.5100000002</v>
      </c>
      <c r="M50">
        <f t="shared" si="17"/>
        <v>4296784.915</v>
      </c>
      <c r="N50">
        <f t="shared" si="17"/>
        <v>0</v>
      </c>
      <c r="O50">
        <f t="shared" si="17"/>
        <v>0</v>
      </c>
      <c r="P50">
        <f t="shared" si="17"/>
        <v>13095072.120000001</v>
      </c>
      <c r="Q50">
        <f t="shared" si="17"/>
        <v>0</v>
      </c>
      <c r="R50">
        <f t="shared" si="17"/>
        <v>0</v>
      </c>
      <c r="S50">
        <f t="shared" si="17"/>
        <v>0</v>
      </c>
      <c r="T50">
        <f t="shared" si="17"/>
        <v>0</v>
      </c>
      <c r="U50">
        <f t="shared" si="17"/>
        <v>0</v>
      </c>
      <c r="V50">
        <f t="shared" si="17"/>
        <v>0</v>
      </c>
      <c r="W50">
        <f t="shared" si="17"/>
        <v>0</v>
      </c>
      <c r="X50">
        <f t="shared" si="17"/>
        <v>0</v>
      </c>
      <c r="Y50">
        <f t="shared" si="17"/>
        <v>0</v>
      </c>
      <c r="Z50">
        <f t="shared" si="17"/>
        <v>0</v>
      </c>
      <c r="AA50">
        <f t="shared" si="17"/>
        <v>0</v>
      </c>
      <c r="AB50">
        <f t="shared" si="17"/>
        <v>0</v>
      </c>
      <c r="AC50">
        <f t="shared" si="17"/>
        <v>0</v>
      </c>
      <c r="AD50">
        <f t="shared" si="17"/>
        <v>18235203.862199999</v>
      </c>
      <c r="AE50">
        <f t="shared" si="17"/>
        <v>1806924</v>
      </c>
      <c r="AF50">
        <f t="shared" si="17"/>
        <v>0</v>
      </c>
      <c r="AG50">
        <f t="shared" si="17"/>
        <v>0</v>
      </c>
      <c r="AH50">
        <f t="shared" si="17"/>
        <v>0</v>
      </c>
      <c r="AI50">
        <f t="shared" si="17"/>
        <v>0</v>
      </c>
      <c r="AJ50">
        <f t="shared" si="17"/>
        <v>164671.69170764842</v>
      </c>
      <c r="AK50">
        <f t="shared" si="17"/>
        <v>10867218.588322245</v>
      </c>
      <c r="AL50">
        <f t="shared" si="17"/>
        <v>13046937.600000001</v>
      </c>
    </row>
    <row r="51" spans="1:38" x14ac:dyDescent="0.2">
      <c r="A51" t="s">
        <v>199</v>
      </c>
      <c r="B51" t="str">
        <f>INDEX('power plant mapping ETM - ENTSO'!$B$1:$B$22,MATCH('calculation fossil'!A51,'power plant mapping ETM - ENTSO'!$A$1:$A$22,0))</f>
        <v>Coal conventional</v>
      </c>
      <c r="C51" s="14">
        <f>INDEX(Technology_parameters!$D$1:$D$26,MATCH('calculation fossil'!A51,Technology_parameters!$A$1:$A$26,0),1)</f>
        <v>0.4</v>
      </c>
      <c r="D51" s="15">
        <f t="shared" si="6"/>
        <v>8000</v>
      </c>
      <c r="E51">
        <f t="shared" ref="E51:AL51" si="18">E14*D14</f>
        <v>0</v>
      </c>
      <c r="F51">
        <f t="shared" si="18"/>
        <v>0</v>
      </c>
      <c r="G51">
        <f t="shared" si="18"/>
        <v>0</v>
      </c>
      <c r="H51">
        <f t="shared" si="18"/>
        <v>0</v>
      </c>
      <c r="I51">
        <f t="shared" si="18"/>
        <v>0</v>
      </c>
      <c r="J51">
        <f t="shared" si="18"/>
        <v>0</v>
      </c>
      <c r="K51">
        <f t="shared" si="18"/>
        <v>0</v>
      </c>
      <c r="L51">
        <f t="shared" si="18"/>
        <v>0</v>
      </c>
      <c r="M51">
        <f t="shared" si="18"/>
        <v>12646016.5</v>
      </c>
      <c r="N51">
        <f t="shared" si="18"/>
        <v>0</v>
      </c>
      <c r="O51">
        <f t="shared" si="18"/>
        <v>0</v>
      </c>
      <c r="P51">
        <f t="shared" si="18"/>
        <v>0</v>
      </c>
      <c r="Q51">
        <f t="shared" si="18"/>
        <v>0</v>
      </c>
      <c r="R51">
        <f t="shared" si="18"/>
        <v>0</v>
      </c>
      <c r="S51">
        <f t="shared" si="18"/>
        <v>0</v>
      </c>
      <c r="T51">
        <f t="shared" si="18"/>
        <v>0</v>
      </c>
      <c r="U51">
        <f t="shared" si="18"/>
        <v>0</v>
      </c>
      <c r="V51">
        <f t="shared" si="18"/>
        <v>444600</v>
      </c>
      <c r="W51">
        <f t="shared" si="18"/>
        <v>0</v>
      </c>
      <c r="X51">
        <f t="shared" si="18"/>
        <v>0</v>
      </c>
      <c r="Y51">
        <f t="shared" si="18"/>
        <v>0</v>
      </c>
      <c r="Z51">
        <f t="shared" si="18"/>
        <v>0</v>
      </c>
      <c r="AA51">
        <f t="shared" si="18"/>
        <v>0</v>
      </c>
      <c r="AB51">
        <f t="shared" si="18"/>
        <v>0</v>
      </c>
      <c r="AC51">
        <f t="shared" si="18"/>
        <v>1629606.2500000002</v>
      </c>
      <c r="AD51">
        <f t="shared" si="18"/>
        <v>0</v>
      </c>
      <c r="AE51">
        <f t="shared" si="18"/>
        <v>0</v>
      </c>
      <c r="AF51">
        <f t="shared" si="18"/>
        <v>0</v>
      </c>
      <c r="AG51">
        <f t="shared" si="18"/>
        <v>0</v>
      </c>
      <c r="AH51">
        <f t="shared" si="18"/>
        <v>0</v>
      </c>
      <c r="AI51">
        <f t="shared" si="18"/>
        <v>23248.807051909891</v>
      </c>
      <c r="AJ51">
        <f t="shared" si="18"/>
        <v>340737.35070565704</v>
      </c>
      <c r="AK51">
        <f t="shared" si="18"/>
        <v>0</v>
      </c>
      <c r="AL51">
        <f t="shared" si="18"/>
        <v>0</v>
      </c>
    </row>
    <row r="52" spans="1:38" x14ac:dyDescent="0.2">
      <c r="A52" t="s">
        <v>200</v>
      </c>
      <c r="B52" t="str">
        <f>INDEX('power plant mapping ETM - ENTSO'!$B$1:$B$22,MATCH('calculation fossil'!A52,'power plant mapping ETM - ENTSO'!$A$1:$A$22,0))</f>
        <v>Oil-fired plant</v>
      </c>
      <c r="C52" s="14">
        <f>INDEX(Technology_parameters!$D$1:$D$26,MATCH('calculation fossil'!A52,Technology_parameters!$A$1:$A$26,0),1)</f>
        <v>0.35</v>
      </c>
      <c r="D52" s="15">
        <f t="shared" si="6"/>
        <v>8000</v>
      </c>
      <c r="E52">
        <f t="shared" ref="E52:AL52" si="19">E15*D15</f>
        <v>0</v>
      </c>
      <c r="F52">
        <f t="shared" si="19"/>
        <v>0</v>
      </c>
      <c r="G52">
        <f t="shared" si="19"/>
        <v>0</v>
      </c>
      <c r="H52">
        <f t="shared" si="19"/>
        <v>0</v>
      </c>
      <c r="I52">
        <f t="shared" si="19"/>
        <v>0</v>
      </c>
      <c r="J52">
        <f t="shared" si="19"/>
        <v>0</v>
      </c>
      <c r="K52">
        <f t="shared" si="19"/>
        <v>0</v>
      </c>
      <c r="L52">
        <f t="shared" si="19"/>
        <v>0</v>
      </c>
      <c r="M52">
        <f t="shared" si="19"/>
        <v>0</v>
      </c>
      <c r="N52">
        <f t="shared" si="19"/>
        <v>0</v>
      </c>
      <c r="O52">
        <f t="shared" si="19"/>
        <v>0</v>
      </c>
      <c r="P52">
        <f t="shared" si="19"/>
        <v>0</v>
      </c>
      <c r="Q52">
        <f t="shared" si="19"/>
        <v>0</v>
      </c>
      <c r="R52">
        <f t="shared" si="19"/>
        <v>2570.3999999999996</v>
      </c>
      <c r="S52">
        <f t="shared" si="19"/>
        <v>0</v>
      </c>
      <c r="T52">
        <f t="shared" si="19"/>
        <v>0</v>
      </c>
      <c r="U52">
        <f t="shared" si="19"/>
        <v>0</v>
      </c>
      <c r="V52">
        <f t="shared" si="19"/>
        <v>510940</v>
      </c>
      <c r="W52">
        <f t="shared" si="19"/>
        <v>129900</v>
      </c>
      <c r="X52">
        <f t="shared" si="19"/>
        <v>0</v>
      </c>
      <c r="Y52">
        <f t="shared" si="19"/>
        <v>0</v>
      </c>
      <c r="Z52">
        <f t="shared" si="19"/>
        <v>0</v>
      </c>
      <c r="AA52">
        <f t="shared" si="19"/>
        <v>0</v>
      </c>
      <c r="AB52">
        <f t="shared" si="19"/>
        <v>0</v>
      </c>
      <c r="AC52">
        <f t="shared" si="19"/>
        <v>0</v>
      </c>
      <c r="AD52">
        <f t="shared" si="19"/>
        <v>0</v>
      </c>
      <c r="AE52">
        <f t="shared" si="19"/>
        <v>0</v>
      </c>
      <c r="AF52">
        <f t="shared" si="19"/>
        <v>0</v>
      </c>
      <c r="AG52">
        <f t="shared" si="19"/>
        <v>0</v>
      </c>
      <c r="AH52">
        <f t="shared" si="19"/>
        <v>0</v>
      </c>
      <c r="AI52">
        <f t="shared" si="19"/>
        <v>0</v>
      </c>
      <c r="AJ52">
        <f t="shared" si="19"/>
        <v>0</v>
      </c>
      <c r="AK52">
        <f t="shared" si="19"/>
        <v>0</v>
      </c>
      <c r="AL52">
        <f t="shared" si="19"/>
        <v>0</v>
      </c>
    </row>
    <row r="53" spans="1:38" x14ac:dyDescent="0.2">
      <c r="A53" t="s">
        <v>201</v>
      </c>
      <c r="B53" t="str">
        <f>INDEX('power plant mapping ETM - ENTSO'!$B$1:$B$22,MATCH('calculation fossil'!A53,'power plant mapping ETM - ENTSO'!$A$1:$A$22,0))</f>
        <v>Oil-fired plant</v>
      </c>
      <c r="C53" s="14">
        <f>INDEX(Technology_parameters!$D$1:$D$26,MATCH('calculation fossil'!A53,Technology_parameters!$A$1:$A$26,0),1)</f>
        <v>0.35</v>
      </c>
      <c r="D53" s="15">
        <f t="shared" si="6"/>
        <v>8000</v>
      </c>
      <c r="E53">
        <f t="shared" ref="E53:AL53" si="20">E16*D16</f>
        <v>1308848</v>
      </c>
      <c r="F53">
        <f t="shared" si="20"/>
        <v>0</v>
      </c>
      <c r="G53">
        <f t="shared" si="20"/>
        <v>0</v>
      </c>
      <c r="H53">
        <f t="shared" si="20"/>
        <v>0</v>
      </c>
      <c r="I53">
        <f t="shared" si="20"/>
        <v>0</v>
      </c>
      <c r="J53">
        <f t="shared" si="20"/>
        <v>0</v>
      </c>
      <c r="K53">
        <f t="shared" si="20"/>
        <v>8659.5</v>
      </c>
      <c r="L53">
        <f t="shared" si="20"/>
        <v>44827.23000000001</v>
      </c>
      <c r="M53">
        <f t="shared" si="20"/>
        <v>2495057.6350000007</v>
      </c>
      <c r="N53">
        <f t="shared" si="20"/>
        <v>0</v>
      </c>
      <c r="O53">
        <f t="shared" si="20"/>
        <v>0</v>
      </c>
      <c r="P53">
        <f t="shared" si="20"/>
        <v>0</v>
      </c>
      <c r="Q53">
        <f t="shared" si="20"/>
        <v>0</v>
      </c>
      <c r="R53">
        <f t="shared" si="20"/>
        <v>589788</v>
      </c>
      <c r="S53">
        <f t="shared" si="20"/>
        <v>0</v>
      </c>
      <c r="T53">
        <f t="shared" si="20"/>
        <v>0</v>
      </c>
      <c r="U53">
        <f t="shared" si="20"/>
        <v>132840</v>
      </c>
      <c r="V53">
        <f t="shared" si="20"/>
        <v>0</v>
      </c>
      <c r="W53">
        <f t="shared" si="20"/>
        <v>0</v>
      </c>
      <c r="X53">
        <f t="shared" si="20"/>
        <v>0</v>
      </c>
      <c r="Y53">
        <f t="shared" si="20"/>
        <v>0</v>
      </c>
      <c r="Z53">
        <f t="shared" si="20"/>
        <v>0</v>
      </c>
      <c r="AA53">
        <f t="shared" si="20"/>
        <v>0</v>
      </c>
      <c r="AB53">
        <f t="shared" si="20"/>
        <v>0</v>
      </c>
      <c r="AC53">
        <f t="shared" si="20"/>
        <v>0</v>
      </c>
      <c r="AD53">
        <f t="shared" si="20"/>
        <v>0</v>
      </c>
      <c r="AE53">
        <f t="shared" si="20"/>
        <v>0</v>
      </c>
      <c r="AF53">
        <f t="shared" si="20"/>
        <v>0</v>
      </c>
      <c r="AG53">
        <f t="shared" si="20"/>
        <v>0</v>
      </c>
      <c r="AH53">
        <f t="shared" si="20"/>
        <v>0</v>
      </c>
      <c r="AI53">
        <f t="shared" si="20"/>
        <v>0</v>
      </c>
      <c r="AJ53">
        <f t="shared" si="20"/>
        <v>0</v>
      </c>
      <c r="AK53">
        <f t="shared" si="20"/>
        <v>0</v>
      </c>
      <c r="AL53">
        <f t="shared" si="20"/>
        <v>0</v>
      </c>
    </row>
    <row r="54" spans="1:38" x14ac:dyDescent="0.2">
      <c r="A54" t="s">
        <v>202</v>
      </c>
      <c r="B54" t="str">
        <f>INDEX('power plant mapping ETM - ENTSO'!$B$1:$B$22,MATCH('calculation fossil'!A54,'power plant mapping ETM - ENTSO'!$A$1:$A$22,0))</f>
        <v>Lignite plant</v>
      </c>
      <c r="C54" s="14">
        <f>INDEX(Technology_parameters!$D$1:$D$26,MATCH('calculation fossil'!A54,Technology_parameters!$A$1:$A$26,0),1)</f>
        <v>0.46</v>
      </c>
      <c r="D54" s="15">
        <f t="shared" si="6"/>
        <v>8000</v>
      </c>
      <c r="E54">
        <f t="shared" ref="E54:AL54" si="21">E17*D17</f>
        <v>0</v>
      </c>
      <c r="F54">
        <f t="shared" si="21"/>
        <v>0</v>
      </c>
      <c r="G54">
        <f t="shared" si="21"/>
        <v>0</v>
      </c>
      <c r="H54">
        <f t="shared" si="21"/>
        <v>0</v>
      </c>
      <c r="I54">
        <f t="shared" si="21"/>
        <v>0</v>
      </c>
      <c r="J54">
        <f t="shared" si="21"/>
        <v>0</v>
      </c>
      <c r="K54">
        <f t="shared" si="21"/>
        <v>0</v>
      </c>
      <c r="L54">
        <f t="shared" si="21"/>
        <v>3834615.37</v>
      </c>
      <c r="M54">
        <f t="shared" si="21"/>
        <v>0</v>
      </c>
      <c r="N54">
        <f t="shared" si="21"/>
        <v>0</v>
      </c>
      <c r="O54">
        <f t="shared" si="21"/>
        <v>0</v>
      </c>
      <c r="P54">
        <f t="shared" si="21"/>
        <v>0</v>
      </c>
      <c r="Q54">
        <f t="shared" si="21"/>
        <v>0</v>
      </c>
      <c r="R54">
        <f t="shared" si="21"/>
        <v>0</v>
      </c>
      <c r="S54">
        <f t="shared" si="21"/>
        <v>0</v>
      </c>
      <c r="T54">
        <f t="shared" si="21"/>
        <v>0</v>
      </c>
      <c r="U54">
        <f t="shared" si="21"/>
        <v>0</v>
      </c>
      <c r="V54">
        <f t="shared" si="21"/>
        <v>0</v>
      </c>
      <c r="W54">
        <f t="shared" si="21"/>
        <v>0</v>
      </c>
      <c r="X54">
        <f t="shared" si="21"/>
        <v>0</v>
      </c>
      <c r="Y54">
        <f t="shared" si="21"/>
        <v>0</v>
      </c>
      <c r="Z54">
        <f t="shared" si="21"/>
        <v>0</v>
      </c>
      <c r="AA54">
        <f t="shared" si="21"/>
        <v>0</v>
      </c>
      <c r="AB54">
        <f t="shared" si="21"/>
        <v>0</v>
      </c>
      <c r="AC54">
        <f t="shared" si="21"/>
        <v>0</v>
      </c>
      <c r="AD54">
        <f t="shared" si="21"/>
        <v>0</v>
      </c>
      <c r="AE54">
        <f t="shared" si="21"/>
        <v>0</v>
      </c>
      <c r="AF54">
        <f t="shared" si="21"/>
        <v>0</v>
      </c>
      <c r="AG54">
        <f t="shared" si="21"/>
        <v>0</v>
      </c>
      <c r="AH54">
        <f t="shared" si="21"/>
        <v>0</v>
      </c>
      <c r="AI54">
        <f t="shared" si="21"/>
        <v>0</v>
      </c>
      <c r="AJ54">
        <f t="shared" si="21"/>
        <v>0</v>
      </c>
      <c r="AK54">
        <f t="shared" si="21"/>
        <v>0</v>
      </c>
      <c r="AL54">
        <f t="shared" si="21"/>
        <v>0</v>
      </c>
    </row>
    <row r="55" spans="1:38" x14ac:dyDescent="0.2">
      <c r="A55" t="s">
        <v>203</v>
      </c>
      <c r="B55" t="str">
        <f>INDEX('power plant mapping ETM - ENTSO'!$B$1:$B$22,MATCH('calculation fossil'!A55,'power plant mapping ETM - ENTSO'!$A$1:$A$22,0))</f>
        <v>Lignite plant</v>
      </c>
      <c r="C55" s="14">
        <f>INDEX(Technology_parameters!$D$1:$D$26,MATCH('calculation fossil'!A55,Technology_parameters!$A$1:$A$26,0),1)</f>
        <v>0.35</v>
      </c>
      <c r="D55" s="15">
        <f t="shared" si="6"/>
        <v>8000</v>
      </c>
      <c r="E55">
        <f t="shared" ref="E55:AL55" si="22">E18*D18</f>
        <v>0</v>
      </c>
      <c r="F55">
        <f t="shared" si="22"/>
        <v>0</v>
      </c>
      <c r="G55">
        <f t="shared" si="22"/>
        <v>0</v>
      </c>
      <c r="H55">
        <f t="shared" si="22"/>
        <v>0</v>
      </c>
      <c r="I55">
        <f t="shared" si="22"/>
        <v>0</v>
      </c>
      <c r="J55">
        <f t="shared" si="22"/>
        <v>0</v>
      </c>
      <c r="K55">
        <f t="shared" si="22"/>
        <v>0</v>
      </c>
      <c r="L55">
        <f t="shared" si="22"/>
        <v>49335114.437119998</v>
      </c>
      <c r="M55">
        <f t="shared" si="22"/>
        <v>0</v>
      </c>
      <c r="N55">
        <f t="shared" si="22"/>
        <v>0</v>
      </c>
      <c r="O55">
        <f t="shared" si="22"/>
        <v>0</v>
      </c>
      <c r="P55">
        <f t="shared" si="22"/>
        <v>0</v>
      </c>
      <c r="Q55">
        <f t="shared" si="22"/>
        <v>0</v>
      </c>
      <c r="R55">
        <f t="shared" si="22"/>
        <v>0</v>
      </c>
      <c r="S55">
        <f t="shared" si="22"/>
        <v>0</v>
      </c>
      <c r="T55">
        <f t="shared" si="22"/>
        <v>0</v>
      </c>
      <c r="U55">
        <f t="shared" si="22"/>
        <v>66534</v>
      </c>
      <c r="V55">
        <f t="shared" si="22"/>
        <v>0</v>
      </c>
      <c r="W55">
        <f t="shared" si="22"/>
        <v>0</v>
      </c>
      <c r="X55">
        <f t="shared" si="22"/>
        <v>0</v>
      </c>
      <c r="Y55">
        <f t="shared" si="22"/>
        <v>0</v>
      </c>
      <c r="Z55">
        <f t="shared" si="22"/>
        <v>0</v>
      </c>
      <c r="AA55">
        <f t="shared" si="22"/>
        <v>0</v>
      </c>
      <c r="AB55">
        <f t="shared" si="22"/>
        <v>0</v>
      </c>
      <c r="AC55">
        <f t="shared" si="22"/>
        <v>0</v>
      </c>
      <c r="AD55">
        <f t="shared" si="22"/>
        <v>0</v>
      </c>
      <c r="AE55">
        <f t="shared" si="22"/>
        <v>0</v>
      </c>
      <c r="AF55">
        <f t="shared" si="22"/>
        <v>2506918.9000000004</v>
      </c>
      <c r="AG55">
        <f t="shared" si="22"/>
        <v>0</v>
      </c>
      <c r="AH55">
        <f t="shared" si="22"/>
        <v>0</v>
      </c>
      <c r="AI55">
        <f t="shared" si="22"/>
        <v>154176.4</v>
      </c>
      <c r="AJ55">
        <f t="shared" si="22"/>
        <v>1676373.7824338691</v>
      </c>
      <c r="AK55">
        <f t="shared" si="22"/>
        <v>0</v>
      </c>
      <c r="AL55">
        <f t="shared" si="22"/>
        <v>0</v>
      </c>
    </row>
    <row r="56" spans="1:38" x14ac:dyDescent="0.2">
      <c r="A56" t="s">
        <v>204</v>
      </c>
      <c r="B56" t="str">
        <f>INDEX('power plant mapping ETM - ENTSO'!$B$1:$B$22,MATCH('calculation fossil'!A56,'power plant mapping ETM - ENTSO'!$A$1:$A$22,0))</f>
        <v>Lignite plant</v>
      </c>
      <c r="C56" s="14">
        <f>INDEX(Technology_parameters!$D$1:$D$26,MATCH('calculation fossil'!A56,Technology_parameters!$A$1:$A$26,0),1)</f>
        <v>0.4</v>
      </c>
      <c r="D56" s="15">
        <f t="shared" si="6"/>
        <v>8000</v>
      </c>
      <c r="E56">
        <f t="shared" ref="E56:AL56" si="23">E19*D19</f>
        <v>0</v>
      </c>
      <c r="F56">
        <f t="shared" si="23"/>
        <v>0</v>
      </c>
      <c r="G56">
        <f t="shared" si="23"/>
        <v>0</v>
      </c>
      <c r="H56">
        <f t="shared" si="23"/>
        <v>0</v>
      </c>
      <c r="I56">
        <f t="shared" si="23"/>
        <v>0</v>
      </c>
      <c r="J56">
        <f t="shared" si="23"/>
        <v>0</v>
      </c>
      <c r="K56">
        <f t="shared" si="23"/>
        <v>0</v>
      </c>
      <c r="L56">
        <f t="shared" si="23"/>
        <v>0</v>
      </c>
      <c r="M56">
        <f t="shared" si="23"/>
        <v>0</v>
      </c>
      <c r="N56">
        <f t="shared" si="23"/>
        <v>0</v>
      </c>
      <c r="O56">
        <f t="shared" si="23"/>
        <v>0</v>
      </c>
      <c r="P56">
        <f t="shared" si="23"/>
        <v>0</v>
      </c>
      <c r="Q56">
        <f t="shared" si="23"/>
        <v>0</v>
      </c>
      <c r="R56">
        <f t="shared" si="23"/>
        <v>0</v>
      </c>
      <c r="S56">
        <f t="shared" si="23"/>
        <v>0</v>
      </c>
      <c r="T56">
        <f t="shared" si="23"/>
        <v>0</v>
      </c>
      <c r="U56">
        <f t="shared" si="23"/>
        <v>0</v>
      </c>
      <c r="V56">
        <f t="shared" si="23"/>
        <v>0</v>
      </c>
      <c r="W56">
        <f t="shared" si="23"/>
        <v>0</v>
      </c>
      <c r="X56">
        <f t="shared" si="23"/>
        <v>0</v>
      </c>
      <c r="Y56">
        <f t="shared" si="23"/>
        <v>0</v>
      </c>
      <c r="Z56">
        <f t="shared" si="23"/>
        <v>0</v>
      </c>
      <c r="AA56">
        <f t="shared" si="23"/>
        <v>0</v>
      </c>
      <c r="AB56">
        <f t="shared" si="23"/>
        <v>0</v>
      </c>
      <c r="AC56">
        <f t="shared" si="23"/>
        <v>0</v>
      </c>
      <c r="AD56">
        <f t="shared" si="23"/>
        <v>0</v>
      </c>
      <c r="AE56">
        <f t="shared" si="23"/>
        <v>0</v>
      </c>
      <c r="AF56">
        <f t="shared" si="23"/>
        <v>0</v>
      </c>
      <c r="AG56">
        <f t="shared" si="23"/>
        <v>0</v>
      </c>
      <c r="AH56">
        <f t="shared" si="23"/>
        <v>0</v>
      </c>
      <c r="AI56">
        <f t="shared" si="23"/>
        <v>19641.16</v>
      </c>
      <c r="AJ56">
        <f t="shared" si="23"/>
        <v>68689.635729792484</v>
      </c>
      <c r="AK56">
        <f t="shared" si="23"/>
        <v>0</v>
      </c>
      <c r="AL56">
        <f t="shared" si="23"/>
        <v>0</v>
      </c>
    </row>
    <row r="57" spans="1:38" x14ac:dyDescent="0.2">
      <c r="A57" t="s">
        <v>205</v>
      </c>
      <c r="B57" t="str">
        <f>INDEX('power plant mapping ETM - ENTSO'!$B$1:$B$22,MATCH('calculation fossil'!A57,'power plant mapping ETM - ENTSO'!$A$1:$A$22,0))</f>
        <v>Nuclear conventional</v>
      </c>
      <c r="C57" s="14">
        <f>INDEX(Technology_parameters!$D$1:$D$26,MATCH('calculation fossil'!A57,Technology_parameters!$A$1:$A$26,0),1)</f>
        <v>0.33</v>
      </c>
      <c r="D57" s="15">
        <f t="shared" si="6"/>
        <v>8000</v>
      </c>
      <c r="E57">
        <f t="shared" ref="E57:AL57" si="24">E20*D20</f>
        <v>0</v>
      </c>
      <c r="F57">
        <f t="shared" si="24"/>
        <v>0</v>
      </c>
      <c r="G57">
        <f t="shared" si="24"/>
        <v>0</v>
      </c>
      <c r="H57">
        <f t="shared" si="24"/>
        <v>11648280</v>
      </c>
      <c r="I57">
        <f t="shared" si="24"/>
        <v>5742800</v>
      </c>
      <c r="J57">
        <f t="shared" si="24"/>
        <v>0</v>
      </c>
      <c r="K57">
        <f t="shared" si="24"/>
        <v>0</v>
      </c>
      <c r="L57">
        <f t="shared" si="24"/>
        <v>32903081.399999999</v>
      </c>
      <c r="M57">
        <f t="shared" si="24"/>
        <v>0</v>
      </c>
      <c r="N57">
        <f t="shared" si="24"/>
        <v>0</v>
      </c>
      <c r="O57">
        <f t="shared" si="24"/>
        <v>0</v>
      </c>
      <c r="P57">
        <f t="shared" si="24"/>
        <v>19885903.84</v>
      </c>
      <c r="Q57">
        <f t="shared" si="24"/>
        <v>172859192</v>
      </c>
      <c r="R57">
        <f t="shared" si="24"/>
        <v>0</v>
      </c>
      <c r="S57">
        <f t="shared" si="24"/>
        <v>0</v>
      </c>
      <c r="T57">
        <f t="shared" si="24"/>
        <v>0</v>
      </c>
      <c r="U57">
        <f t="shared" si="24"/>
        <v>0</v>
      </c>
      <c r="V57">
        <f t="shared" si="24"/>
        <v>0</v>
      </c>
      <c r="W57">
        <f t="shared" si="24"/>
        <v>0</v>
      </c>
      <c r="X57">
        <f t="shared" si="24"/>
        <v>0</v>
      </c>
      <c r="Y57">
        <f t="shared" si="24"/>
        <v>0</v>
      </c>
      <c r="Z57">
        <f t="shared" si="24"/>
        <v>0</v>
      </c>
      <c r="AA57">
        <f t="shared" si="24"/>
        <v>0</v>
      </c>
      <c r="AB57">
        <f t="shared" si="24"/>
        <v>0</v>
      </c>
      <c r="AC57">
        <f t="shared" si="24"/>
        <v>0</v>
      </c>
      <c r="AD57">
        <f t="shared" si="24"/>
        <v>0</v>
      </c>
      <c r="AE57">
        <f t="shared" si="24"/>
        <v>0</v>
      </c>
      <c r="AF57">
        <f t="shared" si="24"/>
        <v>0</v>
      </c>
      <c r="AG57">
        <f t="shared" si="24"/>
        <v>0</v>
      </c>
      <c r="AH57">
        <f t="shared" si="24"/>
        <v>5423645</v>
      </c>
      <c r="AI57">
        <f t="shared" si="24"/>
        <v>1263962.2595500001</v>
      </c>
      <c r="AJ57">
        <f t="shared" si="24"/>
        <v>0</v>
      </c>
      <c r="AK57">
        <f t="shared" si="24"/>
        <v>0</v>
      </c>
      <c r="AL57">
        <f t="shared" si="24"/>
        <v>0</v>
      </c>
    </row>
    <row r="58" spans="1:38" x14ac:dyDescent="0.2">
      <c r="A58" t="s">
        <v>207</v>
      </c>
      <c r="B58" t="str">
        <f>INDEX('power plant mapping ETM - ENTSO'!$B$1:$B$22,MATCH('calculation fossil'!A58,'power plant mapping ETM - ENTSO'!$A$1:$A$22,0))</f>
        <v>Oil-fired plant</v>
      </c>
      <c r="C58" s="14">
        <f>INDEX(Technology_parameters!$D$1:$D$26,MATCH('calculation fossil'!A58,Technology_parameters!$A$1:$A$26,0),1)</f>
        <v>0.4</v>
      </c>
      <c r="D58" s="15">
        <f t="shared" si="6"/>
        <v>8000</v>
      </c>
      <c r="E58">
        <f t="shared" ref="E58:AL58" si="25">E21*D21</f>
        <v>0</v>
      </c>
      <c r="F58">
        <f t="shared" si="25"/>
        <v>0</v>
      </c>
      <c r="G58">
        <f t="shared" si="25"/>
        <v>0</v>
      </c>
      <c r="H58">
        <f t="shared" si="25"/>
        <v>0</v>
      </c>
      <c r="I58">
        <f t="shared" si="25"/>
        <v>0</v>
      </c>
      <c r="J58">
        <f t="shared" si="25"/>
        <v>0</v>
      </c>
      <c r="K58">
        <f t="shared" si="25"/>
        <v>0</v>
      </c>
      <c r="L58">
        <f t="shared" si="25"/>
        <v>0</v>
      </c>
      <c r="M58">
        <f t="shared" si="25"/>
        <v>0</v>
      </c>
      <c r="N58">
        <f t="shared" si="25"/>
        <v>0</v>
      </c>
      <c r="O58">
        <f t="shared" si="25"/>
        <v>0</v>
      </c>
      <c r="P58">
        <f t="shared" si="25"/>
        <v>0</v>
      </c>
      <c r="Q58">
        <f t="shared" si="25"/>
        <v>0</v>
      </c>
      <c r="R58">
        <f t="shared" si="25"/>
        <v>14439.599999999999</v>
      </c>
      <c r="S58">
        <f t="shared" si="25"/>
        <v>0</v>
      </c>
      <c r="T58">
        <f t="shared" si="25"/>
        <v>0</v>
      </c>
      <c r="U58">
        <f t="shared" si="25"/>
        <v>0</v>
      </c>
      <c r="V58">
        <f t="shared" si="25"/>
        <v>0</v>
      </c>
      <c r="W58">
        <f t="shared" si="25"/>
        <v>0</v>
      </c>
      <c r="X58">
        <f t="shared" si="25"/>
        <v>0</v>
      </c>
      <c r="Y58">
        <f t="shared" si="25"/>
        <v>0</v>
      </c>
      <c r="Z58">
        <f t="shared" si="25"/>
        <v>0</v>
      </c>
      <c r="AA58">
        <f t="shared" si="25"/>
        <v>0</v>
      </c>
      <c r="AB58">
        <f t="shared" si="25"/>
        <v>0</v>
      </c>
      <c r="AC58">
        <f t="shared" si="25"/>
        <v>0</v>
      </c>
      <c r="AD58">
        <f t="shared" si="25"/>
        <v>0</v>
      </c>
      <c r="AE58">
        <f t="shared" si="25"/>
        <v>0</v>
      </c>
      <c r="AF58">
        <f t="shared" si="25"/>
        <v>0</v>
      </c>
      <c r="AG58">
        <f t="shared" si="25"/>
        <v>0</v>
      </c>
      <c r="AH58">
        <f t="shared" si="25"/>
        <v>0</v>
      </c>
      <c r="AI58">
        <f t="shared" si="25"/>
        <v>0</v>
      </c>
      <c r="AJ58">
        <f t="shared" si="25"/>
        <v>0</v>
      </c>
      <c r="AK58">
        <f t="shared" si="25"/>
        <v>0</v>
      </c>
      <c r="AL58">
        <f t="shared" si="25"/>
        <v>0</v>
      </c>
    </row>
    <row r="59" spans="1:38" x14ac:dyDescent="0.2">
      <c r="A59" t="s">
        <v>208</v>
      </c>
      <c r="B59" t="str">
        <f>INDEX('power plant mapping ETM - ENTSO'!$B$1:$B$22,MATCH('calculation fossil'!A59,'power plant mapping ETM - ENTSO'!$A$1:$A$22,0))</f>
        <v>Oil-fired plant</v>
      </c>
      <c r="C59" s="14">
        <f>INDEX(Technology_parameters!$D$1:$D$26,MATCH('calculation fossil'!A59,Technology_parameters!$A$1:$A$26,0),1)</f>
        <v>0.28999999999999998</v>
      </c>
      <c r="D59" s="15">
        <f t="shared" si="6"/>
        <v>8000</v>
      </c>
      <c r="E59">
        <f t="shared" ref="E59:AL59" si="26">E22*D22</f>
        <v>0</v>
      </c>
      <c r="F59">
        <f t="shared" si="26"/>
        <v>0</v>
      </c>
      <c r="G59">
        <f t="shared" si="26"/>
        <v>0</v>
      </c>
      <c r="H59">
        <f t="shared" si="26"/>
        <v>0</v>
      </c>
      <c r="I59">
        <f t="shared" si="26"/>
        <v>0</v>
      </c>
      <c r="J59">
        <f t="shared" si="26"/>
        <v>0</v>
      </c>
      <c r="K59">
        <f t="shared" si="26"/>
        <v>0</v>
      </c>
      <c r="L59">
        <f t="shared" si="26"/>
        <v>0</v>
      </c>
      <c r="M59">
        <f t="shared" si="26"/>
        <v>0</v>
      </c>
      <c r="N59">
        <f t="shared" si="26"/>
        <v>0</v>
      </c>
      <c r="O59">
        <f t="shared" si="26"/>
        <v>0</v>
      </c>
      <c r="P59">
        <f t="shared" si="26"/>
        <v>0</v>
      </c>
      <c r="Q59">
        <f t="shared" si="26"/>
        <v>0</v>
      </c>
      <c r="R59">
        <f t="shared" si="26"/>
        <v>0</v>
      </c>
      <c r="S59">
        <f t="shared" si="26"/>
        <v>0</v>
      </c>
      <c r="T59">
        <f t="shared" si="26"/>
        <v>0</v>
      </c>
      <c r="U59">
        <f t="shared" si="26"/>
        <v>0</v>
      </c>
      <c r="V59">
        <f t="shared" si="26"/>
        <v>0</v>
      </c>
      <c r="W59">
        <f t="shared" si="26"/>
        <v>0</v>
      </c>
      <c r="X59">
        <f t="shared" si="26"/>
        <v>0</v>
      </c>
      <c r="Y59">
        <f t="shared" si="26"/>
        <v>0</v>
      </c>
      <c r="Z59">
        <f t="shared" si="26"/>
        <v>0</v>
      </c>
      <c r="AA59">
        <f t="shared" si="26"/>
        <v>0</v>
      </c>
      <c r="AB59">
        <f t="shared" si="26"/>
        <v>0</v>
      </c>
      <c r="AC59">
        <f t="shared" si="26"/>
        <v>0</v>
      </c>
      <c r="AD59">
        <f t="shared" si="26"/>
        <v>0</v>
      </c>
      <c r="AE59">
        <f t="shared" si="26"/>
        <v>0</v>
      </c>
      <c r="AF59">
        <f t="shared" si="26"/>
        <v>0</v>
      </c>
      <c r="AG59">
        <f t="shared" si="26"/>
        <v>0</v>
      </c>
      <c r="AH59">
        <f t="shared" si="26"/>
        <v>0</v>
      </c>
      <c r="AI59">
        <f t="shared" si="26"/>
        <v>0</v>
      </c>
      <c r="AJ59">
        <f t="shared" si="26"/>
        <v>0</v>
      </c>
      <c r="AK59">
        <f t="shared" si="26"/>
        <v>0</v>
      </c>
      <c r="AL59">
        <f t="shared" si="26"/>
        <v>0</v>
      </c>
    </row>
    <row r="60" spans="1:38" s="19" customFormat="1" x14ac:dyDescent="0.2">
      <c r="A60" s="19" t="s">
        <v>209</v>
      </c>
      <c r="B60" s="19" t="str">
        <f>INDEX('power plant mapping ETM - ENTSO'!$B$1:$B$22,MATCH('calculation fossil'!A60,'power plant mapping ETM - ENTSO'!$A$1:$A$22,0))</f>
        <v>Oil-fired plant</v>
      </c>
      <c r="C60" s="33">
        <f>INDEX(Technology_parameters!$D$1:$D$26,MATCH('calculation fossil'!A60,Technology_parameters!$A$1:$A$26,0),1)</f>
        <v>0.39</v>
      </c>
      <c r="D60" s="34">
        <f t="shared" si="6"/>
        <v>8000</v>
      </c>
      <c r="E60" s="19">
        <f t="shared" ref="E60:AL60" si="27">E23*D23</f>
        <v>0</v>
      </c>
      <c r="F60" s="19">
        <f t="shared" si="27"/>
        <v>0</v>
      </c>
      <c r="G60" s="19">
        <f t="shared" si="27"/>
        <v>0</v>
      </c>
      <c r="H60" s="19">
        <f t="shared" si="27"/>
        <v>0</v>
      </c>
      <c r="I60" s="19">
        <f t="shared" si="27"/>
        <v>0</v>
      </c>
      <c r="J60" s="19">
        <f t="shared" si="27"/>
        <v>0</v>
      </c>
      <c r="K60" s="19">
        <f t="shared" si="27"/>
        <v>0</v>
      </c>
      <c r="L60" s="19">
        <f t="shared" si="27"/>
        <v>0</v>
      </c>
      <c r="M60" s="19">
        <f t="shared" si="27"/>
        <v>0</v>
      </c>
      <c r="N60" s="19">
        <f t="shared" si="27"/>
        <v>0</v>
      </c>
      <c r="O60" s="19">
        <f t="shared" si="27"/>
        <v>0</v>
      </c>
      <c r="P60" s="19">
        <f t="shared" si="27"/>
        <v>0</v>
      </c>
      <c r="Q60" s="19">
        <f t="shared" si="27"/>
        <v>0</v>
      </c>
      <c r="R60" s="19">
        <f t="shared" si="27"/>
        <v>0</v>
      </c>
      <c r="S60" s="19">
        <f t="shared" si="27"/>
        <v>0</v>
      </c>
      <c r="T60" s="19">
        <f t="shared" si="27"/>
        <v>0</v>
      </c>
      <c r="U60" s="19">
        <f t="shared" si="27"/>
        <v>0</v>
      </c>
      <c r="V60" s="19">
        <f t="shared" si="27"/>
        <v>0</v>
      </c>
      <c r="W60" s="19">
        <f t="shared" si="27"/>
        <v>0</v>
      </c>
      <c r="X60" s="19">
        <f t="shared" si="27"/>
        <v>0</v>
      </c>
      <c r="Y60" s="19">
        <f t="shared" si="27"/>
        <v>0</v>
      </c>
      <c r="Z60" s="19">
        <f t="shared" si="27"/>
        <v>0</v>
      </c>
      <c r="AA60" s="19">
        <f t="shared" si="27"/>
        <v>0</v>
      </c>
      <c r="AB60" s="19">
        <f t="shared" si="27"/>
        <v>0</v>
      </c>
      <c r="AC60" s="19">
        <f t="shared" si="27"/>
        <v>0</v>
      </c>
      <c r="AD60" s="19">
        <f t="shared" si="27"/>
        <v>0</v>
      </c>
      <c r="AE60" s="19">
        <f t="shared" si="27"/>
        <v>0</v>
      </c>
      <c r="AF60" s="19">
        <f t="shared" si="27"/>
        <v>0</v>
      </c>
      <c r="AG60" s="19">
        <f t="shared" si="27"/>
        <v>0</v>
      </c>
      <c r="AH60" s="19">
        <f t="shared" si="27"/>
        <v>0</v>
      </c>
      <c r="AI60" s="19">
        <f t="shared" si="27"/>
        <v>0</v>
      </c>
      <c r="AJ60" s="19">
        <f t="shared" si="27"/>
        <v>0</v>
      </c>
      <c r="AK60" s="19">
        <f t="shared" si="27"/>
        <v>0</v>
      </c>
      <c r="AL60" s="19">
        <f t="shared" si="27"/>
        <v>0</v>
      </c>
    </row>
    <row r="61" spans="1:38" s="24" customFormat="1" x14ac:dyDescent="0.2">
      <c r="C61" s="31"/>
      <c r="D61" s="32"/>
    </row>
    <row r="62" spans="1:38" s="19" customFormat="1" x14ac:dyDescent="0.2">
      <c r="A62" s="35" t="s">
        <v>263</v>
      </c>
      <c r="E62" s="27"/>
    </row>
    <row r="63" spans="1:38" x14ac:dyDescent="0.2">
      <c r="B63" t="str">
        <f>B28</f>
        <v>Gas CCGT</v>
      </c>
      <c r="E63" s="18">
        <f>IFERROR(SUM(E40:E44)/SUM(E40:E48),0)</f>
        <v>0.72050208958256834</v>
      </c>
      <c r="F63" s="18">
        <f t="shared" ref="F63:AL63" si="28">IFERROR(SUM(F40:F44)/SUM(F40:F48),0)</f>
        <v>0</v>
      </c>
      <c r="G63" s="18">
        <f t="shared" si="28"/>
        <v>0</v>
      </c>
      <c r="H63" s="18">
        <f t="shared" si="28"/>
        <v>0.98151878475405774</v>
      </c>
      <c r="I63" s="18">
        <f t="shared" si="28"/>
        <v>0</v>
      </c>
      <c r="J63" s="18">
        <f t="shared" si="28"/>
        <v>0</v>
      </c>
      <c r="K63" s="18">
        <f t="shared" si="28"/>
        <v>0</v>
      </c>
      <c r="L63" s="18">
        <f t="shared" si="28"/>
        <v>1</v>
      </c>
      <c r="M63" s="18">
        <f t="shared" si="28"/>
        <v>0.60563091890383902</v>
      </c>
      <c r="N63" s="18">
        <f t="shared" si="28"/>
        <v>0</v>
      </c>
      <c r="O63" s="18">
        <f t="shared" si="28"/>
        <v>0</v>
      </c>
      <c r="P63" s="18">
        <f t="shared" si="28"/>
        <v>1</v>
      </c>
      <c r="Q63" s="18">
        <f t="shared" si="28"/>
        <v>0.68763519655677796</v>
      </c>
      <c r="R63" s="18">
        <f t="shared" si="28"/>
        <v>0.99786020934500419</v>
      </c>
      <c r="S63" s="18">
        <f t="shared" si="28"/>
        <v>1</v>
      </c>
      <c r="T63" s="18">
        <f t="shared" si="28"/>
        <v>1</v>
      </c>
      <c r="U63" s="18">
        <f t="shared" si="28"/>
        <v>1</v>
      </c>
      <c r="V63" s="18">
        <f t="shared" si="28"/>
        <v>1</v>
      </c>
      <c r="W63" s="18">
        <f t="shared" si="28"/>
        <v>1</v>
      </c>
      <c r="X63" s="18">
        <f t="shared" si="28"/>
        <v>0</v>
      </c>
      <c r="Y63" s="18">
        <f t="shared" si="28"/>
        <v>0</v>
      </c>
      <c r="Z63" s="18">
        <f t="shared" si="28"/>
        <v>0</v>
      </c>
      <c r="AA63" s="18">
        <f t="shared" si="28"/>
        <v>0</v>
      </c>
      <c r="AB63" s="18">
        <f t="shared" si="28"/>
        <v>1</v>
      </c>
      <c r="AC63" s="18">
        <f t="shared" si="28"/>
        <v>0</v>
      </c>
      <c r="AD63" s="18">
        <f t="shared" si="28"/>
        <v>0</v>
      </c>
      <c r="AE63" s="18">
        <f t="shared" si="28"/>
        <v>0</v>
      </c>
      <c r="AF63" s="18">
        <f t="shared" si="28"/>
        <v>0</v>
      </c>
      <c r="AG63" s="18">
        <f t="shared" si="28"/>
        <v>0</v>
      </c>
      <c r="AH63" s="18">
        <f t="shared" si="28"/>
        <v>0</v>
      </c>
      <c r="AI63" s="18">
        <f t="shared" si="28"/>
        <v>0</v>
      </c>
      <c r="AJ63" s="18">
        <f t="shared" si="28"/>
        <v>1</v>
      </c>
      <c r="AK63" s="18">
        <f t="shared" si="28"/>
        <v>0</v>
      </c>
      <c r="AL63" s="18">
        <f t="shared" si="28"/>
        <v>0</v>
      </c>
    </row>
    <row r="64" spans="1:38" x14ac:dyDescent="0.2">
      <c r="B64" t="str">
        <f t="shared" ref="B64:B70" si="29">B29</f>
        <v>Gas conventional</v>
      </c>
      <c r="E64" s="18">
        <f>IFERROR(SUM(E45:E46)/SUM(E40:E48),1)</f>
        <v>0.27076233647609615</v>
      </c>
      <c r="F64" s="18">
        <f t="shared" ref="F64:AL64" si="30">IFERROR(SUM(F45:F46)/SUM(F40:F48),1)</f>
        <v>1</v>
      </c>
      <c r="G64" s="18">
        <f t="shared" si="30"/>
        <v>1</v>
      </c>
      <c r="H64" s="18">
        <f t="shared" si="30"/>
        <v>0</v>
      </c>
      <c r="I64" s="18">
        <f t="shared" si="30"/>
        <v>1</v>
      </c>
      <c r="J64" s="18">
        <f t="shared" si="30"/>
        <v>1</v>
      </c>
      <c r="K64" s="18">
        <f t="shared" si="30"/>
        <v>1</v>
      </c>
      <c r="L64" s="18">
        <f t="shared" si="30"/>
        <v>0</v>
      </c>
      <c r="M64" s="18">
        <f t="shared" si="30"/>
        <v>0.21881147520581373</v>
      </c>
      <c r="N64" s="18">
        <f t="shared" si="30"/>
        <v>0.1396996855488396</v>
      </c>
      <c r="O64" s="18">
        <f t="shared" si="30"/>
        <v>1</v>
      </c>
      <c r="P64" s="18">
        <f t="shared" si="30"/>
        <v>0</v>
      </c>
      <c r="Q64" s="18">
        <f t="shared" si="30"/>
        <v>0</v>
      </c>
      <c r="R64" s="18">
        <f t="shared" si="30"/>
        <v>0</v>
      </c>
      <c r="S64" s="18">
        <f t="shared" si="30"/>
        <v>0</v>
      </c>
      <c r="T64" s="18">
        <f t="shared" si="30"/>
        <v>0</v>
      </c>
      <c r="U64" s="18">
        <f t="shared" si="30"/>
        <v>0</v>
      </c>
      <c r="V64" s="18">
        <f t="shared" si="30"/>
        <v>0</v>
      </c>
      <c r="W64" s="18">
        <f t="shared" si="30"/>
        <v>0</v>
      </c>
      <c r="X64" s="18">
        <f t="shared" si="30"/>
        <v>1</v>
      </c>
      <c r="Y64" s="18">
        <f t="shared" si="30"/>
        <v>1</v>
      </c>
      <c r="Z64" s="18">
        <f t="shared" si="30"/>
        <v>1</v>
      </c>
      <c r="AA64" s="18">
        <f t="shared" si="30"/>
        <v>1</v>
      </c>
      <c r="AB64" s="18">
        <f t="shared" si="30"/>
        <v>0</v>
      </c>
      <c r="AC64" s="18">
        <f t="shared" si="30"/>
        <v>1</v>
      </c>
      <c r="AD64" s="18">
        <f t="shared" si="30"/>
        <v>1</v>
      </c>
      <c r="AE64" s="18">
        <f t="shared" si="30"/>
        <v>1</v>
      </c>
      <c r="AF64" s="18">
        <f t="shared" si="30"/>
        <v>1</v>
      </c>
      <c r="AG64" s="18">
        <f t="shared" si="30"/>
        <v>1</v>
      </c>
      <c r="AH64" s="18">
        <f t="shared" si="30"/>
        <v>0</v>
      </c>
      <c r="AI64" s="18">
        <f t="shared" si="30"/>
        <v>1</v>
      </c>
      <c r="AJ64" s="18">
        <f t="shared" si="30"/>
        <v>0</v>
      </c>
      <c r="AK64" s="18">
        <f t="shared" si="30"/>
        <v>1</v>
      </c>
      <c r="AL64" s="18">
        <f t="shared" si="30"/>
        <v>1</v>
      </c>
    </row>
    <row r="65" spans="1:38" x14ac:dyDescent="0.2">
      <c r="B65" t="str">
        <f t="shared" si="29"/>
        <v>Gas turbine</v>
      </c>
      <c r="E65" s="18">
        <f>IFERROR(SUM(E47:E48)/SUM(E40:E48),0)</f>
        <v>8.7355739413355581E-3</v>
      </c>
      <c r="F65" s="18">
        <f t="shared" ref="F65:AL65" si="31">IFERROR(SUM(F47:F48)/SUM(F40:F48),0)</f>
        <v>0</v>
      </c>
      <c r="G65" s="18">
        <f t="shared" si="31"/>
        <v>0</v>
      </c>
      <c r="H65" s="18">
        <f t="shared" si="31"/>
        <v>1.8481215245942179E-2</v>
      </c>
      <c r="I65" s="18">
        <f t="shared" si="31"/>
        <v>0</v>
      </c>
      <c r="J65" s="18">
        <f t="shared" si="31"/>
        <v>0</v>
      </c>
      <c r="K65" s="18">
        <f t="shared" si="31"/>
        <v>0</v>
      </c>
      <c r="L65" s="18">
        <f t="shared" si="31"/>
        <v>0</v>
      </c>
      <c r="M65" s="18">
        <f t="shared" si="31"/>
        <v>0.17555760589034719</v>
      </c>
      <c r="N65" s="18">
        <f t="shared" si="31"/>
        <v>0.8603003144511604</v>
      </c>
      <c r="O65" s="18">
        <f t="shared" si="31"/>
        <v>0</v>
      </c>
      <c r="P65" s="18">
        <f t="shared" si="31"/>
        <v>0</v>
      </c>
      <c r="Q65" s="18">
        <f t="shared" si="31"/>
        <v>0.31236480344322209</v>
      </c>
      <c r="R65" s="18">
        <f t="shared" si="31"/>
        <v>2.1397906549958344E-3</v>
      </c>
      <c r="S65" s="18">
        <f t="shared" si="31"/>
        <v>0</v>
      </c>
      <c r="T65" s="18">
        <f t="shared" si="31"/>
        <v>0</v>
      </c>
      <c r="U65" s="18">
        <f t="shared" si="31"/>
        <v>0</v>
      </c>
      <c r="V65" s="18">
        <f t="shared" si="31"/>
        <v>0</v>
      </c>
      <c r="W65" s="18">
        <f t="shared" si="31"/>
        <v>0</v>
      </c>
      <c r="X65" s="18">
        <f t="shared" si="31"/>
        <v>0</v>
      </c>
      <c r="Y65" s="18">
        <f t="shared" si="31"/>
        <v>0</v>
      </c>
      <c r="Z65" s="18">
        <f t="shared" si="31"/>
        <v>0</v>
      </c>
      <c r="AA65" s="18">
        <f t="shared" si="31"/>
        <v>0</v>
      </c>
      <c r="AB65" s="18">
        <f t="shared" si="31"/>
        <v>0</v>
      </c>
      <c r="AC65" s="18">
        <f t="shared" si="31"/>
        <v>0</v>
      </c>
      <c r="AD65" s="18">
        <f t="shared" si="31"/>
        <v>0</v>
      </c>
      <c r="AE65" s="18">
        <f t="shared" si="31"/>
        <v>0</v>
      </c>
      <c r="AF65" s="18">
        <f t="shared" si="31"/>
        <v>0</v>
      </c>
      <c r="AG65" s="18">
        <f t="shared" si="31"/>
        <v>0</v>
      </c>
      <c r="AH65" s="18">
        <f t="shared" si="31"/>
        <v>1</v>
      </c>
      <c r="AI65" s="18">
        <f t="shared" si="31"/>
        <v>0</v>
      </c>
      <c r="AJ65" s="18">
        <f t="shared" si="31"/>
        <v>0</v>
      </c>
      <c r="AK65" s="18">
        <f t="shared" si="31"/>
        <v>0</v>
      </c>
      <c r="AL65" s="18">
        <f t="shared" si="31"/>
        <v>0</v>
      </c>
    </row>
    <row r="66" spans="1:38" x14ac:dyDescent="0.2">
      <c r="B66" t="str">
        <f t="shared" si="29"/>
        <v>Coal pulverized</v>
      </c>
      <c r="E66" s="25">
        <f>IFERROR(SUM(E49)/SUM(E$49:E$51),0)</f>
        <v>0</v>
      </c>
      <c r="F66" s="25">
        <f t="shared" ref="F66:AL66" si="32">IFERROR(SUM(F49)/SUM(F$49:F$51),0)</f>
        <v>0</v>
      </c>
      <c r="G66" s="25">
        <f t="shared" si="32"/>
        <v>0</v>
      </c>
      <c r="H66" s="25">
        <f t="shared" si="32"/>
        <v>0</v>
      </c>
      <c r="I66" s="25">
        <f t="shared" si="32"/>
        <v>0</v>
      </c>
      <c r="J66" s="25">
        <f t="shared" si="32"/>
        <v>0</v>
      </c>
      <c r="K66" s="25">
        <f t="shared" si="32"/>
        <v>0</v>
      </c>
      <c r="L66" s="25">
        <f t="shared" si="32"/>
        <v>0</v>
      </c>
      <c r="M66" s="25">
        <f t="shared" si="32"/>
        <v>0.15494554118922502</v>
      </c>
      <c r="N66" s="25">
        <f t="shared" si="32"/>
        <v>0</v>
      </c>
      <c r="O66" s="25">
        <f t="shared" si="32"/>
        <v>0</v>
      </c>
      <c r="P66" s="25">
        <f t="shared" si="32"/>
        <v>0</v>
      </c>
      <c r="Q66" s="25">
        <f t="shared" si="32"/>
        <v>1</v>
      </c>
      <c r="R66" s="25">
        <f t="shared" si="32"/>
        <v>0</v>
      </c>
      <c r="S66" s="25">
        <f t="shared" si="32"/>
        <v>0</v>
      </c>
      <c r="T66" s="25">
        <f t="shared" si="32"/>
        <v>0</v>
      </c>
      <c r="U66" s="25">
        <f t="shared" si="32"/>
        <v>0</v>
      </c>
      <c r="V66" s="25">
        <f t="shared" si="32"/>
        <v>0</v>
      </c>
      <c r="W66" s="25">
        <f t="shared" si="32"/>
        <v>0</v>
      </c>
      <c r="X66" s="25">
        <f t="shared" si="32"/>
        <v>0</v>
      </c>
      <c r="Y66" s="25">
        <f t="shared" si="32"/>
        <v>0</v>
      </c>
      <c r="Z66" s="25">
        <f t="shared" si="32"/>
        <v>0</v>
      </c>
      <c r="AA66" s="25">
        <f t="shared" si="32"/>
        <v>0</v>
      </c>
      <c r="AB66" s="25">
        <f t="shared" si="32"/>
        <v>0</v>
      </c>
      <c r="AC66" s="25">
        <f t="shared" si="32"/>
        <v>0.67018412918394465</v>
      </c>
      <c r="AD66" s="25">
        <f t="shared" si="32"/>
        <v>0</v>
      </c>
      <c r="AE66" s="25">
        <f t="shared" si="32"/>
        <v>0</v>
      </c>
      <c r="AF66" s="25">
        <f t="shared" si="32"/>
        <v>0</v>
      </c>
      <c r="AG66" s="25">
        <f t="shared" si="32"/>
        <v>0</v>
      </c>
      <c r="AH66" s="25">
        <f t="shared" si="32"/>
        <v>0</v>
      </c>
      <c r="AI66" s="25">
        <f t="shared" si="32"/>
        <v>0</v>
      </c>
      <c r="AJ66" s="25">
        <f t="shared" si="32"/>
        <v>0</v>
      </c>
      <c r="AK66" s="25">
        <f t="shared" si="32"/>
        <v>0</v>
      </c>
      <c r="AL66" s="25">
        <f t="shared" si="32"/>
        <v>0</v>
      </c>
    </row>
    <row r="67" spans="1:38" x14ac:dyDescent="0.2">
      <c r="B67" t="str">
        <f t="shared" si="29"/>
        <v>Coal conventional</v>
      </c>
      <c r="E67" s="26">
        <f>IFERROR(SUM(E50:E51)/SUM(E49:E51),1)</f>
        <v>1</v>
      </c>
      <c r="F67" s="26">
        <f t="shared" ref="F67:AL67" si="33">IFERROR(SUM(F50:F51)/SUM(F49:F51),1)</f>
        <v>1</v>
      </c>
      <c r="G67" s="26">
        <f t="shared" si="33"/>
        <v>1</v>
      </c>
      <c r="H67" s="26">
        <f t="shared" si="33"/>
        <v>1</v>
      </c>
      <c r="I67" s="26">
        <f t="shared" si="33"/>
        <v>1</v>
      </c>
      <c r="J67" s="26">
        <f t="shared" si="33"/>
        <v>1</v>
      </c>
      <c r="K67" s="26">
        <f t="shared" si="33"/>
        <v>1</v>
      </c>
      <c r="L67" s="26">
        <f t="shared" si="33"/>
        <v>1</v>
      </c>
      <c r="M67" s="26">
        <f t="shared" si="33"/>
        <v>0.84505445881077501</v>
      </c>
      <c r="N67" s="26">
        <f t="shared" si="33"/>
        <v>1</v>
      </c>
      <c r="O67" s="26">
        <f t="shared" si="33"/>
        <v>1</v>
      </c>
      <c r="P67" s="26">
        <f t="shared" si="33"/>
        <v>1</v>
      </c>
      <c r="Q67" s="26">
        <f t="shared" si="33"/>
        <v>0</v>
      </c>
      <c r="R67" s="26">
        <f t="shared" si="33"/>
        <v>1</v>
      </c>
      <c r="S67" s="26">
        <f t="shared" si="33"/>
        <v>1</v>
      </c>
      <c r="T67" s="26">
        <f t="shared" si="33"/>
        <v>1</v>
      </c>
      <c r="U67" s="26">
        <f t="shared" si="33"/>
        <v>1</v>
      </c>
      <c r="V67" s="26">
        <f t="shared" si="33"/>
        <v>1</v>
      </c>
      <c r="W67" s="26">
        <f t="shared" si="33"/>
        <v>1</v>
      </c>
      <c r="X67" s="26">
        <f t="shared" si="33"/>
        <v>1</v>
      </c>
      <c r="Y67" s="26">
        <f t="shared" si="33"/>
        <v>1</v>
      </c>
      <c r="Z67" s="26">
        <f t="shared" si="33"/>
        <v>1</v>
      </c>
      <c r="AA67" s="26">
        <f t="shared" si="33"/>
        <v>1</v>
      </c>
      <c r="AB67" s="26">
        <f t="shared" si="33"/>
        <v>1</v>
      </c>
      <c r="AC67" s="26">
        <f t="shared" si="33"/>
        <v>0.32981587081605529</v>
      </c>
      <c r="AD67" s="26">
        <f t="shared" si="33"/>
        <v>1</v>
      </c>
      <c r="AE67" s="26">
        <f t="shared" si="33"/>
        <v>1</v>
      </c>
      <c r="AF67" s="26">
        <f t="shared" si="33"/>
        <v>1</v>
      </c>
      <c r="AG67" s="26">
        <f t="shared" si="33"/>
        <v>1</v>
      </c>
      <c r="AH67" s="26">
        <f t="shared" si="33"/>
        <v>1</v>
      </c>
      <c r="AI67" s="26">
        <f t="shared" si="33"/>
        <v>1</v>
      </c>
      <c r="AJ67" s="26">
        <f t="shared" si="33"/>
        <v>1</v>
      </c>
      <c r="AK67" s="26">
        <f t="shared" si="33"/>
        <v>1</v>
      </c>
      <c r="AL67" s="26">
        <f t="shared" si="33"/>
        <v>1</v>
      </c>
    </row>
    <row r="68" spans="1:38" x14ac:dyDescent="0.2">
      <c r="B68" t="str">
        <f t="shared" si="29"/>
        <v>Oil-fired plant</v>
      </c>
      <c r="E68" s="11">
        <f>1</f>
        <v>1</v>
      </c>
      <c r="F68" s="11">
        <f>1</f>
        <v>1</v>
      </c>
      <c r="G68" s="11">
        <f>1</f>
        <v>1</v>
      </c>
      <c r="H68" s="11">
        <f>1</f>
        <v>1</v>
      </c>
      <c r="I68" s="11">
        <f>1</f>
        <v>1</v>
      </c>
      <c r="J68" s="11">
        <f>1</f>
        <v>1</v>
      </c>
      <c r="K68" s="11">
        <f>1</f>
        <v>1</v>
      </c>
      <c r="L68" s="11">
        <f>1</f>
        <v>1</v>
      </c>
      <c r="M68" s="11">
        <f>1</f>
        <v>1</v>
      </c>
      <c r="N68" s="11">
        <f>1</f>
        <v>1</v>
      </c>
      <c r="O68" s="11">
        <f>1</f>
        <v>1</v>
      </c>
      <c r="P68" s="11">
        <f>1</f>
        <v>1</v>
      </c>
      <c r="Q68" s="11">
        <f>1</f>
        <v>1</v>
      </c>
      <c r="R68" s="11">
        <f>1</f>
        <v>1</v>
      </c>
      <c r="S68" s="11">
        <f>1</f>
        <v>1</v>
      </c>
      <c r="T68" s="11">
        <f>1</f>
        <v>1</v>
      </c>
      <c r="U68" s="11">
        <f>1</f>
        <v>1</v>
      </c>
      <c r="V68" s="11">
        <f>1</f>
        <v>1</v>
      </c>
      <c r="W68" s="11">
        <f>1</f>
        <v>1</v>
      </c>
      <c r="X68" s="11">
        <f>1</f>
        <v>1</v>
      </c>
      <c r="Y68" s="11">
        <f>1</f>
        <v>1</v>
      </c>
      <c r="Z68" s="11">
        <f>1</f>
        <v>1</v>
      </c>
      <c r="AA68" s="11">
        <f>1</f>
        <v>1</v>
      </c>
      <c r="AB68" s="11">
        <f>1</f>
        <v>1</v>
      </c>
      <c r="AC68" s="11">
        <f>1</f>
        <v>1</v>
      </c>
      <c r="AD68" s="11">
        <f>1</f>
        <v>1</v>
      </c>
      <c r="AE68" s="11">
        <f>1</f>
        <v>1</v>
      </c>
      <c r="AF68" s="11">
        <f>1</f>
        <v>1</v>
      </c>
      <c r="AG68" s="11">
        <f>1</f>
        <v>1</v>
      </c>
      <c r="AH68" s="11">
        <f>1</f>
        <v>1</v>
      </c>
      <c r="AI68" s="11">
        <f>1</f>
        <v>1</v>
      </c>
      <c r="AJ68" s="11">
        <f>1</f>
        <v>1</v>
      </c>
      <c r="AK68" s="11">
        <f>1</f>
        <v>1</v>
      </c>
      <c r="AL68" s="11">
        <f>1</f>
        <v>1</v>
      </c>
    </row>
    <row r="69" spans="1:38" ht="15" customHeight="1" x14ac:dyDescent="0.2">
      <c r="B69" t="str">
        <f t="shared" si="29"/>
        <v>Lignite plant</v>
      </c>
      <c r="E69" s="11">
        <f>1</f>
        <v>1</v>
      </c>
      <c r="F69" s="11">
        <f>1</f>
        <v>1</v>
      </c>
      <c r="G69" s="11">
        <f>1</f>
        <v>1</v>
      </c>
      <c r="H69" s="11">
        <f>1</f>
        <v>1</v>
      </c>
      <c r="I69" s="11">
        <f>1</f>
        <v>1</v>
      </c>
      <c r="J69" s="11">
        <f>1</f>
        <v>1</v>
      </c>
      <c r="K69" s="11">
        <f>1</f>
        <v>1</v>
      </c>
      <c r="L69" s="11">
        <f>1</f>
        <v>1</v>
      </c>
      <c r="M69" s="11">
        <f>1</f>
        <v>1</v>
      </c>
      <c r="N69" s="11">
        <f>1</f>
        <v>1</v>
      </c>
      <c r="O69" s="11">
        <f>1</f>
        <v>1</v>
      </c>
      <c r="P69" s="11">
        <f>1</f>
        <v>1</v>
      </c>
      <c r="Q69" s="11">
        <f>1</f>
        <v>1</v>
      </c>
      <c r="R69" s="11">
        <f>1</f>
        <v>1</v>
      </c>
      <c r="S69" s="11">
        <f>1</f>
        <v>1</v>
      </c>
      <c r="T69" s="11">
        <f>1</f>
        <v>1</v>
      </c>
      <c r="U69" s="11">
        <f>1</f>
        <v>1</v>
      </c>
      <c r="V69" s="11">
        <f>1</f>
        <v>1</v>
      </c>
      <c r="W69" s="11">
        <f>1</f>
        <v>1</v>
      </c>
      <c r="X69" s="11">
        <f>1</f>
        <v>1</v>
      </c>
      <c r="Y69" s="11">
        <f>1</f>
        <v>1</v>
      </c>
      <c r="Z69" s="11">
        <f>1</f>
        <v>1</v>
      </c>
      <c r="AA69" s="11">
        <f>1</f>
        <v>1</v>
      </c>
      <c r="AB69" s="11">
        <f>1</f>
        <v>1</v>
      </c>
      <c r="AC69" s="11">
        <f>1</f>
        <v>1</v>
      </c>
      <c r="AD69" s="11">
        <f>1</f>
        <v>1</v>
      </c>
      <c r="AE69" s="11">
        <f>1</f>
        <v>1</v>
      </c>
      <c r="AF69" s="11">
        <f>1</f>
        <v>1</v>
      </c>
      <c r="AG69" s="11">
        <f>1</f>
        <v>1</v>
      </c>
      <c r="AH69" s="11">
        <f>1</f>
        <v>1</v>
      </c>
      <c r="AI69" s="11">
        <f>1</f>
        <v>1</v>
      </c>
      <c r="AJ69" s="11">
        <f>1</f>
        <v>1</v>
      </c>
      <c r="AK69" s="11">
        <f>1</f>
        <v>1</v>
      </c>
      <c r="AL69" s="11">
        <f>1</f>
        <v>1</v>
      </c>
    </row>
    <row r="70" spans="1:38" s="19" customFormat="1" x14ac:dyDescent="0.2">
      <c r="B70" s="19" t="str">
        <f t="shared" si="29"/>
        <v>Nuclear conventional</v>
      </c>
      <c r="E70" s="27">
        <f>1</f>
        <v>1</v>
      </c>
      <c r="F70" s="27">
        <f>1</f>
        <v>1</v>
      </c>
      <c r="G70" s="27">
        <f>1</f>
        <v>1</v>
      </c>
      <c r="H70" s="27">
        <f>1</f>
        <v>1</v>
      </c>
      <c r="I70" s="27">
        <f>1</f>
        <v>1</v>
      </c>
      <c r="J70" s="27">
        <f>1</f>
        <v>1</v>
      </c>
      <c r="K70" s="27">
        <f>1</f>
        <v>1</v>
      </c>
      <c r="L70" s="27">
        <f>1</f>
        <v>1</v>
      </c>
      <c r="M70" s="27">
        <f>1</f>
        <v>1</v>
      </c>
      <c r="N70" s="27">
        <f>1</f>
        <v>1</v>
      </c>
      <c r="O70" s="27">
        <f>1</f>
        <v>1</v>
      </c>
      <c r="P70" s="27">
        <f>1</f>
        <v>1</v>
      </c>
      <c r="Q70" s="27">
        <f>1</f>
        <v>1</v>
      </c>
      <c r="R70" s="27">
        <f>1</f>
        <v>1</v>
      </c>
      <c r="S70" s="27">
        <f>1</f>
        <v>1</v>
      </c>
      <c r="T70" s="27">
        <f>1</f>
        <v>1</v>
      </c>
      <c r="U70" s="27">
        <f>1</f>
        <v>1</v>
      </c>
      <c r="V70" s="27">
        <f>1</f>
        <v>1</v>
      </c>
      <c r="W70" s="27">
        <f>1</f>
        <v>1</v>
      </c>
      <c r="X70" s="27">
        <f>1</f>
        <v>1</v>
      </c>
      <c r="Y70" s="27">
        <f>1</f>
        <v>1</v>
      </c>
      <c r="Z70" s="27">
        <f>1</f>
        <v>1</v>
      </c>
      <c r="AA70" s="27">
        <f>1</f>
        <v>1</v>
      </c>
      <c r="AB70" s="27">
        <f>1</f>
        <v>1</v>
      </c>
      <c r="AC70" s="27">
        <f>1</f>
        <v>1</v>
      </c>
      <c r="AD70" s="27">
        <f>1</f>
        <v>1</v>
      </c>
      <c r="AE70" s="27">
        <f>1</f>
        <v>1</v>
      </c>
      <c r="AF70" s="27">
        <f>1</f>
        <v>1</v>
      </c>
      <c r="AG70" s="27">
        <f>1</f>
        <v>1</v>
      </c>
      <c r="AH70" s="27">
        <f>1</f>
        <v>1</v>
      </c>
      <c r="AI70" s="27">
        <f>1</f>
        <v>1</v>
      </c>
      <c r="AJ70" s="27">
        <f>1</f>
        <v>1</v>
      </c>
      <c r="AK70" s="27">
        <f>1</f>
        <v>1</v>
      </c>
      <c r="AL70" s="27">
        <f>1</f>
        <v>1</v>
      </c>
    </row>
    <row r="71" spans="1:38" x14ac:dyDescent="0.2">
      <c r="E71" s="11"/>
    </row>
    <row r="72" spans="1:38" x14ac:dyDescent="0.2">
      <c r="E72" s="11"/>
    </row>
    <row r="73" spans="1:38" x14ac:dyDescent="0.2">
      <c r="A73" s="30" t="s">
        <v>257</v>
      </c>
    </row>
    <row r="74" spans="1:38" s="30" customFormat="1" x14ac:dyDescent="0.2">
      <c r="B74" s="30" t="str">
        <f>B39</f>
        <v>ETM plant</v>
      </c>
      <c r="C74" s="30" t="str">
        <f t="shared" ref="C74:AL74" si="34">C39</f>
        <v>Standard efficiency in NCV terms</v>
      </c>
      <c r="D74" s="30" t="str">
        <f t="shared" si="34"/>
        <v>Typische vollasturen (ETM)</v>
      </c>
      <c r="E74" s="30" t="str">
        <f t="shared" si="34"/>
        <v>AT</v>
      </c>
      <c r="F74" s="30" t="str">
        <f t="shared" si="34"/>
        <v>BA</v>
      </c>
      <c r="G74" s="30" t="str">
        <f t="shared" si="34"/>
        <v>BE</v>
      </c>
      <c r="H74" s="30" t="str">
        <f t="shared" si="34"/>
        <v>BG</v>
      </c>
      <c r="I74" s="30" t="str">
        <f t="shared" si="34"/>
        <v>CH</v>
      </c>
      <c r="J74" s="30" t="str">
        <f t="shared" si="34"/>
        <v>CY</v>
      </c>
      <c r="K74" s="30" t="str">
        <f t="shared" si="34"/>
        <v>CZ</v>
      </c>
      <c r="L74" s="30" t="str">
        <f t="shared" si="34"/>
        <v>DE</v>
      </c>
      <c r="M74" s="30" t="str">
        <f t="shared" si="34"/>
        <v>DK</v>
      </c>
      <c r="N74" s="30" t="str">
        <f t="shared" si="34"/>
        <v>EE</v>
      </c>
      <c r="O74" s="30" t="str">
        <f t="shared" si="34"/>
        <v>ES</v>
      </c>
      <c r="P74" s="30" t="str">
        <f t="shared" si="34"/>
        <v>FI</v>
      </c>
      <c r="Q74" s="30" t="str">
        <f t="shared" si="34"/>
        <v>FR</v>
      </c>
      <c r="R74" s="30" t="str">
        <f t="shared" si="34"/>
        <v>EL</v>
      </c>
      <c r="S74" s="30" t="str">
        <f t="shared" si="34"/>
        <v>HR</v>
      </c>
      <c r="T74" s="30" t="str">
        <f t="shared" si="34"/>
        <v>HU</v>
      </c>
      <c r="U74" s="30" t="str">
        <f t="shared" si="34"/>
        <v>IE</v>
      </c>
      <c r="V74" s="30" t="str">
        <f t="shared" si="34"/>
        <v>IT</v>
      </c>
      <c r="W74" s="30" t="str">
        <f t="shared" si="34"/>
        <v>LT</v>
      </c>
      <c r="X74" s="30" t="str">
        <f t="shared" si="34"/>
        <v>LV</v>
      </c>
      <c r="Y74" s="30" t="str">
        <f t="shared" si="34"/>
        <v>ME</v>
      </c>
      <c r="Z74" s="30" t="str">
        <f t="shared" si="34"/>
        <v>MK</v>
      </c>
      <c r="AA74" s="30" t="str">
        <f t="shared" si="34"/>
        <v>MT</v>
      </c>
      <c r="AB74" s="30" t="str">
        <f t="shared" si="34"/>
        <v>NL</v>
      </c>
      <c r="AC74" s="30" t="str">
        <f t="shared" si="34"/>
        <v>PL</v>
      </c>
      <c r="AD74" s="30" t="str">
        <f t="shared" si="34"/>
        <v>PT</v>
      </c>
      <c r="AE74" s="30" t="str">
        <f t="shared" si="34"/>
        <v>RO</v>
      </c>
      <c r="AF74" s="30" t="str">
        <f t="shared" si="34"/>
        <v>RS</v>
      </c>
      <c r="AG74" s="30" t="str">
        <f t="shared" si="34"/>
        <v>SE</v>
      </c>
      <c r="AH74" s="30" t="str">
        <f t="shared" si="34"/>
        <v>SI</v>
      </c>
      <c r="AI74" s="30" t="str">
        <f t="shared" si="34"/>
        <v>SK</v>
      </c>
      <c r="AJ74" s="30" t="str">
        <f t="shared" si="34"/>
        <v>TR</v>
      </c>
      <c r="AK74" s="30" t="str">
        <f t="shared" si="34"/>
        <v>UA</v>
      </c>
      <c r="AL74" s="30" t="str">
        <f t="shared" si="34"/>
        <v>UK</v>
      </c>
    </row>
    <row r="75" spans="1:38" s="12" customFormat="1" x14ac:dyDescent="0.2">
      <c r="A75" s="12" t="s">
        <v>186</v>
      </c>
      <c r="B75" s="12" t="str">
        <f>INDEX('power plant mapping ETM - ENTSO'!$B$1:$B$22,MATCH('calculation fossil'!A75,'power plant mapping ETM - ENTSO'!$A$1:$A$22,0))</f>
        <v>Gas CCGT</v>
      </c>
      <c r="C75" s="16">
        <f>INDEX(Technology_parameters!$D$1:$D$26,MATCH('calculation fossil'!A75,Technology_parameters!$A$1:$A$26,0),1)</f>
        <v>0.6</v>
      </c>
      <c r="D75" s="17">
        <f t="shared" ref="D75:D95" si="35">D3</f>
        <v>8000</v>
      </c>
      <c r="E75" s="12">
        <f>E40/$C40</f>
        <v>566666.66666666674</v>
      </c>
      <c r="F75" s="12">
        <f t="shared" ref="F75:AL83" si="36">F40/$C40</f>
        <v>0</v>
      </c>
      <c r="G75" s="12">
        <f t="shared" si="36"/>
        <v>0</v>
      </c>
      <c r="H75" s="12">
        <f t="shared" si="36"/>
        <v>0</v>
      </c>
      <c r="I75" s="12">
        <f t="shared" si="36"/>
        <v>0</v>
      </c>
      <c r="J75" s="12">
        <f t="shared" si="36"/>
        <v>0</v>
      </c>
      <c r="K75" s="12">
        <f t="shared" si="36"/>
        <v>0</v>
      </c>
      <c r="L75" s="12">
        <f t="shared" si="36"/>
        <v>0</v>
      </c>
      <c r="M75" s="12">
        <f t="shared" si="36"/>
        <v>0</v>
      </c>
      <c r="N75" s="12">
        <f t="shared" si="36"/>
        <v>0</v>
      </c>
      <c r="O75" s="12">
        <f t="shared" si="36"/>
        <v>0</v>
      </c>
      <c r="P75" s="12">
        <f t="shared" si="36"/>
        <v>0</v>
      </c>
      <c r="Q75" s="12">
        <f t="shared" si="36"/>
        <v>0</v>
      </c>
      <c r="R75" s="12">
        <f t="shared" si="36"/>
        <v>0</v>
      </c>
      <c r="S75" s="12">
        <f t="shared" si="36"/>
        <v>0</v>
      </c>
      <c r="T75" s="12">
        <f t="shared" si="36"/>
        <v>0</v>
      </c>
      <c r="U75" s="12">
        <f t="shared" si="36"/>
        <v>0</v>
      </c>
      <c r="V75" s="12">
        <f t="shared" si="36"/>
        <v>0</v>
      </c>
      <c r="W75" s="12">
        <f t="shared" si="36"/>
        <v>0</v>
      </c>
      <c r="X75" s="12">
        <f t="shared" si="36"/>
        <v>0</v>
      </c>
      <c r="Y75" s="12">
        <f t="shared" si="36"/>
        <v>0</v>
      </c>
      <c r="Z75" s="12">
        <f t="shared" si="36"/>
        <v>0</v>
      </c>
      <c r="AA75" s="12">
        <f t="shared" si="36"/>
        <v>0</v>
      </c>
      <c r="AB75" s="12">
        <f t="shared" si="36"/>
        <v>0</v>
      </c>
      <c r="AC75" s="12">
        <f t="shared" si="36"/>
        <v>0</v>
      </c>
      <c r="AD75" s="12">
        <f t="shared" si="36"/>
        <v>0</v>
      </c>
      <c r="AE75" s="12">
        <f t="shared" si="36"/>
        <v>0</v>
      </c>
      <c r="AF75" s="12">
        <f t="shared" si="36"/>
        <v>0</v>
      </c>
      <c r="AG75" s="12">
        <f t="shared" si="36"/>
        <v>0</v>
      </c>
      <c r="AH75" s="12">
        <f t="shared" si="36"/>
        <v>0</v>
      </c>
      <c r="AI75" s="12">
        <f t="shared" si="36"/>
        <v>0</v>
      </c>
      <c r="AJ75" s="12">
        <f t="shared" si="36"/>
        <v>0</v>
      </c>
      <c r="AK75" s="12">
        <f t="shared" si="36"/>
        <v>0</v>
      </c>
      <c r="AL75" s="12">
        <f t="shared" si="36"/>
        <v>0</v>
      </c>
    </row>
    <row r="76" spans="1:38" x14ac:dyDescent="0.2">
      <c r="A76" t="s">
        <v>188</v>
      </c>
      <c r="B76" t="str">
        <f>INDEX('power plant mapping ETM - ENTSO'!$B$1:$B$22,MATCH('calculation fossil'!A76,'power plant mapping ETM - ENTSO'!$A$1:$A$22,0))</f>
        <v>Gas CCGT</v>
      </c>
      <c r="C76" s="14">
        <f>INDEX(Technology_parameters!$D$1:$D$26,MATCH('calculation fossil'!A76,Technology_parameters!$A$1:$A$26,0),1)</f>
        <v>0.4</v>
      </c>
      <c r="D76" s="15">
        <f t="shared" si="35"/>
        <v>8000</v>
      </c>
      <c r="E76">
        <f t="shared" ref="E76:T95" si="37">E41/$C41</f>
        <v>5478000.0000000009</v>
      </c>
      <c r="F76">
        <f t="shared" si="37"/>
        <v>0</v>
      </c>
      <c r="G76">
        <f t="shared" si="37"/>
        <v>0</v>
      </c>
      <c r="H76">
        <f t="shared" si="37"/>
        <v>0</v>
      </c>
      <c r="I76">
        <f t="shared" si="37"/>
        <v>0</v>
      </c>
      <c r="J76">
        <f t="shared" si="37"/>
        <v>0</v>
      </c>
      <c r="K76">
        <f t="shared" si="37"/>
        <v>0</v>
      </c>
      <c r="L76">
        <f t="shared" si="37"/>
        <v>1195622.2545</v>
      </c>
      <c r="M76">
        <f t="shared" si="37"/>
        <v>2950111.9333749996</v>
      </c>
      <c r="N76">
        <f t="shared" si="37"/>
        <v>0</v>
      </c>
      <c r="O76">
        <f t="shared" si="37"/>
        <v>0</v>
      </c>
      <c r="P76">
        <f t="shared" si="37"/>
        <v>0</v>
      </c>
      <c r="Q76">
        <f t="shared" si="37"/>
        <v>0</v>
      </c>
      <c r="R76">
        <f t="shared" si="37"/>
        <v>0</v>
      </c>
      <c r="S76">
        <f t="shared" si="37"/>
        <v>0</v>
      </c>
      <c r="T76">
        <f t="shared" si="37"/>
        <v>0</v>
      </c>
      <c r="U76">
        <f t="shared" si="36"/>
        <v>0</v>
      </c>
      <c r="V76">
        <f t="shared" si="36"/>
        <v>636660</v>
      </c>
      <c r="W76">
        <f t="shared" si="36"/>
        <v>0</v>
      </c>
      <c r="X76">
        <f t="shared" si="36"/>
        <v>0</v>
      </c>
      <c r="Y76">
        <f t="shared" si="36"/>
        <v>0</v>
      </c>
      <c r="Z76">
        <f t="shared" si="36"/>
        <v>0</v>
      </c>
      <c r="AA76">
        <f t="shared" si="36"/>
        <v>0</v>
      </c>
      <c r="AB76">
        <f t="shared" si="36"/>
        <v>661169.25</v>
      </c>
      <c r="AC76">
        <f t="shared" si="36"/>
        <v>0</v>
      </c>
      <c r="AD76">
        <f t="shared" si="36"/>
        <v>0</v>
      </c>
      <c r="AE76">
        <f t="shared" si="36"/>
        <v>0</v>
      </c>
      <c r="AF76">
        <f t="shared" si="36"/>
        <v>0</v>
      </c>
      <c r="AG76">
        <f t="shared" si="36"/>
        <v>0</v>
      </c>
      <c r="AH76">
        <f t="shared" si="36"/>
        <v>0</v>
      </c>
      <c r="AI76">
        <f t="shared" si="36"/>
        <v>0</v>
      </c>
      <c r="AJ76">
        <f t="shared" si="36"/>
        <v>7072305.6414660374</v>
      </c>
      <c r="AK76">
        <f t="shared" si="36"/>
        <v>0</v>
      </c>
      <c r="AL76">
        <f t="shared" si="36"/>
        <v>0</v>
      </c>
    </row>
    <row r="77" spans="1:38" x14ac:dyDescent="0.2">
      <c r="A77" t="s">
        <v>189</v>
      </c>
      <c r="B77" t="str">
        <f>INDEX('power plant mapping ETM - ENTSO'!$B$1:$B$22,MATCH('calculation fossil'!A77,'power plant mapping ETM - ENTSO'!$A$1:$A$22,0))</f>
        <v>Gas CCGT</v>
      </c>
      <c r="C77" s="14">
        <f>INDEX(Technology_parameters!$D$1:$D$26,MATCH('calculation fossil'!A77,Technology_parameters!$A$1:$A$26,0),1)</f>
        <v>0.48</v>
      </c>
      <c r="D77" s="15">
        <f t="shared" si="35"/>
        <v>8000</v>
      </c>
      <c r="E77">
        <f t="shared" si="37"/>
        <v>10465000.000000002</v>
      </c>
      <c r="F77">
        <f t="shared" si="36"/>
        <v>0</v>
      </c>
      <c r="G77">
        <f t="shared" si="36"/>
        <v>0</v>
      </c>
      <c r="H77">
        <f t="shared" si="36"/>
        <v>0</v>
      </c>
      <c r="I77">
        <f t="shared" si="36"/>
        <v>0</v>
      </c>
      <c r="J77">
        <f t="shared" si="36"/>
        <v>0</v>
      </c>
      <c r="K77">
        <f t="shared" si="36"/>
        <v>0</v>
      </c>
      <c r="L77">
        <f t="shared" si="36"/>
        <v>5566547.7999999998</v>
      </c>
      <c r="M77">
        <f t="shared" si="36"/>
        <v>1422941.6666666665</v>
      </c>
      <c r="N77">
        <f t="shared" si="36"/>
        <v>0</v>
      </c>
      <c r="O77">
        <f t="shared" si="36"/>
        <v>0</v>
      </c>
      <c r="P77">
        <f t="shared" si="36"/>
        <v>0</v>
      </c>
      <c r="Q77">
        <f t="shared" si="36"/>
        <v>0</v>
      </c>
      <c r="R77">
        <f t="shared" si="36"/>
        <v>0</v>
      </c>
      <c r="S77">
        <f t="shared" si="36"/>
        <v>100511.45833333334</v>
      </c>
      <c r="T77">
        <f t="shared" si="36"/>
        <v>104907.91666666667</v>
      </c>
      <c r="U77">
        <f t="shared" si="36"/>
        <v>1026758.3333333335</v>
      </c>
      <c r="V77">
        <f t="shared" si="36"/>
        <v>5552583.333333334</v>
      </c>
      <c r="W77">
        <f t="shared" si="36"/>
        <v>0</v>
      </c>
      <c r="X77">
        <f t="shared" si="36"/>
        <v>0</v>
      </c>
      <c r="Y77">
        <f t="shared" si="36"/>
        <v>0</v>
      </c>
      <c r="Z77">
        <f t="shared" si="36"/>
        <v>0</v>
      </c>
      <c r="AA77">
        <f t="shared" si="36"/>
        <v>0</v>
      </c>
      <c r="AB77">
        <f t="shared" si="36"/>
        <v>1991550</v>
      </c>
      <c r="AC77">
        <f t="shared" si="36"/>
        <v>0</v>
      </c>
      <c r="AD77">
        <f t="shared" si="36"/>
        <v>0</v>
      </c>
      <c r="AE77">
        <f t="shared" si="36"/>
        <v>0</v>
      </c>
      <c r="AF77">
        <f t="shared" si="36"/>
        <v>0</v>
      </c>
      <c r="AG77">
        <f t="shared" si="36"/>
        <v>0</v>
      </c>
      <c r="AH77">
        <f t="shared" si="36"/>
        <v>0</v>
      </c>
      <c r="AI77">
        <f t="shared" si="36"/>
        <v>0</v>
      </c>
      <c r="AJ77">
        <f t="shared" si="36"/>
        <v>239750.93694816451</v>
      </c>
      <c r="AK77">
        <f t="shared" si="36"/>
        <v>0</v>
      </c>
      <c r="AL77">
        <f t="shared" si="36"/>
        <v>0</v>
      </c>
    </row>
    <row r="78" spans="1:38" x14ac:dyDescent="0.2">
      <c r="A78" t="s">
        <v>190</v>
      </c>
      <c r="B78" t="str">
        <f>INDEX('power plant mapping ETM - ENTSO'!$B$1:$B$22,MATCH('calculation fossil'!A78,'power plant mapping ETM - ENTSO'!$A$1:$A$22,0))</f>
        <v>Gas CCGT</v>
      </c>
      <c r="C78" s="14">
        <f>INDEX(Technology_parameters!$D$1:$D$26,MATCH('calculation fossil'!A78,Technology_parameters!$A$1:$A$26,0),1)</f>
        <v>0.56000000000000005</v>
      </c>
      <c r="D78" s="15">
        <f t="shared" si="35"/>
        <v>8000</v>
      </c>
      <c r="E78">
        <f t="shared" si="37"/>
        <v>5285714.2857142854</v>
      </c>
      <c r="F78">
        <f t="shared" si="36"/>
        <v>0</v>
      </c>
      <c r="G78">
        <f t="shared" si="36"/>
        <v>0</v>
      </c>
      <c r="H78">
        <f t="shared" si="36"/>
        <v>0</v>
      </c>
      <c r="I78">
        <f t="shared" si="36"/>
        <v>0</v>
      </c>
      <c r="J78">
        <f t="shared" si="36"/>
        <v>0</v>
      </c>
      <c r="K78">
        <f t="shared" si="36"/>
        <v>0</v>
      </c>
      <c r="L78">
        <f t="shared" si="36"/>
        <v>2304.4642857142853</v>
      </c>
      <c r="M78">
        <f t="shared" si="36"/>
        <v>0</v>
      </c>
      <c r="N78">
        <f t="shared" si="36"/>
        <v>0</v>
      </c>
      <c r="O78">
        <f t="shared" si="36"/>
        <v>0</v>
      </c>
      <c r="P78">
        <f t="shared" si="36"/>
        <v>10236898.285714285</v>
      </c>
      <c r="Q78">
        <f t="shared" si="36"/>
        <v>330942.8571428571</v>
      </c>
      <c r="R78">
        <f t="shared" si="36"/>
        <v>1100031.4285714284</v>
      </c>
      <c r="S78">
        <f t="shared" si="36"/>
        <v>280563.57142857136</v>
      </c>
      <c r="T78">
        <f t="shared" si="36"/>
        <v>304442.8571428571</v>
      </c>
      <c r="U78">
        <f t="shared" si="36"/>
        <v>1213250</v>
      </c>
      <c r="V78">
        <f t="shared" si="36"/>
        <v>12795331.249999998</v>
      </c>
      <c r="W78">
        <f t="shared" si="36"/>
        <v>0</v>
      </c>
      <c r="X78">
        <f t="shared" si="36"/>
        <v>0</v>
      </c>
      <c r="Y78">
        <f t="shared" si="36"/>
        <v>0</v>
      </c>
      <c r="Z78">
        <f t="shared" si="36"/>
        <v>0</v>
      </c>
      <c r="AA78">
        <f t="shared" si="36"/>
        <v>0</v>
      </c>
      <c r="AB78">
        <f t="shared" si="36"/>
        <v>0</v>
      </c>
      <c r="AC78">
        <f t="shared" si="36"/>
        <v>0</v>
      </c>
      <c r="AD78">
        <f t="shared" si="36"/>
        <v>0</v>
      </c>
      <c r="AE78">
        <f t="shared" si="36"/>
        <v>0</v>
      </c>
      <c r="AF78">
        <f t="shared" si="36"/>
        <v>0</v>
      </c>
      <c r="AG78">
        <f t="shared" si="36"/>
        <v>0</v>
      </c>
      <c r="AH78">
        <f t="shared" si="36"/>
        <v>0</v>
      </c>
      <c r="AI78">
        <f t="shared" si="36"/>
        <v>0</v>
      </c>
      <c r="AJ78">
        <f t="shared" si="36"/>
        <v>0</v>
      </c>
      <c r="AK78">
        <f t="shared" si="36"/>
        <v>0</v>
      </c>
      <c r="AL78">
        <f t="shared" si="36"/>
        <v>0</v>
      </c>
    </row>
    <row r="79" spans="1:38" x14ac:dyDescent="0.2">
      <c r="A79" t="s">
        <v>191</v>
      </c>
      <c r="B79" t="str">
        <f>INDEX('power plant mapping ETM - ENTSO'!$B$1:$B$22,MATCH('calculation fossil'!A79,'power plant mapping ETM - ENTSO'!$A$1:$A$22,0))</f>
        <v>Gas CCGT</v>
      </c>
      <c r="C79" s="14">
        <f>INDEX(Technology_parameters!$D$1:$D$26,MATCH('calculation fossil'!A79,Technology_parameters!$A$1:$A$26,0),1)</f>
        <v>0.57999999999999996</v>
      </c>
      <c r="D79" s="15">
        <f t="shared" si="35"/>
        <v>8000</v>
      </c>
      <c r="E79">
        <f t="shared" si="37"/>
        <v>24078259.52360478</v>
      </c>
      <c r="F79">
        <f t="shared" si="36"/>
        <v>0</v>
      </c>
      <c r="G79">
        <f t="shared" si="36"/>
        <v>0</v>
      </c>
      <c r="H79">
        <f t="shared" si="36"/>
        <v>446848.10344827588</v>
      </c>
      <c r="I79">
        <f t="shared" si="36"/>
        <v>0</v>
      </c>
      <c r="J79">
        <f t="shared" si="36"/>
        <v>0</v>
      </c>
      <c r="K79">
        <f t="shared" si="36"/>
        <v>0</v>
      </c>
      <c r="L79">
        <f t="shared" si="36"/>
        <v>0</v>
      </c>
      <c r="M79">
        <f t="shared" si="36"/>
        <v>0</v>
      </c>
      <c r="N79">
        <f t="shared" si="36"/>
        <v>0</v>
      </c>
      <c r="O79">
        <f t="shared" si="36"/>
        <v>0</v>
      </c>
      <c r="P79">
        <f t="shared" si="36"/>
        <v>0</v>
      </c>
      <c r="Q79">
        <f t="shared" si="36"/>
        <v>0</v>
      </c>
      <c r="R79">
        <f t="shared" si="36"/>
        <v>22580012.241379313</v>
      </c>
      <c r="S79">
        <f t="shared" si="36"/>
        <v>1456911.2068965521</v>
      </c>
      <c r="T79">
        <f t="shared" si="36"/>
        <v>0</v>
      </c>
      <c r="U79">
        <f t="shared" si="36"/>
        <v>0</v>
      </c>
      <c r="V79">
        <f t="shared" si="36"/>
        <v>22662082.758620691</v>
      </c>
      <c r="W79">
        <f t="shared" si="36"/>
        <v>4444237.2413793104</v>
      </c>
      <c r="X79">
        <f t="shared" si="36"/>
        <v>0</v>
      </c>
      <c r="Y79">
        <f t="shared" si="36"/>
        <v>0</v>
      </c>
      <c r="Z79">
        <f t="shared" si="36"/>
        <v>0</v>
      </c>
      <c r="AA79">
        <f t="shared" si="36"/>
        <v>0</v>
      </c>
      <c r="AB79">
        <f t="shared" si="36"/>
        <v>0</v>
      </c>
      <c r="AC79">
        <f t="shared" si="36"/>
        <v>0</v>
      </c>
      <c r="AD79">
        <f t="shared" si="36"/>
        <v>0</v>
      </c>
      <c r="AE79">
        <f t="shared" si="36"/>
        <v>0</v>
      </c>
      <c r="AF79">
        <f t="shared" si="36"/>
        <v>0</v>
      </c>
      <c r="AG79">
        <f t="shared" si="36"/>
        <v>0</v>
      </c>
      <c r="AH79">
        <f t="shared" si="36"/>
        <v>0</v>
      </c>
      <c r="AI79">
        <f t="shared" si="36"/>
        <v>0</v>
      </c>
      <c r="AJ79">
        <f t="shared" si="36"/>
        <v>0</v>
      </c>
      <c r="AK79">
        <f t="shared" si="36"/>
        <v>0</v>
      </c>
      <c r="AL79">
        <f t="shared" si="36"/>
        <v>0</v>
      </c>
    </row>
    <row r="80" spans="1:38" x14ac:dyDescent="0.2">
      <c r="A80" t="s">
        <v>192</v>
      </c>
      <c r="B80" t="str">
        <f>INDEX('power plant mapping ETM - ENTSO'!$B$1:$B$22,MATCH('calculation fossil'!A80,'power plant mapping ETM - ENTSO'!$A$1:$A$22,0))</f>
        <v>Gas conventional</v>
      </c>
      <c r="C80" s="14">
        <f>INDEX(Technology_parameters!$D$1:$D$26,MATCH('calculation fossil'!A80,Technology_parameters!$A$1:$A$26,0),1)</f>
        <v>0.36</v>
      </c>
      <c r="D80" s="15">
        <f t="shared" si="35"/>
        <v>8000</v>
      </c>
      <c r="E80">
        <f t="shared" si="37"/>
        <v>12938848.545303408</v>
      </c>
      <c r="F80">
        <f t="shared" si="36"/>
        <v>0</v>
      </c>
      <c r="G80">
        <f t="shared" si="36"/>
        <v>0</v>
      </c>
      <c r="H80">
        <f t="shared" si="36"/>
        <v>0</v>
      </c>
      <c r="I80">
        <f t="shared" si="36"/>
        <v>0</v>
      </c>
      <c r="J80">
        <f t="shared" si="36"/>
        <v>0</v>
      </c>
      <c r="K80">
        <f t="shared" si="36"/>
        <v>0</v>
      </c>
      <c r="L80">
        <f t="shared" si="36"/>
        <v>0</v>
      </c>
      <c r="M80">
        <f t="shared" si="36"/>
        <v>816325.71666666644</v>
      </c>
      <c r="N80">
        <f t="shared" si="36"/>
        <v>21411.111111111113</v>
      </c>
      <c r="O80">
        <f t="shared" si="36"/>
        <v>0</v>
      </c>
      <c r="P80">
        <f t="shared" si="36"/>
        <v>0</v>
      </c>
      <c r="Q80">
        <f t="shared" si="36"/>
        <v>0</v>
      </c>
      <c r="R80">
        <f t="shared" si="36"/>
        <v>0</v>
      </c>
      <c r="S80">
        <f t="shared" si="36"/>
        <v>0</v>
      </c>
      <c r="T80">
        <f t="shared" si="36"/>
        <v>0</v>
      </c>
      <c r="U80">
        <f t="shared" si="36"/>
        <v>0</v>
      </c>
      <c r="V80">
        <f t="shared" si="36"/>
        <v>0</v>
      </c>
      <c r="W80">
        <f t="shared" si="36"/>
        <v>0</v>
      </c>
      <c r="X80">
        <f t="shared" si="36"/>
        <v>0</v>
      </c>
      <c r="Y80">
        <f t="shared" si="36"/>
        <v>0</v>
      </c>
      <c r="Z80">
        <f t="shared" si="36"/>
        <v>0</v>
      </c>
      <c r="AA80">
        <f t="shared" si="36"/>
        <v>0</v>
      </c>
      <c r="AB80">
        <f t="shared" si="36"/>
        <v>0</v>
      </c>
      <c r="AC80">
        <f t="shared" si="36"/>
        <v>0</v>
      </c>
      <c r="AD80">
        <f t="shared" si="36"/>
        <v>0</v>
      </c>
      <c r="AE80">
        <f t="shared" si="36"/>
        <v>0</v>
      </c>
      <c r="AF80">
        <f t="shared" si="36"/>
        <v>881447.87777777796</v>
      </c>
      <c r="AG80">
        <f t="shared" si="36"/>
        <v>0</v>
      </c>
      <c r="AH80">
        <f t="shared" si="36"/>
        <v>0</v>
      </c>
      <c r="AI80">
        <f t="shared" si="36"/>
        <v>3235.3333333333335</v>
      </c>
      <c r="AJ80">
        <f t="shared" si="36"/>
        <v>0</v>
      </c>
      <c r="AK80">
        <f t="shared" si="36"/>
        <v>0</v>
      </c>
      <c r="AL80">
        <f t="shared" si="36"/>
        <v>3666.666666666667</v>
      </c>
    </row>
    <row r="81" spans="1:38" x14ac:dyDescent="0.2">
      <c r="A81" t="s">
        <v>193</v>
      </c>
      <c r="B81" t="str">
        <f>INDEX('power plant mapping ETM - ENTSO'!$B$1:$B$22,MATCH('calculation fossil'!A81,'power plant mapping ETM - ENTSO'!$A$1:$A$22,0))</f>
        <v>Gas conventional</v>
      </c>
      <c r="C81" s="14">
        <f>INDEX(Technology_parameters!$D$1:$D$26,MATCH('calculation fossil'!A81,Technology_parameters!$A$1:$A$26,0),1)</f>
        <v>0.41</v>
      </c>
      <c r="D81" s="15">
        <f t="shared" si="35"/>
        <v>8000</v>
      </c>
      <c r="E81">
        <f t="shared" si="37"/>
        <v>11076682.926829269</v>
      </c>
      <c r="F81">
        <f t="shared" si="36"/>
        <v>0</v>
      </c>
      <c r="G81">
        <f t="shared" si="36"/>
        <v>0</v>
      </c>
      <c r="H81">
        <f t="shared" si="36"/>
        <v>0</v>
      </c>
      <c r="I81">
        <f t="shared" si="36"/>
        <v>0</v>
      </c>
      <c r="J81">
        <f t="shared" si="36"/>
        <v>0</v>
      </c>
      <c r="K81">
        <f t="shared" si="36"/>
        <v>0</v>
      </c>
      <c r="L81">
        <f t="shared" si="36"/>
        <v>0</v>
      </c>
      <c r="M81">
        <f t="shared" si="36"/>
        <v>924965.8536585368</v>
      </c>
      <c r="N81">
        <f t="shared" si="36"/>
        <v>0</v>
      </c>
      <c r="O81">
        <f t="shared" si="36"/>
        <v>0</v>
      </c>
      <c r="P81">
        <f t="shared" si="36"/>
        <v>0</v>
      </c>
      <c r="Q81">
        <f t="shared" si="36"/>
        <v>0</v>
      </c>
      <c r="R81">
        <f t="shared" si="36"/>
        <v>0</v>
      </c>
      <c r="S81">
        <f t="shared" si="36"/>
        <v>0</v>
      </c>
      <c r="T81">
        <f t="shared" si="36"/>
        <v>0</v>
      </c>
      <c r="U81">
        <f t="shared" si="36"/>
        <v>0</v>
      </c>
      <c r="V81">
        <f t="shared" si="36"/>
        <v>0</v>
      </c>
      <c r="W81">
        <f t="shared" si="36"/>
        <v>0</v>
      </c>
      <c r="X81">
        <f t="shared" si="36"/>
        <v>0</v>
      </c>
      <c r="Y81">
        <f t="shared" si="36"/>
        <v>0</v>
      </c>
      <c r="Z81">
        <f t="shared" si="36"/>
        <v>0</v>
      </c>
      <c r="AA81">
        <f t="shared" si="36"/>
        <v>0</v>
      </c>
      <c r="AB81">
        <f t="shared" si="36"/>
        <v>0</v>
      </c>
      <c r="AC81">
        <f t="shared" si="36"/>
        <v>0</v>
      </c>
      <c r="AD81">
        <f t="shared" si="36"/>
        <v>0</v>
      </c>
      <c r="AE81">
        <f t="shared" si="36"/>
        <v>0</v>
      </c>
      <c r="AF81">
        <f t="shared" si="36"/>
        <v>0</v>
      </c>
      <c r="AG81">
        <f t="shared" si="36"/>
        <v>0</v>
      </c>
      <c r="AH81">
        <f t="shared" si="36"/>
        <v>0</v>
      </c>
      <c r="AI81">
        <f t="shared" si="36"/>
        <v>0</v>
      </c>
      <c r="AJ81">
        <f t="shared" si="36"/>
        <v>0</v>
      </c>
      <c r="AK81">
        <f t="shared" si="36"/>
        <v>0</v>
      </c>
      <c r="AL81">
        <f t="shared" si="36"/>
        <v>0</v>
      </c>
    </row>
    <row r="82" spans="1:38" x14ac:dyDescent="0.2">
      <c r="A82" t="s">
        <v>194</v>
      </c>
      <c r="B82" t="str">
        <f>INDEX('power plant mapping ETM - ENTSO'!$B$1:$B$22,MATCH('calculation fossil'!A82,'power plant mapping ETM - ENTSO'!$A$1:$A$22,0))</f>
        <v>Gas turbine</v>
      </c>
      <c r="C82" s="14">
        <f>INDEX(Technology_parameters!$D$1:$D$26,MATCH('calculation fossil'!A82,Technology_parameters!$A$1:$A$26,0),1)</f>
        <v>0.42</v>
      </c>
      <c r="D82" s="15">
        <f t="shared" si="35"/>
        <v>8000</v>
      </c>
      <c r="E82">
        <f t="shared" si="37"/>
        <v>379047.61904761905</v>
      </c>
      <c r="F82">
        <f t="shared" si="36"/>
        <v>0</v>
      </c>
      <c r="G82">
        <f t="shared" si="36"/>
        <v>0</v>
      </c>
      <c r="H82">
        <f t="shared" si="36"/>
        <v>11619.04761904762</v>
      </c>
      <c r="I82">
        <f t="shared" si="36"/>
        <v>0</v>
      </c>
      <c r="J82">
        <f t="shared" si="36"/>
        <v>0</v>
      </c>
      <c r="K82">
        <f t="shared" si="36"/>
        <v>0</v>
      </c>
      <c r="L82">
        <f t="shared" si="36"/>
        <v>0</v>
      </c>
      <c r="M82">
        <f t="shared" si="36"/>
        <v>639282.34442857152</v>
      </c>
      <c r="N82">
        <f t="shared" si="36"/>
        <v>113017.85714285714</v>
      </c>
      <c r="O82">
        <f t="shared" si="36"/>
        <v>0</v>
      </c>
      <c r="P82">
        <f t="shared" si="36"/>
        <v>0</v>
      </c>
      <c r="Q82">
        <f t="shared" si="36"/>
        <v>90521.42857142858</v>
      </c>
      <c r="R82">
        <f t="shared" si="36"/>
        <v>0</v>
      </c>
      <c r="S82">
        <f t="shared" si="36"/>
        <v>0</v>
      </c>
      <c r="T82">
        <f t="shared" si="36"/>
        <v>0</v>
      </c>
      <c r="U82">
        <f t="shared" si="36"/>
        <v>0</v>
      </c>
      <c r="V82">
        <f t="shared" si="36"/>
        <v>0</v>
      </c>
      <c r="W82">
        <f t="shared" si="36"/>
        <v>0</v>
      </c>
      <c r="X82">
        <f t="shared" si="36"/>
        <v>0</v>
      </c>
      <c r="Y82">
        <f t="shared" si="36"/>
        <v>0</v>
      </c>
      <c r="Z82">
        <f t="shared" si="36"/>
        <v>0</v>
      </c>
      <c r="AA82">
        <f t="shared" si="36"/>
        <v>0</v>
      </c>
      <c r="AB82">
        <f t="shared" si="36"/>
        <v>0</v>
      </c>
      <c r="AC82">
        <f t="shared" si="36"/>
        <v>0</v>
      </c>
      <c r="AD82">
        <f t="shared" si="36"/>
        <v>0</v>
      </c>
      <c r="AE82">
        <f t="shared" si="36"/>
        <v>0</v>
      </c>
      <c r="AF82">
        <f t="shared" si="36"/>
        <v>0</v>
      </c>
      <c r="AG82">
        <f t="shared" si="36"/>
        <v>0</v>
      </c>
      <c r="AH82">
        <f t="shared" si="36"/>
        <v>0</v>
      </c>
      <c r="AI82">
        <f t="shared" si="36"/>
        <v>0</v>
      </c>
      <c r="AJ82">
        <f t="shared" si="36"/>
        <v>0</v>
      </c>
      <c r="AK82">
        <f t="shared" si="36"/>
        <v>0</v>
      </c>
      <c r="AL82">
        <f t="shared" si="36"/>
        <v>0</v>
      </c>
    </row>
    <row r="83" spans="1:38" x14ac:dyDescent="0.2">
      <c r="A83" t="s">
        <v>195</v>
      </c>
      <c r="B83" t="str">
        <f>INDEX('power plant mapping ETM - ENTSO'!$B$1:$B$22,MATCH('calculation fossil'!A83,'power plant mapping ETM - ENTSO'!$A$1:$A$22,0))</f>
        <v>Gas turbine</v>
      </c>
      <c r="C83" s="14">
        <f>INDEX(Technology_parameters!$D$1:$D$26,MATCH('calculation fossil'!A83,Technology_parameters!$A$1:$A$26,0),1)</f>
        <v>0.35</v>
      </c>
      <c r="D83" s="15">
        <f t="shared" si="35"/>
        <v>8000</v>
      </c>
      <c r="E83">
        <f t="shared" si="37"/>
        <v>393142.85714285716</v>
      </c>
      <c r="F83">
        <f t="shared" si="36"/>
        <v>0</v>
      </c>
      <c r="G83">
        <f t="shared" si="36"/>
        <v>0</v>
      </c>
      <c r="H83">
        <f t="shared" si="36"/>
        <v>0</v>
      </c>
      <c r="I83">
        <f t="shared" si="36"/>
        <v>0</v>
      </c>
      <c r="J83">
        <f t="shared" si="36"/>
        <v>0</v>
      </c>
      <c r="K83">
        <f t="shared" si="36"/>
        <v>0</v>
      </c>
      <c r="L83">
        <f t="shared" ref="F83:AL90" si="38">L48/$C48</f>
        <v>0</v>
      </c>
      <c r="M83">
        <f t="shared" si="38"/>
        <v>775874.43857142876</v>
      </c>
      <c r="N83">
        <f t="shared" si="38"/>
        <v>0</v>
      </c>
      <c r="O83">
        <f t="shared" si="38"/>
        <v>0</v>
      </c>
      <c r="P83">
        <f t="shared" si="38"/>
        <v>0</v>
      </c>
      <c r="Q83">
        <f t="shared" si="38"/>
        <v>131908.57142857145</v>
      </c>
      <c r="R83">
        <f t="shared" si="38"/>
        <v>84013.251428571428</v>
      </c>
      <c r="S83">
        <f t="shared" si="38"/>
        <v>0</v>
      </c>
      <c r="T83">
        <f t="shared" si="38"/>
        <v>0</v>
      </c>
      <c r="U83">
        <f t="shared" si="38"/>
        <v>0</v>
      </c>
      <c r="V83">
        <f t="shared" si="38"/>
        <v>0</v>
      </c>
      <c r="W83">
        <f t="shared" si="38"/>
        <v>0</v>
      </c>
      <c r="X83">
        <f t="shared" si="38"/>
        <v>0</v>
      </c>
      <c r="Y83">
        <f t="shared" si="38"/>
        <v>0</v>
      </c>
      <c r="Z83">
        <f t="shared" si="38"/>
        <v>0</v>
      </c>
      <c r="AA83">
        <f t="shared" si="38"/>
        <v>0</v>
      </c>
      <c r="AB83">
        <f t="shared" si="38"/>
        <v>0</v>
      </c>
      <c r="AC83">
        <f t="shared" si="38"/>
        <v>0</v>
      </c>
      <c r="AD83">
        <f t="shared" si="38"/>
        <v>0</v>
      </c>
      <c r="AE83">
        <f t="shared" si="38"/>
        <v>0</v>
      </c>
      <c r="AF83">
        <f t="shared" si="38"/>
        <v>0</v>
      </c>
      <c r="AG83">
        <f t="shared" si="38"/>
        <v>0</v>
      </c>
      <c r="AH83">
        <f t="shared" si="38"/>
        <v>1533391.3157142859</v>
      </c>
      <c r="AI83">
        <f t="shared" si="38"/>
        <v>0</v>
      </c>
      <c r="AJ83">
        <f t="shared" si="38"/>
        <v>0</v>
      </c>
      <c r="AK83">
        <f t="shared" si="38"/>
        <v>0</v>
      </c>
      <c r="AL83">
        <f t="shared" si="38"/>
        <v>0</v>
      </c>
    </row>
    <row r="84" spans="1:38" x14ac:dyDescent="0.2">
      <c r="A84" t="s">
        <v>196</v>
      </c>
      <c r="B84" t="str">
        <f>INDEX('power plant mapping ETM - ENTSO'!$B$1:$B$22,MATCH('calculation fossil'!A84,'power plant mapping ETM - ENTSO'!$A$1:$A$22,0))</f>
        <v>Coal pulverized</v>
      </c>
      <c r="C84" s="14">
        <f>INDEX(Technology_parameters!$D$1:$D$26,MATCH('calculation fossil'!A84,Technology_parameters!$A$1:$A$26,0),1)</f>
        <v>0.46</v>
      </c>
      <c r="D84" s="15">
        <f t="shared" si="35"/>
        <v>8000</v>
      </c>
      <c r="E84">
        <f t="shared" si="37"/>
        <v>0</v>
      </c>
      <c r="F84">
        <f t="shared" si="38"/>
        <v>0</v>
      </c>
      <c r="G84">
        <f t="shared" si="38"/>
        <v>0</v>
      </c>
      <c r="H84">
        <f t="shared" si="38"/>
        <v>0</v>
      </c>
      <c r="I84">
        <f t="shared" si="38"/>
        <v>0</v>
      </c>
      <c r="J84">
        <f t="shared" si="38"/>
        <v>0</v>
      </c>
      <c r="K84">
        <f t="shared" si="38"/>
        <v>0</v>
      </c>
      <c r="L84">
        <f t="shared" si="38"/>
        <v>0</v>
      </c>
      <c r="M84">
        <f t="shared" si="38"/>
        <v>6753389.1304347822</v>
      </c>
      <c r="N84">
        <f t="shared" si="38"/>
        <v>0</v>
      </c>
      <c r="O84">
        <f t="shared" si="38"/>
        <v>0</v>
      </c>
      <c r="P84">
        <f t="shared" si="38"/>
        <v>0</v>
      </c>
      <c r="Q84">
        <f t="shared" si="38"/>
        <v>2508130.4347826084</v>
      </c>
      <c r="R84">
        <f t="shared" si="38"/>
        <v>0</v>
      </c>
      <c r="S84">
        <f t="shared" si="38"/>
        <v>0</v>
      </c>
      <c r="T84">
        <f t="shared" si="38"/>
        <v>0</v>
      </c>
      <c r="U84">
        <f t="shared" si="38"/>
        <v>0</v>
      </c>
      <c r="V84">
        <f t="shared" si="38"/>
        <v>0</v>
      </c>
      <c r="W84">
        <f t="shared" si="38"/>
        <v>0</v>
      </c>
      <c r="X84">
        <f t="shared" si="38"/>
        <v>0</v>
      </c>
      <c r="Y84">
        <f t="shared" si="38"/>
        <v>0</v>
      </c>
      <c r="Z84">
        <f t="shared" si="38"/>
        <v>0</v>
      </c>
      <c r="AA84">
        <f t="shared" si="38"/>
        <v>0</v>
      </c>
      <c r="AB84">
        <f t="shared" si="38"/>
        <v>0</v>
      </c>
      <c r="AC84">
        <f t="shared" si="38"/>
        <v>7198589.9999999991</v>
      </c>
      <c r="AD84">
        <f t="shared" si="38"/>
        <v>0</v>
      </c>
      <c r="AE84">
        <f t="shared" si="38"/>
        <v>0</v>
      </c>
      <c r="AF84">
        <f t="shared" si="38"/>
        <v>0</v>
      </c>
      <c r="AG84">
        <f t="shared" si="38"/>
        <v>0</v>
      </c>
      <c r="AH84">
        <f t="shared" si="38"/>
        <v>0</v>
      </c>
      <c r="AI84">
        <f t="shared" si="38"/>
        <v>0</v>
      </c>
      <c r="AJ84">
        <f t="shared" si="38"/>
        <v>0</v>
      </c>
      <c r="AK84">
        <f t="shared" si="38"/>
        <v>0</v>
      </c>
      <c r="AL84">
        <f t="shared" si="38"/>
        <v>0</v>
      </c>
    </row>
    <row r="85" spans="1:38" x14ac:dyDescent="0.2">
      <c r="A85" t="s">
        <v>198</v>
      </c>
      <c r="B85" t="str">
        <f>INDEX('power plant mapping ETM - ENTSO'!$B$1:$B$22,MATCH('calculation fossil'!A85,'power plant mapping ETM - ENTSO'!$A$1:$A$22,0))</f>
        <v>Coal conventional</v>
      </c>
      <c r="C85" s="14">
        <f>INDEX(Technology_parameters!$D$1:$D$26,MATCH('calculation fossil'!A85,Technology_parameters!$A$1:$A$26,0),1)</f>
        <v>0.35</v>
      </c>
      <c r="D85" s="15">
        <f t="shared" si="35"/>
        <v>8000</v>
      </c>
      <c r="E85">
        <f t="shared" si="37"/>
        <v>0</v>
      </c>
      <c r="F85">
        <f t="shared" si="38"/>
        <v>0</v>
      </c>
      <c r="G85">
        <f t="shared" si="38"/>
        <v>0</v>
      </c>
      <c r="H85">
        <f t="shared" si="38"/>
        <v>0</v>
      </c>
      <c r="I85">
        <f t="shared" si="38"/>
        <v>0</v>
      </c>
      <c r="J85">
        <f t="shared" si="38"/>
        <v>0</v>
      </c>
      <c r="K85">
        <f t="shared" si="38"/>
        <v>0</v>
      </c>
      <c r="L85">
        <f t="shared" si="38"/>
        <v>8699752.8857142869</v>
      </c>
      <c r="M85">
        <f t="shared" si="38"/>
        <v>12276528.328571429</v>
      </c>
      <c r="N85">
        <f t="shared" si="38"/>
        <v>0</v>
      </c>
      <c r="O85">
        <f t="shared" si="38"/>
        <v>0</v>
      </c>
      <c r="P85">
        <f t="shared" si="38"/>
        <v>37414491.771428578</v>
      </c>
      <c r="Q85">
        <f t="shared" si="38"/>
        <v>0</v>
      </c>
      <c r="R85">
        <f t="shared" si="38"/>
        <v>0</v>
      </c>
      <c r="S85">
        <f t="shared" si="38"/>
        <v>0</v>
      </c>
      <c r="T85">
        <f t="shared" si="38"/>
        <v>0</v>
      </c>
      <c r="U85">
        <f t="shared" si="38"/>
        <v>0</v>
      </c>
      <c r="V85">
        <f t="shared" si="38"/>
        <v>0</v>
      </c>
      <c r="W85">
        <f t="shared" si="38"/>
        <v>0</v>
      </c>
      <c r="X85">
        <f t="shared" si="38"/>
        <v>0</v>
      </c>
      <c r="Y85">
        <f t="shared" si="38"/>
        <v>0</v>
      </c>
      <c r="Z85">
        <f t="shared" si="38"/>
        <v>0</v>
      </c>
      <c r="AA85">
        <f t="shared" si="38"/>
        <v>0</v>
      </c>
      <c r="AB85">
        <f t="shared" si="38"/>
        <v>0</v>
      </c>
      <c r="AC85">
        <f t="shared" si="38"/>
        <v>0</v>
      </c>
      <c r="AD85">
        <f t="shared" si="38"/>
        <v>52100582.463428572</v>
      </c>
      <c r="AE85">
        <f t="shared" si="38"/>
        <v>5162640</v>
      </c>
      <c r="AF85">
        <f t="shared" si="38"/>
        <v>0</v>
      </c>
      <c r="AG85">
        <f t="shared" si="38"/>
        <v>0</v>
      </c>
      <c r="AH85">
        <f t="shared" si="38"/>
        <v>0</v>
      </c>
      <c r="AI85">
        <f t="shared" si="38"/>
        <v>0</v>
      </c>
      <c r="AJ85">
        <f t="shared" si="38"/>
        <v>470490.5477361384</v>
      </c>
      <c r="AK85">
        <f t="shared" si="38"/>
        <v>31049195.966634985</v>
      </c>
      <c r="AL85">
        <f t="shared" si="38"/>
        <v>37276964.571428575</v>
      </c>
    </row>
    <row r="86" spans="1:38" x14ac:dyDescent="0.2">
      <c r="A86" t="s">
        <v>199</v>
      </c>
      <c r="B86" t="str">
        <f>INDEX('power plant mapping ETM - ENTSO'!$B$1:$B$22,MATCH('calculation fossil'!A86,'power plant mapping ETM - ENTSO'!$A$1:$A$22,0))</f>
        <v>Coal conventional</v>
      </c>
      <c r="C86" s="14">
        <f>INDEX(Technology_parameters!$D$1:$D$26,MATCH('calculation fossil'!A86,Technology_parameters!$A$1:$A$26,0),1)</f>
        <v>0.4</v>
      </c>
      <c r="D86" s="15">
        <f t="shared" si="35"/>
        <v>8000</v>
      </c>
      <c r="E86">
        <f t="shared" si="37"/>
        <v>0</v>
      </c>
      <c r="F86">
        <f t="shared" si="38"/>
        <v>0</v>
      </c>
      <c r="G86">
        <f t="shared" si="38"/>
        <v>0</v>
      </c>
      <c r="H86">
        <f t="shared" si="38"/>
        <v>0</v>
      </c>
      <c r="I86">
        <f t="shared" si="38"/>
        <v>0</v>
      </c>
      <c r="J86">
        <f t="shared" si="38"/>
        <v>0</v>
      </c>
      <c r="K86">
        <f t="shared" si="38"/>
        <v>0</v>
      </c>
      <c r="L86">
        <f t="shared" si="38"/>
        <v>0</v>
      </c>
      <c r="M86">
        <f t="shared" si="38"/>
        <v>31615041.25</v>
      </c>
      <c r="N86">
        <f t="shared" si="38"/>
        <v>0</v>
      </c>
      <c r="O86">
        <f t="shared" si="38"/>
        <v>0</v>
      </c>
      <c r="P86">
        <f t="shared" si="38"/>
        <v>0</v>
      </c>
      <c r="Q86">
        <f t="shared" si="38"/>
        <v>0</v>
      </c>
      <c r="R86">
        <f t="shared" si="38"/>
        <v>0</v>
      </c>
      <c r="S86">
        <f t="shared" si="38"/>
        <v>0</v>
      </c>
      <c r="T86">
        <f t="shared" si="38"/>
        <v>0</v>
      </c>
      <c r="U86">
        <f t="shared" si="38"/>
        <v>0</v>
      </c>
      <c r="V86">
        <f t="shared" si="38"/>
        <v>1111500</v>
      </c>
      <c r="W86">
        <f t="shared" si="38"/>
        <v>0</v>
      </c>
      <c r="X86">
        <f t="shared" si="38"/>
        <v>0</v>
      </c>
      <c r="Y86">
        <f t="shared" si="38"/>
        <v>0</v>
      </c>
      <c r="Z86">
        <f t="shared" si="38"/>
        <v>0</v>
      </c>
      <c r="AA86">
        <f t="shared" si="38"/>
        <v>0</v>
      </c>
      <c r="AB86">
        <f t="shared" si="38"/>
        <v>0</v>
      </c>
      <c r="AC86">
        <f t="shared" si="38"/>
        <v>4074015.6250000005</v>
      </c>
      <c r="AD86">
        <f t="shared" si="38"/>
        <v>0</v>
      </c>
      <c r="AE86">
        <f t="shared" si="38"/>
        <v>0</v>
      </c>
      <c r="AF86">
        <f t="shared" si="38"/>
        <v>0</v>
      </c>
      <c r="AG86">
        <f t="shared" si="38"/>
        <v>0</v>
      </c>
      <c r="AH86">
        <f t="shared" si="38"/>
        <v>0</v>
      </c>
      <c r="AI86">
        <f t="shared" si="38"/>
        <v>58122.017629774724</v>
      </c>
      <c r="AJ86">
        <f t="shared" si="38"/>
        <v>851843.37676414254</v>
      </c>
      <c r="AK86">
        <f t="shared" si="38"/>
        <v>0</v>
      </c>
      <c r="AL86">
        <f t="shared" si="38"/>
        <v>0</v>
      </c>
    </row>
    <row r="87" spans="1:38" x14ac:dyDescent="0.2">
      <c r="A87" t="s">
        <v>200</v>
      </c>
      <c r="B87" t="str">
        <f>INDEX('power plant mapping ETM - ENTSO'!$B$1:$B$22,MATCH('calculation fossil'!A87,'power plant mapping ETM - ENTSO'!$A$1:$A$22,0))</f>
        <v>Oil-fired plant</v>
      </c>
      <c r="C87" s="14">
        <f>INDEX(Technology_parameters!$D$1:$D$26,MATCH('calculation fossil'!A87,Technology_parameters!$A$1:$A$26,0),1)</f>
        <v>0.35</v>
      </c>
      <c r="D87" s="15">
        <f t="shared" si="35"/>
        <v>8000</v>
      </c>
      <c r="E87">
        <f t="shared" si="37"/>
        <v>0</v>
      </c>
      <c r="F87">
        <f t="shared" si="38"/>
        <v>0</v>
      </c>
      <c r="G87">
        <f t="shared" si="38"/>
        <v>0</v>
      </c>
      <c r="H87">
        <f t="shared" si="38"/>
        <v>0</v>
      </c>
      <c r="I87">
        <f t="shared" si="38"/>
        <v>0</v>
      </c>
      <c r="J87">
        <f t="shared" si="38"/>
        <v>0</v>
      </c>
      <c r="K87">
        <f t="shared" si="38"/>
        <v>0</v>
      </c>
      <c r="L87">
        <f t="shared" si="38"/>
        <v>0</v>
      </c>
      <c r="M87">
        <f t="shared" si="38"/>
        <v>0</v>
      </c>
      <c r="N87">
        <f t="shared" si="38"/>
        <v>0</v>
      </c>
      <c r="O87">
        <f t="shared" si="38"/>
        <v>0</v>
      </c>
      <c r="P87">
        <f t="shared" si="38"/>
        <v>0</v>
      </c>
      <c r="Q87">
        <f t="shared" si="38"/>
        <v>0</v>
      </c>
      <c r="R87">
        <f t="shared" si="38"/>
        <v>7343.9999999999991</v>
      </c>
      <c r="S87">
        <f t="shared" si="38"/>
        <v>0</v>
      </c>
      <c r="T87">
        <f t="shared" si="38"/>
        <v>0</v>
      </c>
      <c r="U87">
        <f t="shared" si="38"/>
        <v>0</v>
      </c>
      <c r="V87">
        <f t="shared" si="38"/>
        <v>1459828.5714285716</v>
      </c>
      <c r="W87">
        <f t="shared" si="38"/>
        <v>371142.85714285716</v>
      </c>
      <c r="X87">
        <f t="shared" si="38"/>
        <v>0</v>
      </c>
      <c r="Y87">
        <f t="shared" si="38"/>
        <v>0</v>
      </c>
      <c r="Z87">
        <f t="shared" si="38"/>
        <v>0</v>
      </c>
      <c r="AA87">
        <f t="shared" si="38"/>
        <v>0</v>
      </c>
      <c r="AB87">
        <f t="shared" si="38"/>
        <v>0</v>
      </c>
      <c r="AC87">
        <f t="shared" si="38"/>
        <v>0</v>
      </c>
      <c r="AD87">
        <f t="shared" si="38"/>
        <v>0</v>
      </c>
      <c r="AE87">
        <f t="shared" si="38"/>
        <v>0</v>
      </c>
      <c r="AF87">
        <f t="shared" si="38"/>
        <v>0</v>
      </c>
      <c r="AG87">
        <f t="shared" si="38"/>
        <v>0</v>
      </c>
      <c r="AH87">
        <f t="shared" si="38"/>
        <v>0</v>
      </c>
      <c r="AI87">
        <f t="shared" si="38"/>
        <v>0</v>
      </c>
      <c r="AJ87">
        <f t="shared" si="38"/>
        <v>0</v>
      </c>
      <c r="AK87">
        <f t="shared" si="38"/>
        <v>0</v>
      </c>
      <c r="AL87">
        <f t="shared" si="38"/>
        <v>0</v>
      </c>
    </row>
    <row r="88" spans="1:38" x14ac:dyDescent="0.2">
      <c r="A88" t="s">
        <v>201</v>
      </c>
      <c r="B88" t="str">
        <f>INDEX('power plant mapping ETM - ENTSO'!$B$1:$B$22,MATCH('calculation fossil'!A88,'power plant mapping ETM - ENTSO'!$A$1:$A$22,0))</f>
        <v>Oil-fired plant</v>
      </c>
      <c r="C88" s="14">
        <f>INDEX(Technology_parameters!$D$1:$D$26,MATCH('calculation fossil'!A88,Technology_parameters!$A$1:$A$26,0),1)</f>
        <v>0.35</v>
      </c>
      <c r="D88" s="15">
        <f t="shared" si="35"/>
        <v>8000</v>
      </c>
      <c r="E88">
        <f t="shared" si="37"/>
        <v>3739565.7142857146</v>
      </c>
      <c r="F88">
        <f t="shared" si="38"/>
        <v>0</v>
      </c>
      <c r="G88">
        <f t="shared" si="38"/>
        <v>0</v>
      </c>
      <c r="H88">
        <f t="shared" si="38"/>
        <v>0</v>
      </c>
      <c r="I88">
        <f t="shared" si="38"/>
        <v>0</v>
      </c>
      <c r="J88">
        <f t="shared" si="38"/>
        <v>0</v>
      </c>
      <c r="K88">
        <f t="shared" si="38"/>
        <v>24741.428571428572</v>
      </c>
      <c r="L88">
        <f t="shared" si="38"/>
        <v>128077.80000000003</v>
      </c>
      <c r="M88">
        <f t="shared" si="38"/>
        <v>7128736.1000000024</v>
      </c>
      <c r="N88">
        <f t="shared" si="38"/>
        <v>0</v>
      </c>
      <c r="O88">
        <f t="shared" si="38"/>
        <v>0</v>
      </c>
      <c r="P88">
        <f t="shared" si="38"/>
        <v>0</v>
      </c>
      <c r="Q88">
        <f t="shared" si="38"/>
        <v>0</v>
      </c>
      <c r="R88">
        <f t="shared" si="38"/>
        <v>1685108.5714285716</v>
      </c>
      <c r="S88">
        <f t="shared" si="38"/>
        <v>0</v>
      </c>
      <c r="T88">
        <f t="shared" si="38"/>
        <v>0</v>
      </c>
      <c r="U88">
        <f t="shared" si="38"/>
        <v>379542.85714285716</v>
      </c>
      <c r="V88">
        <f t="shared" si="38"/>
        <v>0</v>
      </c>
      <c r="W88">
        <f t="shared" si="38"/>
        <v>0</v>
      </c>
      <c r="X88">
        <f t="shared" si="38"/>
        <v>0</v>
      </c>
      <c r="Y88">
        <f t="shared" si="38"/>
        <v>0</v>
      </c>
      <c r="Z88">
        <f t="shared" si="38"/>
        <v>0</v>
      </c>
      <c r="AA88">
        <f t="shared" si="38"/>
        <v>0</v>
      </c>
      <c r="AB88">
        <f t="shared" si="38"/>
        <v>0</v>
      </c>
      <c r="AC88">
        <f t="shared" si="38"/>
        <v>0</v>
      </c>
      <c r="AD88">
        <f t="shared" si="38"/>
        <v>0</v>
      </c>
      <c r="AE88">
        <f t="shared" si="38"/>
        <v>0</v>
      </c>
      <c r="AF88">
        <f t="shared" si="38"/>
        <v>0</v>
      </c>
      <c r="AG88">
        <f t="shared" si="38"/>
        <v>0</v>
      </c>
      <c r="AH88">
        <f t="shared" si="38"/>
        <v>0</v>
      </c>
      <c r="AI88">
        <f t="shared" si="38"/>
        <v>0</v>
      </c>
      <c r="AJ88">
        <f t="shared" si="38"/>
        <v>0</v>
      </c>
      <c r="AK88">
        <f t="shared" si="38"/>
        <v>0</v>
      </c>
      <c r="AL88">
        <f t="shared" si="38"/>
        <v>0</v>
      </c>
    </row>
    <row r="89" spans="1:38" x14ac:dyDescent="0.2">
      <c r="A89" t="s">
        <v>202</v>
      </c>
      <c r="B89" t="str">
        <f>INDEX('power plant mapping ETM - ENTSO'!$B$1:$B$22,MATCH('calculation fossil'!A89,'power plant mapping ETM - ENTSO'!$A$1:$A$22,0))</f>
        <v>Lignite plant</v>
      </c>
      <c r="C89" s="14">
        <f>INDEX(Technology_parameters!$D$1:$D$26,MATCH('calculation fossil'!A89,Technology_parameters!$A$1:$A$26,0),1)</f>
        <v>0.46</v>
      </c>
      <c r="D89" s="15">
        <f t="shared" si="35"/>
        <v>8000</v>
      </c>
      <c r="E89">
        <f t="shared" si="37"/>
        <v>0</v>
      </c>
      <c r="F89">
        <f t="shared" si="38"/>
        <v>0</v>
      </c>
      <c r="G89">
        <f t="shared" si="38"/>
        <v>0</v>
      </c>
      <c r="H89">
        <f t="shared" si="38"/>
        <v>0</v>
      </c>
      <c r="I89">
        <f t="shared" si="38"/>
        <v>0</v>
      </c>
      <c r="J89">
        <f t="shared" si="38"/>
        <v>0</v>
      </c>
      <c r="K89">
        <f t="shared" si="38"/>
        <v>0</v>
      </c>
      <c r="L89">
        <f t="shared" si="38"/>
        <v>8336120.3695652168</v>
      </c>
      <c r="M89">
        <f t="shared" si="38"/>
        <v>0</v>
      </c>
      <c r="N89">
        <f t="shared" si="38"/>
        <v>0</v>
      </c>
      <c r="O89">
        <f t="shared" si="38"/>
        <v>0</v>
      </c>
      <c r="P89">
        <f t="shared" si="38"/>
        <v>0</v>
      </c>
      <c r="Q89">
        <f t="shared" si="38"/>
        <v>0</v>
      </c>
      <c r="R89">
        <f t="shared" si="38"/>
        <v>0</v>
      </c>
      <c r="S89">
        <f t="shared" si="38"/>
        <v>0</v>
      </c>
      <c r="T89">
        <f t="shared" si="38"/>
        <v>0</v>
      </c>
      <c r="U89">
        <f t="shared" si="38"/>
        <v>0</v>
      </c>
      <c r="V89">
        <f t="shared" si="38"/>
        <v>0</v>
      </c>
      <c r="W89">
        <f t="shared" si="38"/>
        <v>0</v>
      </c>
      <c r="X89">
        <f t="shared" si="38"/>
        <v>0</v>
      </c>
      <c r="Y89">
        <f t="shared" si="38"/>
        <v>0</v>
      </c>
      <c r="Z89">
        <f t="shared" si="38"/>
        <v>0</v>
      </c>
      <c r="AA89">
        <f t="shared" si="38"/>
        <v>0</v>
      </c>
      <c r="AB89">
        <f t="shared" si="38"/>
        <v>0</v>
      </c>
      <c r="AC89">
        <f t="shared" si="38"/>
        <v>0</v>
      </c>
      <c r="AD89">
        <f t="shared" si="38"/>
        <v>0</v>
      </c>
      <c r="AE89">
        <f t="shared" si="38"/>
        <v>0</v>
      </c>
      <c r="AF89">
        <f t="shared" si="38"/>
        <v>0</v>
      </c>
      <c r="AG89">
        <f t="shared" si="38"/>
        <v>0</v>
      </c>
      <c r="AH89">
        <f t="shared" si="38"/>
        <v>0</v>
      </c>
      <c r="AI89">
        <f t="shared" si="38"/>
        <v>0</v>
      </c>
      <c r="AJ89">
        <f t="shared" si="38"/>
        <v>0</v>
      </c>
      <c r="AK89">
        <f t="shared" si="38"/>
        <v>0</v>
      </c>
      <c r="AL89">
        <f t="shared" si="38"/>
        <v>0</v>
      </c>
    </row>
    <row r="90" spans="1:38" x14ac:dyDescent="0.2">
      <c r="A90" t="s">
        <v>203</v>
      </c>
      <c r="B90" t="str">
        <f>INDEX('power plant mapping ETM - ENTSO'!$B$1:$B$22,MATCH('calculation fossil'!A90,'power plant mapping ETM - ENTSO'!$A$1:$A$22,0))</f>
        <v>Lignite plant</v>
      </c>
      <c r="C90" s="14">
        <f>INDEX(Technology_parameters!$D$1:$D$26,MATCH('calculation fossil'!A90,Technology_parameters!$A$1:$A$26,0),1)</f>
        <v>0.35</v>
      </c>
      <c r="D90" s="15">
        <f t="shared" si="35"/>
        <v>8000</v>
      </c>
      <c r="E90">
        <f t="shared" si="37"/>
        <v>0</v>
      </c>
      <c r="F90">
        <f t="shared" si="38"/>
        <v>0</v>
      </c>
      <c r="G90">
        <f t="shared" si="38"/>
        <v>0</v>
      </c>
      <c r="H90">
        <f t="shared" si="38"/>
        <v>0</v>
      </c>
      <c r="I90">
        <f t="shared" si="38"/>
        <v>0</v>
      </c>
      <c r="J90">
        <f t="shared" si="38"/>
        <v>0</v>
      </c>
      <c r="K90">
        <f t="shared" si="38"/>
        <v>0</v>
      </c>
      <c r="L90">
        <f t="shared" si="38"/>
        <v>140957469.82034287</v>
      </c>
      <c r="M90">
        <f t="shared" si="38"/>
        <v>0</v>
      </c>
      <c r="N90">
        <f t="shared" si="38"/>
        <v>0</v>
      </c>
      <c r="O90">
        <f t="shared" si="38"/>
        <v>0</v>
      </c>
      <c r="P90">
        <f t="shared" si="38"/>
        <v>0</v>
      </c>
      <c r="Q90">
        <f t="shared" si="38"/>
        <v>0</v>
      </c>
      <c r="R90">
        <f t="shared" si="38"/>
        <v>0</v>
      </c>
      <c r="S90">
        <f t="shared" si="38"/>
        <v>0</v>
      </c>
      <c r="T90">
        <f t="shared" si="38"/>
        <v>0</v>
      </c>
      <c r="U90">
        <f t="shared" si="38"/>
        <v>190097.14285714287</v>
      </c>
      <c r="V90">
        <f t="shared" si="38"/>
        <v>0</v>
      </c>
      <c r="W90">
        <f t="shared" si="38"/>
        <v>0</v>
      </c>
      <c r="X90">
        <f t="shared" si="38"/>
        <v>0</v>
      </c>
      <c r="Y90">
        <f t="shared" si="38"/>
        <v>0</v>
      </c>
      <c r="Z90">
        <f t="shared" si="38"/>
        <v>0</v>
      </c>
      <c r="AA90">
        <f t="shared" si="38"/>
        <v>0</v>
      </c>
      <c r="AB90">
        <f t="shared" si="38"/>
        <v>0</v>
      </c>
      <c r="AC90">
        <f t="shared" si="38"/>
        <v>0</v>
      </c>
      <c r="AD90">
        <f t="shared" si="38"/>
        <v>0</v>
      </c>
      <c r="AE90">
        <f t="shared" si="38"/>
        <v>0</v>
      </c>
      <c r="AF90">
        <f t="shared" si="38"/>
        <v>7162625.42857143</v>
      </c>
      <c r="AG90">
        <f t="shared" si="38"/>
        <v>0</v>
      </c>
      <c r="AH90">
        <f t="shared" si="38"/>
        <v>0</v>
      </c>
      <c r="AI90">
        <f t="shared" si="38"/>
        <v>440504</v>
      </c>
      <c r="AJ90">
        <f t="shared" ref="F90:AL95" si="39">AJ55/$C55</f>
        <v>4789639.3783824835</v>
      </c>
      <c r="AK90">
        <f t="shared" si="39"/>
        <v>0</v>
      </c>
      <c r="AL90">
        <f t="shared" si="39"/>
        <v>0</v>
      </c>
    </row>
    <row r="91" spans="1:38" x14ac:dyDescent="0.2">
      <c r="A91" t="s">
        <v>204</v>
      </c>
      <c r="B91" t="str">
        <f>INDEX('power plant mapping ETM - ENTSO'!$B$1:$B$22,MATCH('calculation fossil'!A91,'power plant mapping ETM - ENTSO'!$A$1:$A$22,0))</f>
        <v>Lignite plant</v>
      </c>
      <c r="C91" s="14">
        <f>INDEX(Technology_parameters!$D$1:$D$26,MATCH('calculation fossil'!A91,Technology_parameters!$A$1:$A$26,0),1)</f>
        <v>0.4</v>
      </c>
      <c r="D91" s="15">
        <f t="shared" si="35"/>
        <v>8000</v>
      </c>
      <c r="E91">
        <f t="shared" si="37"/>
        <v>0</v>
      </c>
      <c r="F91">
        <f t="shared" si="39"/>
        <v>0</v>
      </c>
      <c r="G91">
        <f t="shared" si="39"/>
        <v>0</v>
      </c>
      <c r="H91">
        <f t="shared" si="39"/>
        <v>0</v>
      </c>
      <c r="I91">
        <f t="shared" si="39"/>
        <v>0</v>
      </c>
      <c r="J91">
        <f t="shared" si="39"/>
        <v>0</v>
      </c>
      <c r="K91">
        <f t="shared" si="39"/>
        <v>0</v>
      </c>
      <c r="L91">
        <f t="shared" si="39"/>
        <v>0</v>
      </c>
      <c r="M91">
        <f t="shared" si="39"/>
        <v>0</v>
      </c>
      <c r="N91">
        <f t="shared" si="39"/>
        <v>0</v>
      </c>
      <c r="O91">
        <f t="shared" si="39"/>
        <v>0</v>
      </c>
      <c r="P91">
        <f t="shared" si="39"/>
        <v>0</v>
      </c>
      <c r="Q91">
        <f t="shared" si="39"/>
        <v>0</v>
      </c>
      <c r="R91">
        <f t="shared" si="39"/>
        <v>0</v>
      </c>
      <c r="S91">
        <f t="shared" si="39"/>
        <v>0</v>
      </c>
      <c r="T91">
        <f t="shared" si="39"/>
        <v>0</v>
      </c>
      <c r="U91">
        <f t="shared" si="39"/>
        <v>0</v>
      </c>
      <c r="V91">
        <f t="shared" si="39"/>
        <v>0</v>
      </c>
      <c r="W91">
        <f t="shared" si="39"/>
        <v>0</v>
      </c>
      <c r="X91">
        <f t="shared" si="39"/>
        <v>0</v>
      </c>
      <c r="Y91">
        <f t="shared" si="39"/>
        <v>0</v>
      </c>
      <c r="Z91">
        <f t="shared" si="39"/>
        <v>0</v>
      </c>
      <c r="AA91">
        <f t="shared" si="39"/>
        <v>0</v>
      </c>
      <c r="AB91">
        <f t="shared" si="39"/>
        <v>0</v>
      </c>
      <c r="AC91">
        <f t="shared" si="39"/>
        <v>0</v>
      </c>
      <c r="AD91">
        <f t="shared" si="39"/>
        <v>0</v>
      </c>
      <c r="AE91">
        <f t="shared" si="39"/>
        <v>0</v>
      </c>
      <c r="AF91">
        <f t="shared" si="39"/>
        <v>0</v>
      </c>
      <c r="AG91">
        <f t="shared" si="39"/>
        <v>0</v>
      </c>
      <c r="AH91">
        <f t="shared" si="39"/>
        <v>0</v>
      </c>
      <c r="AI91">
        <f t="shared" si="39"/>
        <v>49102.899999999994</v>
      </c>
      <c r="AJ91">
        <f t="shared" si="39"/>
        <v>171724.0893244812</v>
      </c>
      <c r="AK91">
        <f t="shared" si="39"/>
        <v>0</v>
      </c>
      <c r="AL91">
        <f t="shared" si="39"/>
        <v>0</v>
      </c>
    </row>
    <row r="92" spans="1:38" x14ac:dyDescent="0.2">
      <c r="A92" t="s">
        <v>205</v>
      </c>
      <c r="B92" t="str">
        <f>INDEX('power plant mapping ETM - ENTSO'!$B$1:$B$22,MATCH('calculation fossil'!A92,'power plant mapping ETM - ENTSO'!$A$1:$A$22,0))</f>
        <v>Nuclear conventional</v>
      </c>
      <c r="C92" s="14">
        <f>INDEX(Technology_parameters!$D$1:$D$26,MATCH('calculation fossil'!A92,Technology_parameters!$A$1:$A$26,0),1)</f>
        <v>0.33</v>
      </c>
      <c r="D92" s="15">
        <f t="shared" si="35"/>
        <v>8000</v>
      </c>
      <c r="E92">
        <f t="shared" si="37"/>
        <v>0</v>
      </c>
      <c r="F92">
        <f t="shared" si="39"/>
        <v>0</v>
      </c>
      <c r="G92">
        <f t="shared" si="39"/>
        <v>0</v>
      </c>
      <c r="H92">
        <f t="shared" si="39"/>
        <v>35297818.18181818</v>
      </c>
      <c r="I92">
        <f t="shared" si="39"/>
        <v>17402424.242424242</v>
      </c>
      <c r="J92">
        <f t="shared" si="39"/>
        <v>0</v>
      </c>
      <c r="K92">
        <f t="shared" si="39"/>
        <v>0</v>
      </c>
      <c r="L92">
        <f t="shared" si="39"/>
        <v>99706307.272727266</v>
      </c>
      <c r="M92">
        <f t="shared" si="39"/>
        <v>0</v>
      </c>
      <c r="N92">
        <f t="shared" si="39"/>
        <v>0</v>
      </c>
      <c r="O92">
        <f t="shared" si="39"/>
        <v>0</v>
      </c>
      <c r="P92">
        <f t="shared" si="39"/>
        <v>60260314.666666664</v>
      </c>
      <c r="Q92">
        <f t="shared" si="39"/>
        <v>523815733.33333331</v>
      </c>
      <c r="R92">
        <f t="shared" si="39"/>
        <v>0</v>
      </c>
      <c r="S92">
        <f t="shared" si="39"/>
        <v>0</v>
      </c>
      <c r="T92">
        <f t="shared" si="39"/>
        <v>0</v>
      </c>
      <c r="U92">
        <f t="shared" si="39"/>
        <v>0</v>
      </c>
      <c r="V92">
        <f t="shared" si="39"/>
        <v>0</v>
      </c>
      <c r="W92">
        <f t="shared" si="39"/>
        <v>0</v>
      </c>
      <c r="X92">
        <f t="shared" si="39"/>
        <v>0</v>
      </c>
      <c r="Y92">
        <f t="shared" si="39"/>
        <v>0</v>
      </c>
      <c r="Z92">
        <f t="shared" si="39"/>
        <v>0</v>
      </c>
      <c r="AA92">
        <f t="shared" si="39"/>
        <v>0</v>
      </c>
      <c r="AB92">
        <f t="shared" si="39"/>
        <v>0</v>
      </c>
      <c r="AC92">
        <f t="shared" si="39"/>
        <v>0</v>
      </c>
      <c r="AD92">
        <f t="shared" si="39"/>
        <v>0</v>
      </c>
      <c r="AE92">
        <f t="shared" si="39"/>
        <v>0</v>
      </c>
      <c r="AF92">
        <f t="shared" si="39"/>
        <v>0</v>
      </c>
      <c r="AG92">
        <f t="shared" si="39"/>
        <v>0</v>
      </c>
      <c r="AH92">
        <f t="shared" si="39"/>
        <v>16435287.878787879</v>
      </c>
      <c r="AI92">
        <f t="shared" si="39"/>
        <v>3830188.6653030305</v>
      </c>
      <c r="AJ92">
        <f t="shared" si="39"/>
        <v>0</v>
      </c>
      <c r="AK92">
        <f t="shared" si="39"/>
        <v>0</v>
      </c>
      <c r="AL92">
        <f t="shared" si="39"/>
        <v>0</v>
      </c>
    </row>
    <row r="93" spans="1:38" x14ac:dyDescent="0.2">
      <c r="A93" t="s">
        <v>207</v>
      </c>
      <c r="B93" t="str">
        <f>INDEX('power plant mapping ETM - ENTSO'!$B$1:$B$22,MATCH('calculation fossil'!A93,'power plant mapping ETM - ENTSO'!$A$1:$A$22,0))</f>
        <v>Oil-fired plant</v>
      </c>
      <c r="C93" s="14">
        <f>INDEX(Technology_parameters!$D$1:$D$26,MATCH('calculation fossil'!A93,Technology_parameters!$A$1:$A$26,0),1)</f>
        <v>0.4</v>
      </c>
      <c r="D93" s="15">
        <f t="shared" si="35"/>
        <v>8000</v>
      </c>
      <c r="E93">
        <f t="shared" si="37"/>
        <v>0</v>
      </c>
      <c r="F93">
        <f t="shared" si="39"/>
        <v>0</v>
      </c>
      <c r="G93">
        <f t="shared" si="39"/>
        <v>0</v>
      </c>
      <c r="H93">
        <f t="shared" si="39"/>
        <v>0</v>
      </c>
      <c r="I93">
        <f t="shared" si="39"/>
        <v>0</v>
      </c>
      <c r="J93">
        <f t="shared" si="39"/>
        <v>0</v>
      </c>
      <c r="K93">
        <f t="shared" si="39"/>
        <v>0</v>
      </c>
      <c r="L93">
        <f t="shared" si="39"/>
        <v>0</v>
      </c>
      <c r="M93">
        <f t="shared" si="39"/>
        <v>0</v>
      </c>
      <c r="N93">
        <f t="shared" si="39"/>
        <v>0</v>
      </c>
      <c r="O93">
        <f t="shared" si="39"/>
        <v>0</v>
      </c>
      <c r="P93">
        <f t="shared" si="39"/>
        <v>0</v>
      </c>
      <c r="Q93">
        <f t="shared" si="39"/>
        <v>0</v>
      </c>
      <c r="R93">
        <f t="shared" si="39"/>
        <v>36098.999999999993</v>
      </c>
      <c r="S93">
        <f t="shared" si="39"/>
        <v>0</v>
      </c>
      <c r="T93">
        <f t="shared" si="39"/>
        <v>0</v>
      </c>
      <c r="U93">
        <f t="shared" si="39"/>
        <v>0</v>
      </c>
      <c r="V93">
        <f t="shared" si="39"/>
        <v>0</v>
      </c>
      <c r="W93">
        <f t="shared" si="39"/>
        <v>0</v>
      </c>
      <c r="X93">
        <f t="shared" si="39"/>
        <v>0</v>
      </c>
      <c r="Y93">
        <f t="shared" si="39"/>
        <v>0</v>
      </c>
      <c r="Z93">
        <f t="shared" si="39"/>
        <v>0</v>
      </c>
      <c r="AA93">
        <f t="shared" si="39"/>
        <v>0</v>
      </c>
      <c r="AB93">
        <f t="shared" si="39"/>
        <v>0</v>
      </c>
      <c r="AC93">
        <f t="shared" si="39"/>
        <v>0</v>
      </c>
      <c r="AD93">
        <f t="shared" si="39"/>
        <v>0</v>
      </c>
      <c r="AE93">
        <f t="shared" si="39"/>
        <v>0</v>
      </c>
      <c r="AF93">
        <f t="shared" si="39"/>
        <v>0</v>
      </c>
      <c r="AG93">
        <f t="shared" si="39"/>
        <v>0</v>
      </c>
      <c r="AH93">
        <f t="shared" si="39"/>
        <v>0</v>
      </c>
      <c r="AI93">
        <f t="shared" si="39"/>
        <v>0</v>
      </c>
      <c r="AJ93">
        <f t="shared" si="39"/>
        <v>0</v>
      </c>
      <c r="AK93">
        <f t="shared" si="39"/>
        <v>0</v>
      </c>
      <c r="AL93">
        <f t="shared" si="39"/>
        <v>0</v>
      </c>
    </row>
    <row r="94" spans="1:38" x14ac:dyDescent="0.2">
      <c r="A94" t="s">
        <v>208</v>
      </c>
      <c r="B94" t="str">
        <f>INDEX('power plant mapping ETM - ENTSO'!$B$1:$B$22,MATCH('calculation fossil'!A94,'power plant mapping ETM - ENTSO'!$A$1:$A$22,0))</f>
        <v>Oil-fired plant</v>
      </c>
      <c r="C94" s="14">
        <f>INDEX(Technology_parameters!$D$1:$D$26,MATCH('calculation fossil'!A94,Technology_parameters!$A$1:$A$26,0),1)</f>
        <v>0.28999999999999998</v>
      </c>
      <c r="D94" s="15">
        <f t="shared" si="35"/>
        <v>8000</v>
      </c>
      <c r="E94">
        <f t="shared" si="37"/>
        <v>0</v>
      </c>
      <c r="F94">
        <f t="shared" si="39"/>
        <v>0</v>
      </c>
      <c r="G94">
        <f t="shared" si="39"/>
        <v>0</v>
      </c>
      <c r="H94">
        <f t="shared" si="39"/>
        <v>0</v>
      </c>
      <c r="I94">
        <f t="shared" si="39"/>
        <v>0</v>
      </c>
      <c r="J94">
        <f t="shared" si="39"/>
        <v>0</v>
      </c>
      <c r="K94">
        <f t="shared" si="39"/>
        <v>0</v>
      </c>
      <c r="L94">
        <f t="shared" si="39"/>
        <v>0</v>
      </c>
      <c r="M94">
        <f t="shared" si="39"/>
        <v>0</v>
      </c>
      <c r="N94">
        <f t="shared" si="39"/>
        <v>0</v>
      </c>
      <c r="O94">
        <f t="shared" si="39"/>
        <v>0</v>
      </c>
      <c r="P94">
        <f t="shared" si="39"/>
        <v>0</v>
      </c>
      <c r="Q94">
        <f t="shared" si="39"/>
        <v>0</v>
      </c>
      <c r="R94">
        <f t="shared" si="39"/>
        <v>0</v>
      </c>
      <c r="S94">
        <f t="shared" si="39"/>
        <v>0</v>
      </c>
      <c r="T94">
        <f t="shared" si="39"/>
        <v>0</v>
      </c>
      <c r="U94">
        <f t="shared" si="39"/>
        <v>0</v>
      </c>
      <c r="V94">
        <f t="shared" si="39"/>
        <v>0</v>
      </c>
      <c r="W94">
        <f t="shared" si="39"/>
        <v>0</v>
      </c>
      <c r="X94">
        <f t="shared" si="39"/>
        <v>0</v>
      </c>
      <c r="Y94">
        <f t="shared" si="39"/>
        <v>0</v>
      </c>
      <c r="Z94">
        <f t="shared" si="39"/>
        <v>0</v>
      </c>
      <c r="AA94">
        <f t="shared" si="39"/>
        <v>0</v>
      </c>
      <c r="AB94">
        <f t="shared" si="39"/>
        <v>0</v>
      </c>
      <c r="AC94">
        <f t="shared" si="39"/>
        <v>0</v>
      </c>
      <c r="AD94">
        <f t="shared" si="39"/>
        <v>0</v>
      </c>
      <c r="AE94">
        <f t="shared" si="39"/>
        <v>0</v>
      </c>
      <c r="AF94">
        <f t="shared" si="39"/>
        <v>0</v>
      </c>
      <c r="AG94">
        <f t="shared" si="39"/>
        <v>0</v>
      </c>
      <c r="AH94">
        <f t="shared" si="39"/>
        <v>0</v>
      </c>
      <c r="AI94">
        <f t="shared" si="39"/>
        <v>0</v>
      </c>
      <c r="AJ94">
        <f t="shared" si="39"/>
        <v>0</v>
      </c>
      <c r="AK94">
        <f t="shared" si="39"/>
        <v>0</v>
      </c>
      <c r="AL94">
        <f t="shared" si="39"/>
        <v>0</v>
      </c>
    </row>
    <row r="95" spans="1:38" s="19" customFormat="1" x14ac:dyDescent="0.2">
      <c r="A95" s="19" t="s">
        <v>209</v>
      </c>
      <c r="B95" s="19" t="str">
        <f>INDEX('power plant mapping ETM - ENTSO'!$B$1:$B$22,MATCH('calculation fossil'!A95,'power plant mapping ETM - ENTSO'!$A$1:$A$22,0))</f>
        <v>Oil-fired plant</v>
      </c>
      <c r="C95" s="33">
        <f>INDEX(Technology_parameters!$D$1:$D$26,MATCH('calculation fossil'!A95,Technology_parameters!$A$1:$A$26,0),1)</f>
        <v>0.39</v>
      </c>
      <c r="D95" s="34">
        <f t="shared" si="35"/>
        <v>8000</v>
      </c>
      <c r="E95" s="19">
        <f t="shared" si="37"/>
        <v>0</v>
      </c>
      <c r="F95" s="19">
        <f t="shared" si="39"/>
        <v>0</v>
      </c>
      <c r="G95" s="19">
        <f t="shared" si="39"/>
        <v>0</v>
      </c>
      <c r="H95" s="19">
        <f t="shared" si="39"/>
        <v>0</v>
      </c>
      <c r="I95" s="19">
        <f t="shared" si="39"/>
        <v>0</v>
      </c>
      <c r="J95" s="19">
        <f t="shared" si="39"/>
        <v>0</v>
      </c>
      <c r="K95" s="19">
        <f t="shared" si="39"/>
        <v>0</v>
      </c>
      <c r="L95" s="19">
        <f t="shared" si="39"/>
        <v>0</v>
      </c>
      <c r="M95" s="19">
        <f t="shared" si="39"/>
        <v>0</v>
      </c>
      <c r="N95" s="19">
        <f t="shared" si="39"/>
        <v>0</v>
      </c>
      <c r="O95" s="19">
        <f t="shared" si="39"/>
        <v>0</v>
      </c>
      <c r="P95" s="19">
        <f t="shared" si="39"/>
        <v>0</v>
      </c>
      <c r="Q95" s="19">
        <f t="shared" si="39"/>
        <v>0</v>
      </c>
      <c r="R95" s="19">
        <f t="shared" si="39"/>
        <v>0</v>
      </c>
      <c r="S95" s="19">
        <f t="shared" si="39"/>
        <v>0</v>
      </c>
      <c r="T95" s="19">
        <f t="shared" si="39"/>
        <v>0</v>
      </c>
      <c r="U95" s="19">
        <f t="shared" si="39"/>
        <v>0</v>
      </c>
      <c r="V95" s="19">
        <f t="shared" si="39"/>
        <v>0</v>
      </c>
      <c r="W95" s="19">
        <f t="shared" si="39"/>
        <v>0</v>
      </c>
      <c r="X95" s="19">
        <f t="shared" si="39"/>
        <v>0</v>
      </c>
      <c r="Y95" s="19">
        <f t="shared" si="39"/>
        <v>0</v>
      </c>
      <c r="Z95" s="19">
        <f t="shared" si="39"/>
        <v>0</v>
      </c>
      <c r="AA95" s="19">
        <f t="shared" si="39"/>
        <v>0</v>
      </c>
      <c r="AB95" s="19">
        <f t="shared" si="39"/>
        <v>0</v>
      </c>
      <c r="AC95" s="19">
        <f t="shared" si="39"/>
        <v>0</v>
      </c>
      <c r="AD95" s="19">
        <f t="shared" si="39"/>
        <v>0</v>
      </c>
      <c r="AE95" s="19">
        <f t="shared" si="39"/>
        <v>0</v>
      </c>
      <c r="AF95" s="19">
        <f t="shared" si="39"/>
        <v>0</v>
      </c>
      <c r="AG95" s="19">
        <f t="shared" si="39"/>
        <v>0</v>
      </c>
      <c r="AH95" s="19">
        <f t="shared" si="39"/>
        <v>0</v>
      </c>
      <c r="AI95" s="19">
        <f t="shared" si="39"/>
        <v>0</v>
      </c>
      <c r="AJ95" s="19">
        <f t="shared" si="39"/>
        <v>0</v>
      </c>
      <c r="AK95" s="19">
        <f t="shared" si="39"/>
        <v>0</v>
      </c>
      <c r="AL95" s="19">
        <f t="shared" si="39"/>
        <v>0</v>
      </c>
    </row>
    <row r="96" spans="1:38" x14ac:dyDescent="0.2">
      <c r="E96" s="11"/>
    </row>
    <row r="97" spans="1:38" s="19" customFormat="1" x14ac:dyDescent="0.2">
      <c r="A97" s="35" t="s">
        <v>265</v>
      </c>
      <c r="E97" s="27"/>
    </row>
    <row r="98" spans="1:38" x14ac:dyDescent="0.2">
      <c r="B98" t="str">
        <f>B28</f>
        <v>Gas CCGT</v>
      </c>
      <c r="E98" s="18">
        <f>IFERROR(SUM(E75:E79)/SUM(E75:E83),0)</f>
        <v>0.64920401902984426</v>
      </c>
      <c r="F98" s="18">
        <f t="shared" ref="F98:AL98" si="40">IFERROR(SUM(F75:F79)/SUM(F75:F83),0)</f>
        <v>0</v>
      </c>
      <c r="G98" s="18">
        <f t="shared" si="40"/>
        <v>0</v>
      </c>
      <c r="H98" s="18">
        <f t="shared" si="40"/>
        <v>0.97465675001579022</v>
      </c>
      <c r="I98" s="18">
        <f t="shared" si="40"/>
        <v>0</v>
      </c>
      <c r="J98" s="18">
        <f t="shared" si="40"/>
        <v>0</v>
      </c>
      <c r="K98" s="18">
        <f t="shared" si="40"/>
        <v>0</v>
      </c>
      <c r="L98" s="18">
        <f t="shared" si="40"/>
        <v>1</v>
      </c>
      <c r="M98" s="18">
        <f t="shared" si="40"/>
        <v>0.58078922445676828</v>
      </c>
      <c r="N98" s="18">
        <f t="shared" si="40"/>
        <v>0</v>
      </c>
      <c r="O98" s="18">
        <f t="shared" si="40"/>
        <v>0</v>
      </c>
      <c r="P98" s="18">
        <f t="shared" si="40"/>
        <v>1</v>
      </c>
      <c r="Q98" s="18">
        <f t="shared" si="40"/>
        <v>0.59804678323321125</v>
      </c>
      <c r="R98" s="18">
        <f t="shared" si="40"/>
        <v>0.99646469238369029</v>
      </c>
      <c r="S98" s="18">
        <f t="shared" si="40"/>
        <v>1</v>
      </c>
      <c r="T98" s="18">
        <f t="shared" si="40"/>
        <v>1</v>
      </c>
      <c r="U98" s="18">
        <f t="shared" si="40"/>
        <v>1</v>
      </c>
      <c r="V98" s="18">
        <f t="shared" si="40"/>
        <v>1</v>
      </c>
      <c r="W98" s="18">
        <f t="shared" si="40"/>
        <v>1</v>
      </c>
      <c r="X98" s="18">
        <f t="shared" si="40"/>
        <v>0</v>
      </c>
      <c r="Y98" s="18">
        <f t="shared" si="40"/>
        <v>0</v>
      </c>
      <c r="Z98" s="18">
        <f t="shared" si="40"/>
        <v>0</v>
      </c>
      <c r="AA98" s="18">
        <f t="shared" si="40"/>
        <v>0</v>
      </c>
      <c r="AB98" s="18">
        <f t="shared" si="40"/>
        <v>1</v>
      </c>
      <c r="AC98" s="18">
        <f t="shared" si="40"/>
        <v>0</v>
      </c>
      <c r="AD98" s="18">
        <f t="shared" si="40"/>
        <v>0</v>
      </c>
      <c r="AE98" s="18">
        <f t="shared" si="40"/>
        <v>0</v>
      </c>
      <c r="AF98" s="18">
        <f t="shared" si="40"/>
        <v>0</v>
      </c>
      <c r="AG98" s="18">
        <f t="shared" si="40"/>
        <v>0</v>
      </c>
      <c r="AH98" s="18">
        <f t="shared" si="40"/>
        <v>0</v>
      </c>
      <c r="AI98" s="18">
        <f t="shared" si="40"/>
        <v>0</v>
      </c>
      <c r="AJ98" s="18">
        <f t="shared" si="40"/>
        <v>1</v>
      </c>
      <c r="AK98" s="18">
        <f t="shared" si="40"/>
        <v>0</v>
      </c>
      <c r="AL98" s="18">
        <f t="shared" si="40"/>
        <v>0</v>
      </c>
    </row>
    <row r="99" spans="1:38" x14ac:dyDescent="0.2">
      <c r="B99" t="str">
        <f t="shared" ref="B99:B105" si="41">B29</f>
        <v>Gas conventional</v>
      </c>
      <c r="E99" s="18">
        <f>IFERROR(SUM(E80:E81)/SUM(E75:E83),1)</f>
        <v>0.33986793699113382</v>
      </c>
      <c r="F99" s="18">
        <f t="shared" ref="F99:AL99" si="42">IFERROR(SUM(F80:F81)/SUM(F75:F83),1)</f>
        <v>1</v>
      </c>
      <c r="G99" s="18">
        <f t="shared" si="42"/>
        <v>1</v>
      </c>
      <c r="H99" s="18">
        <f t="shared" si="42"/>
        <v>0</v>
      </c>
      <c r="I99" s="18">
        <f t="shared" si="42"/>
        <v>1</v>
      </c>
      <c r="J99" s="18">
        <f t="shared" si="42"/>
        <v>1</v>
      </c>
      <c r="K99" s="18">
        <f t="shared" si="42"/>
        <v>1</v>
      </c>
      <c r="L99" s="18">
        <f t="shared" si="42"/>
        <v>0</v>
      </c>
      <c r="M99" s="18">
        <f t="shared" si="42"/>
        <v>0.23126251657940966</v>
      </c>
      <c r="N99" s="18">
        <f t="shared" si="42"/>
        <v>0.15927453278269932</v>
      </c>
      <c r="O99" s="18">
        <f t="shared" si="42"/>
        <v>1</v>
      </c>
      <c r="P99" s="18">
        <f t="shared" si="42"/>
        <v>0</v>
      </c>
      <c r="Q99" s="18">
        <f t="shared" si="42"/>
        <v>0</v>
      </c>
      <c r="R99" s="18">
        <f t="shared" si="42"/>
        <v>0</v>
      </c>
      <c r="S99" s="18">
        <f t="shared" si="42"/>
        <v>0</v>
      </c>
      <c r="T99" s="18">
        <f t="shared" si="42"/>
        <v>0</v>
      </c>
      <c r="U99" s="18">
        <f t="shared" si="42"/>
        <v>0</v>
      </c>
      <c r="V99" s="18">
        <f t="shared" si="42"/>
        <v>0</v>
      </c>
      <c r="W99" s="18">
        <f t="shared" si="42"/>
        <v>0</v>
      </c>
      <c r="X99" s="18">
        <f t="shared" si="42"/>
        <v>1</v>
      </c>
      <c r="Y99" s="18">
        <f t="shared" si="42"/>
        <v>1</v>
      </c>
      <c r="Z99" s="18">
        <f t="shared" si="42"/>
        <v>1</v>
      </c>
      <c r="AA99" s="18">
        <f t="shared" si="42"/>
        <v>1</v>
      </c>
      <c r="AB99" s="18">
        <f t="shared" si="42"/>
        <v>0</v>
      </c>
      <c r="AC99" s="18">
        <f t="shared" si="42"/>
        <v>1</v>
      </c>
      <c r="AD99" s="18">
        <f t="shared" si="42"/>
        <v>1</v>
      </c>
      <c r="AE99" s="18">
        <f t="shared" si="42"/>
        <v>1</v>
      </c>
      <c r="AF99" s="18">
        <f t="shared" si="42"/>
        <v>1</v>
      </c>
      <c r="AG99" s="18">
        <f t="shared" si="42"/>
        <v>1</v>
      </c>
      <c r="AH99" s="18">
        <f t="shared" si="42"/>
        <v>0</v>
      </c>
      <c r="AI99" s="18">
        <f t="shared" si="42"/>
        <v>1</v>
      </c>
      <c r="AJ99" s="18">
        <f t="shared" si="42"/>
        <v>0</v>
      </c>
      <c r="AK99" s="18">
        <f t="shared" si="42"/>
        <v>1</v>
      </c>
      <c r="AL99" s="18">
        <f t="shared" si="42"/>
        <v>1</v>
      </c>
    </row>
    <row r="100" spans="1:38" x14ac:dyDescent="0.2">
      <c r="B100" t="str">
        <f t="shared" si="41"/>
        <v>Gas turbine</v>
      </c>
      <c r="E100" s="18">
        <f>IFERROR(SUM(E82:E83)/SUM(E75:E83),0)</f>
        <v>1.0928043979022231E-2</v>
      </c>
      <c r="F100" s="18">
        <f t="shared" ref="F100:AL100" si="43">IFERROR(SUM(F82:F83)/SUM(F75:F83),0)</f>
        <v>0</v>
      </c>
      <c r="G100" s="18">
        <f t="shared" si="43"/>
        <v>0</v>
      </c>
      <c r="H100" s="18">
        <f t="shared" si="43"/>
        <v>2.5343249984209715E-2</v>
      </c>
      <c r="I100" s="18">
        <f t="shared" si="43"/>
        <v>0</v>
      </c>
      <c r="J100" s="18">
        <f t="shared" si="43"/>
        <v>0</v>
      </c>
      <c r="K100" s="18">
        <f t="shared" si="43"/>
        <v>0</v>
      </c>
      <c r="L100" s="18">
        <f t="shared" si="43"/>
        <v>0</v>
      </c>
      <c r="M100" s="18">
        <f t="shared" si="43"/>
        <v>0.18794825896382203</v>
      </c>
      <c r="N100" s="18">
        <f t="shared" si="43"/>
        <v>0.84072546721730068</v>
      </c>
      <c r="O100" s="18">
        <f t="shared" si="43"/>
        <v>0</v>
      </c>
      <c r="P100" s="18">
        <f t="shared" si="43"/>
        <v>0</v>
      </c>
      <c r="Q100" s="18">
        <f t="shared" si="43"/>
        <v>0.40195321676678863</v>
      </c>
      <c r="R100" s="18">
        <f t="shared" si="43"/>
        <v>3.5353076163097798E-3</v>
      </c>
      <c r="S100" s="18">
        <f t="shared" si="43"/>
        <v>0</v>
      </c>
      <c r="T100" s="18">
        <f t="shared" si="43"/>
        <v>0</v>
      </c>
      <c r="U100" s="18">
        <f t="shared" si="43"/>
        <v>0</v>
      </c>
      <c r="V100" s="18">
        <f t="shared" si="43"/>
        <v>0</v>
      </c>
      <c r="W100" s="18">
        <f t="shared" si="43"/>
        <v>0</v>
      </c>
      <c r="X100" s="18">
        <f t="shared" si="43"/>
        <v>0</v>
      </c>
      <c r="Y100" s="18">
        <f t="shared" si="43"/>
        <v>0</v>
      </c>
      <c r="Z100" s="18">
        <f t="shared" si="43"/>
        <v>0</v>
      </c>
      <c r="AA100" s="18">
        <f t="shared" si="43"/>
        <v>0</v>
      </c>
      <c r="AB100" s="18">
        <f t="shared" si="43"/>
        <v>0</v>
      </c>
      <c r="AC100" s="18">
        <f t="shared" si="43"/>
        <v>0</v>
      </c>
      <c r="AD100" s="18">
        <f t="shared" si="43"/>
        <v>0</v>
      </c>
      <c r="AE100" s="18">
        <f t="shared" si="43"/>
        <v>0</v>
      </c>
      <c r="AF100" s="18">
        <f t="shared" si="43"/>
        <v>0</v>
      </c>
      <c r="AG100" s="18">
        <f t="shared" si="43"/>
        <v>0</v>
      </c>
      <c r="AH100" s="18">
        <f t="shared" si="43"/>
        <v>1</v>
      </c>
      <c r="AI100" s="18">
        <f t="shared" si="43"/>
        <v>0</v>
      </c>
      <c r="AJ100" s="18">
        <f t="shared" si="43"/>
        <v>0</v>
      </c>
      <c r="AK100" s="18">
        <f t="shared" si="43"/>
        <v>0</v>
      </c>
      <c r="AL100" s="18">
        <f t="shared" si="43"/>
        <v>0</v>
      </c>
    </row>
    <row r="101" spans="1:38" x14ac:dyDescent="0.2">
      <c r="B101" t="str">
        <f t="shared" si="41"/>
        <v>Coal pulverized</v>
      </c>
      <c r="E101" s="25">
        <f>IFERROR(SUM(E84)/SUM(E84:E86),0)</f>
        <v>0</v>
      </c>
      <c r="F101" s="25">
        <f t="shared" ref="F101:AL101" si="44">IFERROR(SUM(F84)/SUM(F84:F86),0)</f>
        <v>0</v>
      </c>
      <c r="G101" s="25">
        <f t="shared" si="44"/>
        <v>0</v>
      </c>
      <c r="H101" s="25">
        <f t="shared" si="44"/>
        <v>0</v>
      </c>
      <c r="I101" s="25">
        <f t="shared" si="44"/>
        <v>0</v>
      </c>
      <c r="J101" s="25">
        <f t="shared" si="44"/>
        <v>0</v>
      </c>
      <c r="K101" s="25">
        <f t="shared" si="44"/>
        <v>0</v>
      </c>
      <c r="L101" s="25">
        <f t="shared" si="44"/>
        <v>0</v>
      </c>
      <c r="M101" s="25">
        <f t="shared" si="44"/>
        <v>0.13334770730563997</v>
      </c>
      <c r="N101" s="25">
        <f t="shared" si="44"/>
        <v>0</v>
      </c>
      <c r="O101" s="25">
        <f t="shared" si="44"/>
        <v>0</v>
      </c>
      <c r="P101" s="25">
        <f t="shared" si="44"/>
        <v>0</v>
      </c>
      <c r="Q101" s="25">
        <f t="shared" si="44"/>
        <v>1</v>
      </c>
      <c r="R101" s="25">
        <f t="shared" si="44"/>
        <v>0</v>
      </c>
      <c r="S101" s="25">
        <f t="shared" si="44"/>
        <v>0</v>
      </c>
      <c r="T101" s="25">
        <f t="shared" si="44"/>
        <v>0</v>
      </c>
      <c r="U101" s="25">
        <f t="shared" si="44"/>
        <v>0</v>
      </c>
      <c r="V101" s="25">
        <f t="shared" si="44"/>
        <v>0</v>
      </c>
      <c r="W101" s="25">
        <f t="shared" si="44"/>
        <v>0</v>
      </c>
      <c r="X101" s="25">
        <f t="shared" si="44"/>
        <v>0</v>
      </c>
      <c r="Y101" s="25">
        <f t="shared" si="44"/>
        <v>0</v>
      </c>
      <c r="Z101" s="25">
        <f t="shared" si="44"/>
        <v>0</v>
      </c>
      <c r="AA101" s="25">
        <f t="shared" si="44"/>
        <v>0</v>
      </c>
      <c r="AB101" s="25">
        <f t="shared" si="44"/>
        <v>0</v>
      </c>
      <c r="AC101" s="25">
        <f t="shared" si="44"/>
        <v>0.63859148802608789</v>
      </c>
      <c r="AD101" s="25">
        <f t="shared" si="44"/>
        <v>0</v>
      </c>
      <c r="AE101" s="25">
        <f t="shared" si="44"/>
        <v>0</v>
      </c>
      <c r="AF101" s="25">
        <f t="shared" si="44"/>
        <v>0</v>
      </c>
      <c r="AG101" s="25">
        <f t="shared" si="44"/>
        <v>0</v>
      </c>
      <c r="AH101" s="25">
        <f t="shared" si="44"/>
        <v>0</v>
      </c>
      <c r="AI101" s="25">
        <f t="shared" si="44"/>
        <v>0</v>
      </c>
      <c r="AJ101" s="25">
        <f t="shared" si="44"/>
        <v>0</v>
      </c>
      <c r="AK101" s="25">
        <f t="shared" si="44"/>
        <v>0</v>
      </c>
      <c r="AL101" s="25">
        <f t="shared" si="44"/>
        <v>0</v>
      </c>
    </row>
    <row r="102" spans="1:38" x14ac:dyDescent="0.2">
      <c r="B102" t="str">
        <f t="shared" si="41"/>
        <v>Coal conventional</v>
      </c>
      <c r="E102" s="26">
        <f>IFERROR(SUM(E85:E86)/SUM(E84:E86),1)</f>
        <v>1</v>
      </c>
      <c r="F102" s="26">
        <f t="shared" ref="F102:AL102" si="45">IFERROR(SUM(F85:F86)/SUM(F84:F86),1)</f>
        <v>1</v>
      </c>
      <c r="G102" s="26">
        <f t="shared" si="45"/>
        <v>1</v>
      </c>
      <c r="H102" s="26">
        <f t="shared" si="45"/>
        <v>1</v>
      </c>
      <c r="I102" s="26">
        <f t="shared" si="45"/>
        <v>1</v>
      </c>
      <c r="J102" s="26">
        <f t="shared" si="45"/>
        <v>1</v>
      </c>
      <c r="K102" s="26">
        <f t="shared" si="45"/>
        <v>1</v>
      </c>
      <c r="L102" s="26">
        <f t="shared" si="45"/>
        <v>1</v>
      </c>
      <c r="M102" s="26">
        <f t="shared" si="45"/>
        <v>0.86665229269436006</v>
      </c>
      <c r="N102" s="26">
        <f t="shared" si="45"/>
        <v>1</v>
      </c>
      <c r="O102" s="26">
        <f t="shared" si="45"/>
        <v>1</v>
      </c>
      <c r="P102" s="26">
        <f t="shared" si="45"/>
        <v>1</v>
      </c>
      <c r="Q102" s="26">
        <f t="shared" si="45"/>
        <v>0</v>
      </c>
      <c r="R102" s="26">
        <f t="shared" si="45"/>
        <v>1</v>
      </c>
      <c r="S102" s="26">
        <f t="shared" si="45"/>
        <v>1</v>
      </c>
      <c r="T102" s="26">
        <f t="shared" si="45"/>
        <v>1</v>
      </c>
      <c r="U102" s="26">
        <f t="shared" si="45"/>
        <v>1</v>
      </c>
      <c r="V102" s="26">
        <f t="shared" si="45"/>
        <v>1</v>
      </c>
      <c r="W102" s="26">
        <f t="shared" si="45"/>
        <v>1</v>
      </c>
      <c r="X102" s="26">
        <f t="shared" si="45"/>
        <v>1</v>
      </c>
      <c r="Y102" s="26">
        <f t="shared" si="45"/>
        <v>1</v>
      </c>
      <c r="Z102" s="26">
        <f t="shared" si="45"/>
        <v>1</v>
      </c>
      <c r="AA102" s="26">
        <f t="shared" si="45"/>
        <v>1</v>
      </c>
      <c r="AB102" s="26">
        <f t="shared" si="45"/>
        <v>1</v>
      </c>
      <c r="AC102" s="26">
        <f t="shared" si="45"/>
        <v>0.36140851197391199</v>
      </c>
      <c r="AD102" s="26">
        <f t="shared" si="45"/>
        <v>1</v>
      </c>
      <c r="AE102" s="26">
        <f t="shared" si="45"/>
        <v>1</v>
      </c>
      <c r="AF102" s="26">
        <f t="shared" si="45"/>
        <v>1</v>
      </c>
      <c r="AG102" s="26">
        <f t="shared" si="45"/>
        <v>1</v>
      </c>
      <c r="AH102" s="26">
        <f t="shared" si="45"/>
        <v>1</v>
      </c>
      <c r="AI102" s="26">
        <f t="shared" si="45"/>
        <v>1</v>
      </c>
      <c r="AJ102" s="26">
        <f t="shared" si="45"/>
        <v>1</v>
      </c>
      <c r="AK102" s="26">
        <f t="shared" si="45"/>
        <v>1</v>
      </c>
      <c r="AL102" s="26">
        <f t="shared" si="45"/>
        <v>1</v>
      </c>
    </row>
    <row r="103" spans="1:38" x14ac:dyDescent="0.2">
      <c r="B103" t="str">
        <f t="shared" si="41"/>
        <v>Oil-fired plant</v>
      </c>
      <c r="E103" s="11">
        <f>1</f>
        <v>1</v>
      </c>
      <c r="F103" s="11">
        <f>1</f>
        <v>1</v>
      </c>
      <c r="G103" s="11">
        <f>1</f>
        <v>1</v>
      </c>
      <c r="H103" s="11">
        <f>1</f>
        <v>1</v>
      </c>
      <c r="I103" s="11">
        <f>1</f>
        <v>1</v>
      </c>
      <c r="J103" s="11">
        <f>1</f>
        <v>1</v>
      </c>
      <c r="K103" s="11">
        <f>1</f>
        <v>1</v>
      </c>
      <c r="L103" s="11">
        <f>1</f>
        <v>1</v>
      </c>
      <c r="M103" s="11">
        <f>1</f>
        <v>1</v>
      </c>
      <c r="N103" s="11">
        <f>1</f>
        <v>1</v>
      </c>
      <c r="O103" s="11">
        <f>1</f>
        <v>1</v>
      </c>
      <c r="P103" s="11">
        <f>1</f>
        <v>1</v>
      </c>
      <c r="Q103" s="11">
        <f>1</f>
        <v>1</v>
      </c>
      <c r="R103" s="11">
        <f>1</f>
        <v>1</v>
      </c>
      <c r="S103" s="11">
        <f>1</f>
        <v>1</v>
      </c>
      <c r="T103" s="11">
        <f>1</f>
        <v>1</v>
      </c>
      <c r="U103" s="11">
        <f>1</f>
        <v>1</v>
      </c>
      <c r="V103" s="11">
        <f>1</f>
        <v>1</v>
      </c>
      <c r="W103" s="11">
        <f>1</f>
        <v>1</v>
      </c>
      <c r="X103" s="11">
        <f>1</f>
        <v>1</v>
      </c>
      <c r="Y103" s="11">
        <f>1</f>
        <v>1</v>
      </c>
      <c r="Z103" s="11">
        <f>1</f>
        <v>1</v>
      </c>
      <c r="AA103" s="11">
        <f>1</f>
        <v>1</v>
      </c>
      <c r="AB103" s="11">
        <f>1</f>
        <v>1</v>
      </c>
      <c r="AC103" s="11">
        <f>1</f>
        <v>1</v>
      </c>
      <c r="AD103" s="11">
        <f>1</f>
        <v>1</v>
      </c>
      <c r="AE103" s="11">
        <f>1</f>
        <v>1</v>
      </c>
      <c r="AF103" s="11">
        <f>1</f>
        <v>1</v>
      </c>
      <c r="AG103" s="11">
        <f>1</f>
        <v>1</v>
      </c>
      <c r="AH103" s="11">
        <f>1</f>
        <v>1</v>
      </c>
      <c r="AI103" s="11">
        <f>1</f>
        <v>1</v>
      </c>
      <c r="AJ103" s="11">
        <f>1</f>
        <v>1</v>
      </c>
      <c r="AK103" s="11">
        <f>1</f>
        <v>1</v>
      </c>
      <c r="AL103" s="11">
        <f>1</f>
        <v>1</v>
      </c>
    </row>
    <row r="104" spans="1:38" ht="15" customHeight="1" x14ac:dyDescent="0.2">
      <c r="B104" t="str">
        <f t="shared" si="41"/>
        <v>Lignite plant</v>
      </c>
      <c r="E104" s="11">
        <f>1</f>
        <v>1</v>
      </c>
      <c r="F104" s="11">
        <f>1</f>
        <v>1</v>
      </c>
      <c r="G104" s="11">
        <f>1</f>
        <v>1</v>
      </c>
      <c r="H104" s="11">
        <f>1</f>
        <v>1</v>
      </c>
      <c r="I104" s="11">
        <f>1</f>
        <v>1</v>
      </c>
      <c r="J104" s="11">
        <f>1</f>
        <v>1</v>
      </c>
      <c r="K104" s="11">
        <f>1</f>
        <v>1</v>
      </c>
      <c r="L104" s="11">
        <f>1</f>
        <v>1</v>
      </c>
      <c r="M104" s="11">
        <f>1</f>
        <v>1</v>
      </c>
      <c r="N104" s="11">
        <f>1</f>
        <v>1</v>
      </c>
      <c r="O104" s="11">
        <f>1</f>
        <v>1</v>
      </c>
      <c r="P104" s="11">
        <f>1</f>
        <v>1</v>
      </c>
      <c r="Q104" s="11">
        <f>1</f>
        <v>1</v>
      </c>
      <c r="R104" s="11">
        <f>1</f>
        <v>1</v>
      </c>
      <c r="S104" s="11">
        <f>1</f>
        <v>1</v>
      </c>
      <c r="T104" s="11">
        <f>1</f>
        <v>1</v>
      </c>
      <c r="U104" s="11">
        <f>1</f>
        <v>1</v>
      </c>
      <c r="V104" s="11">
        <f>1</f>
        <v>1</v>
      </c>
      <c r="W104" s="11">
        <f>1</f>
        <v>1</v>
      </c>
      <c r="X104" s="11">
        <f>1</f>
        <v>1</v>
      </c>
      <c r="Y104" s="11">
        <f>1</f>
        <v>1</v>
      </c>
      <c r="Z104" s="11">
        <f>1</f>
        <v>1</v>
      </c>
      <c r="AA104" s="11">
        <f>1</f>
        <v>1</v>
      </c>
      <c r="AB104" s="11">
        <f>1</f>
        <v>1</v>
      </c>
      <c r="AC104" s="11">
        <f>1</f>
        <v>1</v>
      </c>
      <c r="AD104" s="11">
        <f>1</f>
        <v>1</v>
      </c>
      <c r="AE104" s="11">
        <f>1</f>
        <v>1</v>
      </c>
      <c r="AF104" s="11">
        <f>1</f>
        <v>1</v>
      </c>
      <c r="AG104" s="11">
        <f>1</f>
        <v>1</v>
      </c>
      <c r="AH104" s="11">
        <f>1</f>
        <v>1</v>
      </c>
      <c r="AI104" s="11">
        <f>1</f>
        <v>1</v>
      </c>
      <c r="AJ104" s="11">
        <f>1</f>
        <v>1</v>
      </c>
      <c r="AK104" s="11">
        <f>1</f>
        <v>1</v>
      </c>
      <c r="AL104" s="11">
        <f>1</f>
        <v>1</v>
      </c>
    </row>
    <row r="105" spans="1:38" s="19" customFormat="1" x14ac:dyDescent="0.2">
      <c r="B105" t="str">
        <f t="shared" si="41"/>
        <v>Nuclear conventional</v>
      </c>
      <c r="E105" s="27">
        <f>1</f>
        <v>1</v>
      </c>
      <c r="F105" s="27">
        <f>1</f>
        <v>1</v>
      </c>
      <c r="G105" s="27">
        <f>1</f>
        <v>1</v>
      </c>
      <c r="H105" s="27">
        <f>1</f>
        <v>1</v>
      </c>
      <c r="I105" s="27">
        <f>1</f>
        <v>1</v>
      </c>
      <c r="J105" s="27">
        <f>1</f>
        <v>1</v>
      </c>
      <c r="K105" s="27">
        <f>1</f>
        <v>1</v>
      </c>
      <c r="L105" s="27">
        <f>1</f>
        <v>1</v>
      </c>
      <c r="M105" s="27">
        <f>1</f>
        <v>1</v>
      </c>
      <c r="N105" s="27">
        <f>1</f>
        <v>1</v>
      </c>
      <c r="O105" s="27">
        <f>1</f>
        <v>1</v>
      </c>
      <c r="P105" s="27">
        <f>1</f>
        <v>1</v>
      </c>
      <c r="Q105" s="27">
        <f>1</f>
        <v>1</v>
      </c>
      <c r="R105" s="27">
        <f>1</f>
        <v>1</v>
      </c>
      <c r="S105" s="27">
        <f>1</f>
        <v>1</v>
      </c>
      <c r="T105" s="27">
        <f>1</f>
        <v>1</v>
      </c>
      <c r="U105" s="27">
        <f>1</f>
        <v>1</v>
      </c>
      <c r="V105" s="27">
        <f>1</f>
        <v>1</v>
      </c>
      <c r="W105" s="27">
        <f>1</f>
        <v>1</v>
      </c>
      <c r="X105" s="27">
        <f>1</f>
        <v>1</v>
      </c>
      <c r="Y105" s="27">
        <f>1</f>
        <v>1</v>
      </c>
      <c r="Z105" s="27">
        <f>1</f>
        <v>1</v>
      </c>
      <c r="AA105" s="27">
        <f>1</f>
        <v>1</v>
      </c>
      <c r="AB105" s="27">
        <f>1</f>
        <v>1</v>
      </c>
      <c r="AC105" s="27">
        <f>1</f>
        <v>1</v>
      </c>
      <c r="AD105" s="27">
        <f>1</f>
        <v>1</v>
      </c>
      <c r="AE105" s="27">
        <f>1</f>
        <v>1</v>
      </c>
      <c r="AF105" s="27">
        <f>1</f>
        <v>1</v>
      </c>
      <c r="AG105" s="27">
        <f>1</f>
        <v>1</v>
      </c>
      <c r="AH105" s="27">
        <f>1</f>
        <v>1</v>
      </c>
      <c r="AI105" s="27">
        <f>1</f>
        <v>1</v>
      </c>
      <c r="AJ105" s="27">
        <f>1</f>
        <v>1</v>
      </c>
      <c r="AK105" s="27">
        <f>1</f>
        <v>1</v>
      </c>
      <c r="AL105" s="27">
        <f>1</f>
        <v>1</v>
      </c>
    </row>
    <row r="106" spans="1:38" x14ac:dyDescent="0.2">
      <c r="E106" s="11"/>
    </row>
    <row r="111" spans="1:38" x14ac:dyDescent="0.2">
      <c r="B111" s="13"/>
      <c r="C111" s="13"/>
      <c r="D111"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B56B-E1CC-B245-8DA1-517C39FBFE5C}">
  <dimension ref="A1:O165"/>
  <sheetViews>
    <sheetView workbookViewId="0">
      <selection activeCell="D42" sqref="D42"/>
    </sheetView>
  </sheetViews>
  <sheetFormatPr baseColWidth="10" defaultRowHeight="17" customHeight="1" x14ac:dyDescent="0.2"/>
  <cols>
    <col min="1" max="1" width="3.6640625" style="47" bestFit="1" customWidth="1"/>
    <col min="2" max="2" width="17.83203125" style="47" bestFit="1" customWidth="1"/>
    <col min="3" max="3" width="9.1640625" style="47" customWidth="1"/>
    <col min="4" max="4" width="62.33203125" style="48" customWidth="1"/>
    <col min="5" max="5" width="12.33203125" style="47" bestFit="1" customWidth="1"/>
    <col min="6" max="6" width="82" style="47" customWidth="1"/>
    <col min="7" max="7" width="8" style="47" bestFit="1" customWidth="1"/>
    <col min="8" max="8" width="42" style="47" customWidth="1"/>
    <col min="9" max="9" width="8.33203125" style="47" bestFit="1" customWidth="1"/>
    <col min="10" max="11" width="28.33203125" style="47" customWidth="1"/>
    <col min="12" max="12" width="22.6640625" style="47" bestFit="1" customWidth="1"/>
    <col min="13" max="13" width="10.83203125" style="47"/>
    <col min="14" max="14" width="3.6640625" style="47" bestFit="1" customWidth="1"/>
    <col min="15" max="15" width="24.6640625" style="47" bestFit="1" customWidth="1"/>
    <col min="16" max="16384" width="10.83203125" style="47"/>
  </cols>
  <sheetData>
    <row r="1" spans="1:15" ht="17" customHeight="1" x14ac:dyDescent="0.2">
      <c r="C1" s="47" t="s">
        <v>267</v>
      </c>
      <c r="E1" s="47" t="s">
        <v>98</v>
      </c>
      <c r="G1" s="47" t="s">
        <v>268</v>
      </c>
      <c r="I1" s="47" t="s">
        <v>269</v>
      </c>
      <c r="O1" s="47" t="s">
        <v>270</v>
      </c>
    </row>
    <row r="2" spans="1:15" ht="17" customHeight="1" x14ac:dyDescent="0.2">
      <c r="A2" s="47" t="s">
        <v>101</v>
      </c>
      <c r="B2" s="47" t="s">
        <v>271</v>
      </c>
      <c r="C2" s="49">
        <f>O2*M$7</f>
        <v>948.77754416993014</v>
      </c>
      <c r="D2" s="50" t="s">
        <v>272</v>
      </c>
      <c r="E2" s="49">
        <v>1012.3</v>
      </c>
      <c r="F2" s="50" t="s">
        <v>273</v>
      </c>
      <c r="G2" s="49">
        <v>2413.5576000000001</v>
      </c>
      <c r="H2" s="50" t="s">
        <v>274</v>
      </c>
      <c r="I2" s="49">
        <f>G2</f>
        <v>2413.5576000000001</v>
      </c>
      <c r="J2" s="50" t="s">
        <v>275</v>
      </c>
      <c r="K2" s="50"/>
      <c r="N2" s="47" t="s">
        <v>101</v>
      </c>
      <c r="O2" s="49">
        <v>1212.75</v>
      </c>
    </row>
    <row r="3" spans="1:15" ht="17" customHeight="1" x14ac:dyDescent="0.2">
      <c r="A3" s="47" t="s">
        <v>103</v>
      </c>
      <c r="B3" s="47" t="s">
        <v>276</v>
      </c>
      <c r="C3" s="49">
        <f t="shared" ref="C3:C27" si="0">O3*M$7</f>
        <v>869.45262222302438</v>
      </c>
      <c r="D3" s="50" t="s">
        <v>272</v>
      </c>
      <c r="E3" s="49">
        <v>938.8</v>
      </c>
      <c r="F3" s="50" t="s">
        <v>273</v>
      </c>
      <c r="G3" s="49">
        <v>2205.431</v>
      </c>
      <c r="H3" s="50" t="s">
        <v>274</v>
      </c>
      <c r="I3" s="49">
        <v>2714.7833999999998</v>
      </c>
      <c r="J3" s="50" t="s">
        <v>277</v>
      </c>
      <c r="K3" s="50"/>
      <c r="N3" s="47" t="s">
        <v>103</v>
      </c>
      <c r="O3" s="49">
        <v>1111.355</v>
      </c>
    </row>
    <row r="4" spans="1:15" ht="17" customHeight="1" x14ac:dyDescent="0.2">
      <c r="A4" s="47" t="s">
        <v>104</v>
      </c>
      <c r="B4" s="47" t="s">
        <v>278</v>
      </c>
      <c r="C4" s="49">
        <f t="shared" si="0"/>
        <v>1063.4851599862843</v>
      </c>
      <c r="D4" s="50" t="s">
        <v>272</v>
      </c>
      <c r="E4" s="49">
        <v>1309</v>
      </c>
      <c r="F4" s="50" t="s">
        <v>273</v>
      </c>
      <c r="G4" s="49">
        <v>1869.5268000000001</v>
      </c>
      <c r="H4" s="50" t="s">
        <v>279</v>
      </c>
      <c r="I4" s="49">
        <f>G4</f>
        <v>1869.5268000000001</v>
      </c>
      <c r="J4" s="50" t="s">
        <v>275</v>
      </c>
      <c r="K4" s="50"/>
      <c r="M4" s="47" t="s">
        <v>280</v>
      </c>
      <c r="N4" s="47" t="s">
        <v>104</v>
      </c>
      <c r="O4" s="49">
        <v>1359.3720000000001</v>
      </c>
    </row>
    <row r="5" spans="1:15" ht="17" customHeight="1" x14ac:dyDescent="0.2">
      <c r="A5" s="47" t="s">
        <v>116</v>
      </c>
      <c r="B5" s="47" t="s">
        <v>281</v>
      </c>
      <c r="C5" s="49">
        <f t="shared" si="0"/>
        <v>985.77576113046143</v>
      </c>
      <c r="D5" s="50" t="s">
        <v>272</v>
      </c>
      <c r="E5" s="49">
        <v>1137.2</v>
      </c>
      <c r="F5" s="50" t="s">
        <v>273</v>
      </c>
      <c r="G5" s="49">
        <v>1332.5664999999999</v>
      </c>
      <c r="H5" s="50" t="s">
        <v>279</v>
      </c>
      <c r="I5" s="49">
        <f>G5</f>
        <v>1332.5664999999999</v>
      </c>
      <c r="J5" s="50" t="s">
        <v>275</v>
      </c>
      <c r="K5" s="50"/>
      <c r="L5" s="47" t="s">
        <v>282</v>
      </c>
      <c r="M5" s="51">
        <v>867</v>
      </c>
      <c r="N5" s="47" t="s">
        <v>116</v>
      </c>
      <c r="O5" s="49">
        <v>1260.0419999999999</v>
      </c>
    </row>
    <row r="6" spans="1:15" ht="17" customHeight="1" x14ac:dyDescent="0.2">
      <c r="A6" s="47" t="s">
        <v>106</v>
      </c>
      <c r="B6" s="47" t="s">
        <v>283</v>
      </c>
      <c r="C6" s="49">
        <f t="shared" si="0"/>
        <v>1199.9111954305024</v>
      </c>
      <c r="D6" s="50" t="s">
        <v>272</v>
      </c>
      <c r="E6" s="49">
        <v>1475.9</v>
      </c>
      <c r="F6" s="50" t="s">
        <v>284</v>
      </c>
      <c r="G6" s="49">
        <v>1037.8416999999999</v>
      </c>
      <c r="H6" s="50" t="s">
        <v>279</v>
      </c>
      <c r="I6" s="49">
        <f>G6</f>
        <v>1037.8416999999999</v>
      </c>
      <c r="J6" s="50" t="s">
        <v>275</v>
      </c>
      <c r="K6" s="50"/>
      <c r="L6" s="47" t="s">
        <v>285</v>
      </c>
      <c r="M6" s="49">
        <f>O20</f>
        <v>1108.22</v>
      </c>
      <c r="N6" s="47" t="s">
        <v>106</v>
      </c>
      <c r="O6" s="49">
        <v>1533.7549999999901</v>
      </c>
    </row>
    <row r="7" spans="1:15" ht="17" customHeight="1" x14ac:dyDescent="0.2">
      <c r="A7" s="47" t="s">
        <v>107</v>
      </c>
      <c r="B7" s="47" t="s">
        <v>286</v>
      </c>
      <c r="C7" s="49">
        <f t="shared" si="0"/>
        <v>927.56294869249791</v>
      </c>
      <c r="D7" s="50" t="s">
        <v>272</v>
      </c>
      <c r="E7" s="49">
        <v>980</v>
      </c>
      <c r="F7" s="50" t="s">
        <v>273</v>
      </c>
      <c r="G7" s="49">
        <v>2004.8079</v>
      </c>
      <c r="H7" s="50" t="s">
        <v>279</v>
      </c>
      <c r="I7" s="49">
        <f>G7</f>
        <v>2004.8079</v>
      </c>
      <c r="J7" s="50" t="s">
        <v>275</v>
      </c>
      <c r="K7" s="50"/>
      <c r="L7" s="47" t="s">
        <v>287</v>
      </c>
      <c r="M7" s="47">
        <f>M5/M6</f>
        <v>0.78233563732832834</v>
      </c>
      <c r="N7" s="47" t="s">
        <v>107</v>
      </c>
      <c r="O7" s="49">
        <v>1185.633</v>
      </c>
    </row>
    <row r="8" spans="1:15" ht="17" customHeight="1" x14ac:dyDescent="0.2">
      <c r="A8" s="47" t="s">
        <v>217</v>
      </c>
      <c r="B8" s="47" t="s">
        <v>288</v>
      </c>
      <c r="C8" s="49">
        <f t="shared" si="0"/>
        <v>777.99445687679349</v>
      </c>
      <c r="D8" s="50" t="s">
        <v>272</v>
      </c>
      <c r="E8" s="49">
        <v>787.1</v>
      </c>
      <c r="F8" s="50" t="s">
        <v>273</v>
      </c>
      <c r="G8" s="49">
        <v>2249.3514</v>
      </c>
      <c r="H8" s="50" t="s">
        <v>274</v>
      </c>
      <c r="I8" s="49">
        <v>3148.1839</v>
      </c>
      <c r="J8" s="50" t="s">
        <v>277</v>
      </c>
      <c r="K8" s="50"/>
      <c r="N8" s="47" t="s">
        <v>217</v>
      </c>
      <c r="O8" s="49">
        <v>994.45100000000002</v>
      </c>
    </row>
    <row r="9" spans="1:15" ht="17" customHeight="1" x14ac:dyDescent="0.2">
      <c r="A9" s="47" t="s">
        <v>111</v>
      </c>
      <c r="B9" s="47" t="s">
        <v>289</v>
      </c>
      <c r="C9" s="49">
        <f t="shared" si="0"/>
        <v>751.96380321596803</v>
      </c>
      <c r="D9" s="50" t="s">
        <v>272</v>
      </c>
      <c r="E9" s="49">
        <v>728.1</v>
      </c>
      <c r="F9" s="50" t="s">
        <v>273</v>
      </c>
      <c r="G9" s="49">
        <v>2169.0110999999902</v>
      </c>
      <c r="H9" s="50" t="s">
        <v>279</v>
      </c>
      <c r="I9" s="49">
        <f>G9</f>
        <v>2169.0110999999902</v>
      </c>
      <c r="J9" s="50" t="s">
        <v>275</v>
      </c>
      <c r="K9" s="50"/>
      <c r="N9" s="47" t="s">
        <v>111</v>
      </c>
      <c r="O9" s="49">
        <v>961.178</v>
      </c>
    </row>
    <row r="10" spans="1:15" ht="17" customHeight="1" x14ac:dyDescent="0.2">
      <c r="A10" s="47" t="s">
        <v>113</v>
      </c>
      <c r="B10" s="47" t="s">
        <v>290</v>
      </c>
      <c r="C10" s="49">
        <f t="shared" si="0"/>
        <v>669.31943115987804</v>
      </c>
      <c r="D10" s="50" t="s">
        <v>272</v>
      </c>
      <c r="E10" s="49">
        <v>504</v>
      </c>
      <c r="F10" s="50" t="s">
        <v>273</v>
      </c>
      <c r="G10" s="49">
        <v>2766.0187000000001</v>
      </c>
      <c r="H10" s="50" t="s">
        <v>274</v>
      </c>
      <c r="I10" s="49">
        <v>3074.6145999999999</v>
      </c>
      <c r="J10" s="50" t="s">
        <v>277</v>
      </c>
      <c r="K10" s="50"/>
      <c r="N10" s="47" t="s">
        <v>113</v>
      </c>
      <c r="O10" s="49">
        <v>855.54</v>
      </c>
    </row>
    <row r="11" spans="1:15" ht="17" customHeight="1" x14ac:dyDescent="0.2">
      <c r="A11" s="47" t="s">
        <v>114</v>
      </c>
      <c r="B11" s="47" t="s">
        <v>291</v>
      </c>
      <c r="C11" s="49">
        <f t="shared" si="0"/>
        <v>974.81523885149159</v>
      </c>
      <c r="D11" s="50" t="s">
        <v>272</v>
      </c>
      <c r="E11" s="49">
        <v>1109.5</v>
      </c>
      <c r="F11" s="50" t="s">
        <v>273</v>
      </c>
      <c r="G11" s="49">
        <v>2246.0983000000001</v>
      </c>
      <c r="H11" s="50" t="s">
        <v>274</v>
      </c>
      <c r="I11" s="49">
        <v>4042.6550999999999</v>
      </c>
      <c r="J11" s="50" t="s">
        <v>277</v>
      </c>
      <c r="K11" s="50"/>
      <c r="N11" s="47" t="s">
        <v>114</v>
      </c>
      <c r="O11" s="49">
        <v>1246.0319999999999</v>
      </c>
    </row>
    <row r="12" spans="1:15" ht="17" customHeight="1" x14ac:dyDescent="0.2">
      <c r="A12" s="47" t="s">
        <v>108</v>
      </c>
      <c r="B12" s="47" t="s">
        <v>292</v>
      </c>
      <c r="C12" s="49">
        <f t="shared" si="0"/>
        <v>867.97087852592449</v>
      </c>
      <c r="D12" s="50" t="s">
        <v>272</v>
      </c>
      <c r="E12" s="49">
        <v>913.2</v>
      </c>
      <c r="F12" s="50" t="s">
        <v>273</v>
      </c>
      <c r="G12" s="49">
        <v>1712.2049</v>
      </c>
      <c r="H12" s="50" t="s">
        <v>274</v>
      </c>
      <c r="I12" s="49">
        <v>2951.7815000000001</v>
      </c>
      <c r="J12" s="50" t="s">
        <v>277</v>
      </c>
      <c r="K12" s="50"/>
      <c r="N12" s="47" t="s">
        <v>108</v>
      </c>
      <c r="O12" s="49">
        <v>1109.461</v>
      </c>
    </row>
    <row r="13" spans="1:15" ht="17" customHeight="1" x14ac:dyDescent="0.2">
      <c r="A13" s="47" t="s">
        <v>259</v>
      </c>
      <c r="B13" s="47" t="s">
        <v>293</v>
      </c>
      <c r="C13" s="49">
        <f t="shared" si="0"/>
        <v>1113.7736947537494</v>
      </c>
      <c r="D13" s="50" t="s">
        <v>272</v>
      </c>
      <c r="E13" s="49">
        <v>1475.9</v>
      </c>
      <c r="F13" s="50" t="s">
        <v>273</v>
      </c>
      <c r="G13" s="49">
        <v>2333.8092999999999</v>
      </c>
      <c r="H13" s="50" t="s">
        <v>279</v>
      </c>
      <c r="I13" s="49">
        <f>G13</f>
        <v>2333.8092999999999</v>
      </c>
      <c r="J13" s="50" t="s">
        <v>275</v>
      </c>
      <c r="K13" s="50"/>
      <c r="N13" s="47" t="s">
        <v>115</v>
      </c>
      <c r="O13" s="49">
        <v>1423.652</v>
      </c>
    </row>
    <row r="14" spans="1:15" ht="17" customHeight="1" x14ac:dyDescent="0.2">
      <c r="A14" s="47" t="s">
        <v>117</v>
      </c>
      <c r="B14" s="47" t="s">
        <v>294</v>
      </c>
      <c r="C14" s="49">
        <f t="shared" si="0"/>
        <v>951.412450596452</v>
      </c>
      <c r="D14" s="50" t="s">
        <v>272</v>
      </c>
      <c r="E14" s="49">
        <v>1050.7</v>
      </c>
      <c r="F14" s="50" t="s">
        <v>273</v>
      </c>
      <c r="G14" s="49">
        <v>2260.9465</v>
      </c>
      <c r="H14" s="50" t="s">
        <v>279</v>
      </c>
      <c r="I14" s="49">
        <f>G14</f>
        <v>2260.9465</v>
      </c>
      <c r="J14" s="50" t="s">
        <v>275</v>
      </c>
      <c r="K14" s="50"/>
      <c r="N14" s="47" t="s">
        <v>117</v>
      </c>
      <c r="O14" s="49">
        <v>1216.1179999999999</v>
      </c>
    </row>
    <row r="15" spans="1:15" ht="17" customHeight="1" x14ac:dyDescent="0.2">
      <c r="A15" s="47" t="s">
        <v>118</v>
      </c>
      <c r="B15" s="47" t="s">
        <v>295</v>
      </c>
      <c r="C15" s="49">
        <f>O15*M$7</f>
        <v>746.29656385916155</v>
      </c>
      <c r="D15" s="50" t="s">
        <v>272</v>
      </c>
      <c r="E15" s="49">
        <v>719.3</v>
      </c>
      <c r="F15" s="50" t="s">
        <v>273</v>
      </c>
      <c r="G15" s="49">
        <v>2511.0936999999999</v>
      </c>
      <c r="H15" s="50" t="s">
        <v>274</v>
      </c>
      <c r="I15" s="49">
        <v>2600.4234999999999</v>
      </c>
      <c r="J15" s="50" t="s">
        <v>277</v>
      </c>
      <c r="K15" s="50"/>
      <c r="N15" s="47" t="s">
        <v>118</v>
      </c>
      <c r="O15" s="49">
        <v>953.93399999999997</v>
      </c>
    </row>
    <row r="16" spans="1:15" ht="17" customHeight="1" x14ac:dyDescent="0.2">
      <c r="A16" s="47" t="s">
        <v>119</v>
      </c>
      <c r="B16" s="47" t="s">
        <v>296</v>
      </c>
      <c r="C16" s="49">
        <f t="shared" si="0"/>
        <v>1066.8601559257188</v>
      </c>
      <c r="D16" s="50" t="s">
        <v>272</v>
      </c>
      <c r="E16" s="49">
        <v>1282.5</v>
      </c>
      <c r="F16" s="50" t="s">
        <v>273</v>
      </c>
      <c r="G16" s="49">
        <v>1787.8462999999999</v>
      </c>
      <c r="H16" s="50" t="s">
        <v>279</v>
      </c>
      <c r="I16" s="49">
        <f>G16</f>
        <v>1787.8462999999999</v>
      </c>
      <c r="J16" s="50" t="s">
        <v>275</v>
      </c>
      <c r="K16" s="50"/>
      <c r="N16" s="47" t="s">
        <v>119</v>
      </c>
      <c r="O16" s="49">
        <v>1363.6859999999999</v>
      </c>
    </row>
    <row r="17" spans="1:15" ht="17" customHeight="1" x14ac:dyDescent="0.2">
      <c r="A17" s="47" t="s">
        <v>121</v>
      </c>
      <c r="B17" s="47" t="s">
        <v>297</v>
      </c>
      <c r="C17" s="49">
        <f t="shared" si="0"/>
        <v>751.10479868618154</v>
      </c>
      <c r="D17" s="50" t="s">
        <v>272</v>
      </c>
      <c r="E17" s="49">
        <v>740.5</v>
      </c>
      <c r="F17" s="50" t="s">
        <v>273</v>
      </c>
      <c r="G17" s="49">
        <v>2261.1981999999998</v>
      </c>
      <c r="H17" s="50" t="s">
        <v>279</v>
      </c>
      <c r="I17" s="49">
        <f>G17</f>
        <v>2261.1981999999998</v>
      </c>
      <c r="J17" s="50" t="s">
        <v>275</v>
      </c>
      <c r="K17" s="50"/>
      <c r="N17" s="47" t="s">
        <v>121</v>
      </c>
      <c r="O17" s="49">
        <v>960.08</v>
      </c>
    </row>
    <row r="18" spans="1:15" ht="17" customHeight="1" x14ac:dyDescent="0.2">
      <c r="A18" s="47" t="s">
        <v>120</v>
      </c>
      <c r="B18" s="47" t="s">
        <v>298</v>
      </c>
      <c r="C18" s="49">
        <f t="shared" si="0"/>
        <v>794.34057768312368</v>
      </c>
      <c r="D18" s="50" t="s">
        <v>272</v>
      </c>
      <c r="E18" s="49">
        <v>791.7</v>
      </c>
      <c r="F18" s="50" t="s">
        <v>273</v>
      </c>
      <c r="G18" s="49">
        <v>2447.5884999999998</v>
      </c>
      <c r="H18" s="50" t="s">
        <v>279</v>
      </c>
      <c r="I18" s="49">
        <f>G18</f>
        <v>2447.5884999999998</v>
      </c>
      <c r="J18" s="50" t="s">
        <v>275</v>
      </c>
      <c r="K18" s="50"/>
      <c r="N18" s="47" t="s">
        <v>120</v>
      </c>
      <c r="O18" s="49">
        <v>1015.34499999999</v>
      </c>
    </row>
    <row r="19" spans="1:15" ht="17" customHeight="1" x14ac:dyDescent="0.2">
      <c r="A19" s="47" t="s">
        <v>258</v>
      </c>
      <c r="B19" s="47" t="s">
        <v>299</v>
      </c>
      <c r="C19" s="49">
        <f>O19*M$7</f>
        <v>901.21231975600517</v>
      </c>
      <c r="D19" s="50" t="s">
        <v>272</v>
      </c>
      <c r="E19" s="49">
        <v>983.8</v>
      </c>
      <c r="F19" s="50" t="s">
        <v>273</v>
      </c>
      <c r="G19" s="49">
        <v>2245.5084999999999</v>
      </c>
      <c r="H19" s="50" t="s">
        <v>279</v>
      </c>
      <c r="I19" s="49">
        <f>G19</f>
        <v>2245.5084999999999</v>
      </c>
      <c r="J19" s="50" t="s">
        <v>277</v>
      </c>
      <c r="K19" s="50"/>
      <c r="N19" s="47" t="s">
        <v>258</v>
      </c>
      <c r="O19" s="49">
        <v>1151.951</v>
      </c>
    </row>
    <row r="20" spans="1:15" ht="17" customHeight="1" x14ac:dyDescent="0.2">
      <c r="A20" s="47" t="s">
        <v>125</v>
      </c>
      <c r="B20" s="47" t="s">
        <v>300</v>
      </c>
      <c r="C20" s="49">
        <f t="shared" si="0"/>
        <v>867</v>
      </c>
      <c r="D20" s="50" t="s">
        <v>272</v>
      </c>
      <c r="E20" s="49">
        <v>899.2</v>
      </c>
      <c r="F20" s="50" t="s">
        <v>273</v>
      </c>
      <c r="G20" s="49">
        <v>2112.5765999999999</v>
      </c>
      <c r="H20" s="50" t="s">
        <v>274</v>
      </c>
      <c r="I20" s="49">
        <v>2840.0839000000001</v>
      </c>
      <c r="J20" s="50" t="s">
        <v>277</v>
      </c>
      <c r="K20" s="50"/>
      <c r="N20" s="47" t="s">
        <v>125</v>
      </c>
      <c r="O20" s="49">
        <v>1108.22</v>
      </c>
    </row>
    <row r="21" spans="1:15" ht="17" customHeight="1" x14ac:dyDescent="0.2">
      <c r="A21" s="47" t="s">
        <v>126</v>
      </c>
      <c r="B21" s="47" t="s">
        <v>301</v>
      </c>
      <c r="C21" s="49">
        <f t="shared" si="0"/>
        <v>850.7321127573947</v>
      </c>
      <c r="D21" s="50" t="s">
        <v>272</v>
      </c>
      <c r="E21" s="49">
        <v>881.7</v>
      </c>
      <c r="F21" s="50" t="s">
        <v>273</v>
      </c>
      <c r="G21" s="49">
        <v>2231.6913</v>
      </c>
      <c r="H21" s="50" t="s">
        <v>279</v>
      </c>
      <c r="I21" s="49">
        <f t="shared" ref="I21:I28" si="1">G21</f>
        <v>2231.6913</v>
      </c>
      <c r="J21" s="50" t="s">
        <v>275</v>
      </c>
      <c r="K21" s="50"/>
      <c r="N21" s="47" t="s">
        <v>126</v>
      </c>
      <c r="O21" s="49">
        <v>1087.4259999999999</v>
      </c>
    </row>
    <row r="22" spans="1:15" ht="17" customHeight="1" x14ac:dyDescent="0.2">
      <c r="A22" s="47" t="s">
        <v>127</v>
      </c>
      <c r="B22" s="47" t="s">
        <v>302</v>
      </c>
      <c r="C22" s="49">
        <f t="shared" si="0"/>
        <v>1176.1086336647959</v>
      </c>
      <c r="D22" s="50" t="s">
        <v>272</v>
      </c>
      <c r="E22" s="49">
        <v>1547</v>
      </c>
      <c r="F22" s="50" t="s">
        <v>273</v>
      </c>
      <c r="G22" s="49">
        <v>2434.5079999999998</v>
      </c>
      <c r="H22" s="50" t="s">
        <v>279</v>
      </c>
      <c r="I22" s="49">
        <f t="shared" si="1"/>
        <v>2434.5079999999998</v>
      </c>
      <c r="J22" s="50" t="s">
        <v>275</v>
      </c>
      <c r="K22" s="50"/>
      <c r="N22" s="47" t="s">
        <v>127</v>
      </c>
      <c r="O22" s="49">
        <v>1503.33</v>
      </c>
    </row>
    <row r="23" spans="1:15" ht="17" customHeight="1" x14ac:dyDescent="0.2">
      <c r="A23" s="47" t="s">
        <v>128</v>
      </c>
      <c r="B23" s="47" t="s">
        <v>303</v>
      </c>
      <c r="C23" s="49">
        <f t="shared" si="0"/>
        <v>980.29158831278983</v>
      </c>
      <c r="D23" s="50" t="s">
        <v>272</v>
      </c>
      <c r="E23" s="49">
        <v>1120.0999999999999</v>
      </c>
      <c r="F23" s="50" t="s">
        <v>273</v>
      </c>
      <c r="G23" s="49">
        <v>1994.40569999999</v>
      </c>
      <c r="H23" s="50" t="s">
        <v>279</v>
      </c>
      <c r="I23" s="49">
        <f t="shared" si="1"/>
        <v>1994.40569999999</v>
      </c>
      <c r="J23" s="50" t="s">
        <v>275</v>
      </c>
      <c r="K23" s="50"/>
      <c r="N23" s="47" t="s">
        <v>128</v>
      </c>
      <c r="O23" s="49">
        <v>1253.0319999999999</v>
      </c>
    </row>
    <row r="24" spans="1:15" ht="17" customHeight="1" x14ac:dyDescent="0.2">
      <c r="A24" s="47" t="s">
        <v>132</v>
      </c>
      <c r="B24" s="47" t="s">
        <v>304</v>
      </c>
      <c r="C24" s="49">
        <f t="shared" si="0"/>
        <v>931.8024255111801</v>
      </c>
      <c r="D24" s="50" t="s">
        <v>272</v>
      </c>
      <c r="E24" s="49">
        <v>987.4</v>
      </c>
      <c r="F24" s="50" t="s">
        <v>273</v>
      </c>
      <c r="G24" s="49">
        <v>1429.65569999999</v>
      </c>
      <c r="H24" s="50" t="s">
        <v>279</v>
      </c>
      <c r="I24" s="49">
        <f t="shared" si="1"/>
        <v>1429.65569999999</v>
      </c>
      <c r="J24" s="50" t="s">
        <v>275</v>
      </c>
      <c r="K24" s="50"/>
      <c r="N24" s="47" t="s">
        <v>132</v>
      </c>
      <c r="O24" s="49">
        <v>1191.0519999999999</v>
      </c>
    </row>
    <row r="25" spans="1:15" ht="17" customHeight="1" x14ac:dyDescent="0.2">
      <c r="A25" s="47" t="s">
        <v>131</v>
      </c>
      <c r="B25" s="47" t="s">
        <v>305</v>
      </c>
      <c r="C25" s="49">
        <f t="shared" si="0"/>
        <v>959.36332767861188</v>
      </c>
      <c r="D25" s="50" t="s">
        <v>272</v>
      </c>
      <c r="E25" s="49">
        <v>1061</v>
      </c>
      <c r="F25" s="50" t="s">
        <v>273</v>
      </c>
      <c r="G25" s="49">
        <v>733.35249999999996</v>
      </c>
      <c r="H25" s="50" t="s">
        <v>279</v>
      </c>
      <c r="I25" s="49">
        <f t="shared" si="1"/>
        <v>733.35249999999996</v>
      </c>
      <c r="J25" s="50" t="s">
        <v>275</v>
      </c>
      <c r="K25" s="50"/>
      <c r="N25" s="47" t="s">
        <v>131</v>
      </c>
      <c r="O25" s="49">
        <v>1226.2809999999899</v>
      </c>
    </row>
    <row r="26" spans="1:15" ht="17" customHeight="1" x14ac:dyDescent="0.2">
      <c r="A26" s="47" t="s">
        <v>112</v>
      </c>
      <c r="B26" s="47" t="s">
        <v>306</v>
      </c>
      <c r="C26" s="49">
        <f t="shared" si="0"/>
        <v>1185.6852042013318</v>
      </c>
      <c r="D26" s="50" t="s">
        <v>272</v>
      </c>
      <c r="E26" s="49">
        <v>1550.6</v>
      </c>
      <c r="F26" s="50" t="s">
        <v>273</v>
      </c>
      <c r="G26" s="49">
        <v>2429.7543999999998</v>
      </c>
      <c r="H26" s="50" t="s">
        <v>279</v>
      </c>
      <c r="I26" s="49">
        <f t="shared" si="1"/>
        <v>2429.7543999999998</v>
      </c>
      <c r="J26" s="50" t="s">
        <v>275</v>
      </c>
      <c r="K26" s="50"/>
      <c r="N26" s="47" t="s">
        <v>112</v>
      </c>
      <c r="O26" s="49">
        <v>1515.5709999999999</v>
      </c>
    </row>
    <row r="27" spans="1:15" ht="17" customHeight="1" x14ac:dyDescent="0.2">
      <c r="A27" s="47" t="s">
        <v>130</v>
      </c>
      <c r="B27" s="47" t="s">
        <v>307</v>
      </c>
      <c r="C27" s="49">
        <f t="shared" si="0"/>
        <v>685.20006226200576</v>
      </c>
      <c r="D27" s="50" t="s">
        <v>272</v>
      </c>
      <c r="E27" s="49">
        <v>543.4</v>
      </c>
      <c r="F27" s="50" t="s">
        <v>273</v>
      </c>
      <c r="G27" s="49">
        <v>4189.6760999999997</v>
      </c>
      <c r="H27" s="50" t="s">
        <v>279</v>
      </c>
      <c r="I27" s="49">
        <f t="shared" si="1"/>
        <v>4189.6760999999997</v>
      </c>
      <c r="J27" s="50" t="s">
        <v>275</v>
      </c>
      <c r="K27" s="50"/>
      <c r="N27" s="47" t="s">
        <v>130</v>
      </c>
      <c r="O27" s="49">
        <v>875.83900000000006</v>
      </c>
    </row>
    <row r="28" spans="1:15" ht="17" customHeight="1" x14ac:dyDescent="0.2">
      <c r="A28" s="47" t="s">
        <v>135</v>
      </c>
      <c r="B28" s="47" t="s">
        <v>309</v>
      </c>
      <c r="C28" s="49">
        <f>O28*M$7</f>
        <v>754.51108805110903</v>
      </c>
      <c r="D28" s="50" t="s">
        <v>272</v>
      </c>
      <c r="E28" s="49">
        <v>722.7</v>
      </c>
      <c r="F28" s="50" t="s">
        <v>273</v>
      </c>
      <c r="G28" s="49">
        <v>2223.3584000000001</v>
      </c>
      <c r="H28" s="50" t="s">
        <v>279</v>
      </c>
      <c r="I28" s="49">
        <f t="shared" si="1"/>
        <v>2223.3584000000001</v>
      </c>
      <c r="J28" s="50" t="s">
        <v>275</v>
      </c>
      <c r="K28" s="50"/>
      <c r="N28" s="47" t="s">
        <v>308</v>
      </c>
      <c r="O28" s="49">
        <v>964.43399999999997</v>
      </c>
    </row>
    <row r="29" spans="1:15" ht="17" customHeight="1" x14ac:dyDescent="0.2">
      <c r="E29" s="49"/>
      <c r="F29" s="49"/>
    </row>
    <row r="38" spans="5:8" ht="17" customHeight="1" x14ac:dyDescent="0.2">
      <c r="E38" s="52"/>
      <c r="F38" s="52"/>
      <c r="G38" s="52"/>
      <c r="H38" s="52"/>
    </row>
    <row r="39" spans="5:8" ht="17" customHeight="1" x14ac:dyDescent="0.2">
      <c r="E39" s="52"/>
      <c r="F39" s="52"/>
      <c r="G39" s="52"/>
      <c r="H39" s="52"/>
    </row>
    <row r="40" spans="5:8" ht="17" customHeight="1" x14ac:dyDescent="0.2">
      <c r="G40" s="52"/>
      <c r="H40" s="52"/>
    </row>
    <row r="41" spans="5:8" ht="17" customHeight="1" x14ac:dyDescent="0.2">
      <c r="E41" s="52"/>
      <c r="F41" s="52"/>
      <c r="G41" s="52"/>
      <c r="H41" s="52"/>
    </row>
    <row r="42" spans="5:8" ht="17" customHeight="1" x14ac:dyDescent="0.2">
      <c r="E42" s="52"/>
      <c r="F42" s="52"/>
      <c r="G42" s="52"/>
      <c r="H42" s="52"/>
    </row>
    <row r="43" spans="5:8" ht="17" customHeight="1" x14ac:dyDescent="0.2">
      <c r="E43" s="52"/>
      <c r="F43" s="52"/>
      <c r="G43" s="52"/>
      <c r="H43" s="52"/>
    </row>
    <row r="44" spans="5:8" ht="17" customHeight="1" x14ac:dyDescent="0.2">
      <c r="E44" s="52"/>
      <c r="F44" s="52"/>
      <c r="G44" s="52"/>
      <c r="H44" s="52"/>
    </row>
    <row r="45" spans="5:8" ht="17" customHeight="1" x14ac:dyDescent="0.2">
      <c r="G45" s="52"/>
      <c r="H45" s="52"/>
    </row>
    <row r="46" spans="5:8" ht="17" customHeight="1" x14ac:dyDescent="0.2">
      <c r="E46" s="52"/>
      <c r="F46" s="52"/>
      <c r="G46" s="52"/>
      <c r="H46" s="52"/>
    </row>
    <row r="47" spans="5:8" ht="17" customHeight="1" x14ac:dyDescent="0.2">
      <c r="E47" s="52"/>
      <c r="F47" s="52"/>
      <c r="G47" s="52"/>
      <c r="H47" s="52"/>
    </row>
    <row r="48" spans="5:8" ht="17" customHeight="1" x14ac:dyDescent="0.2">
      <c r="E48" s="52"/>
      <c r="F48" s="52"/>
      <c r="G48" s="52"/>
      <c r="H48" s="52"/>
    </row>
    <row r="49" spans="5:8" ht="17" customHeight="1" x14ac:dyDescent="0.2">
      <c r="E49" s="52"/>
      <c r="F49" s="52"/>
      <c r="G49" s="52"/>
      <c r="H49" s="52"/>
    </row>
    <row r="50" spans="5:8" ht="17" customHeight="1" x14ac:dyDescent="0.2">
      <c r="G50" s="52"/>
      <c r="H50" s="52"/>
    </row>
    <row r="51" spans="5:8" ht="17" customHeight="1" x14ac:dyDescent="0.2">
      <c r="E51" s="52"/>
      <c r="F51" s="52"/>
      <c r="G51" s="52"/>
      <c r="H51" s="52"/>
    </row>
    <row r="52" spans="5:8" ht="17" customHeight="1" x14ac:dyDescent="0.2">
      <c r="E52" s="52"/>
      <c r="F52" s="52"/>
      <c r="G52" s="52"/>
      <c r="H52" s="52"/>
    </row>
    <row r="53" spans="5:8" ht="17" customHeight="1" x14ac:dyDescent="0.2">
      <c r="E53" s="52"/>
      <c r="F53" s="52"/>
      <c r="G53" s="52"/>
      <c r="H53" s="52"/>
    </row>
    <row r="54" spans="5:8" ht="17" customHeight="1" x14ac:dyDescent="0.2">
      <c r="E54" s="52"/>
      <c r="F54" s="52"/>
      <c r="G54" s="52"/>
      <c r="H54" s="52"/>
    </row>
    <row r="55" spans="5:8" ht="17" customHeight="1" x14ac:dyDescent="0.2">
      <c r="G55" s="52"/>
      <c r="H55" s="52"/>
    </row>
    <row r="56" spans="5:8" ht="17" customHeight="1" x14ac:dyDescent="0.2">
      <c r="E56" s="52"/>
      <c r="F56" s="52"/>
      <c r="G56" s="52"/>
      <c r="H56" s="52"/>
    </row>
    <row r="57" spans="5:8" ht="17" customHeight="1" x14ac:dyDescent="0.2">
      <c r="E57" s="52"/>
      <c r="F57" s="52"/>
      <c r="G57" s="52"/>
      <c r="H57" s="52"/>
    </row>
    <row r="58" spans="5:8" ht="17" customHeight="1" x14ac:dyDescent="0.2">
      <c r="E58" s="52"/>
      <c r="F58" s="52"/>
      <c r="G58" s="52"/>
      <c r="H58" s="52"/>
    </row>
    <row r="59" spans="5:8" ht="17" customHeight="1" x14ac:dyDescent="0.2">
      <c r="G59" s="52"/>
      <c r="H59" s="52"/>
    </row>
    <row r="60" spans="5:8" ht="17" customHeight="1" x14ac:dyDescent="0.2">
      <c r="E60" s="52"/>
      <c r="F60" s="52"/>
      <c r="G60" s="52"/>
      <c r="H60" s="52"/>
    </row>
    <row r="61" spans="5:8" ht="17" customHeight="1" x14ac:dyDescent="0.2">
      <c r="E61" s="52"/>
      <c r="F61" s="52"/>
      <c r="G61" s="52"/>
      <c r="H61" s="52"/>
    </row>
    <row r="62" spans="5:8" ht="17" customHeight="1" x14ac:dyDescent="0.2">
      <c r="E62" s="52"/>
      <c r="F62" s="52"/>
      <c r="G62" s="52"/>
      <c r="H62" s="52"/>
    </row>
    <row r="63" spans="5:8" ht="17" customHeight="1" x14ac:dyDescent="0.2">
      <c r="E63" s="52"/>
      <c r="F63" s="52"/>
      <c r="G63" s="52"/>
      <c r="H63" s="52"/>
    </row>
    <row r="65" spans="5:8" ht="17" customHeight="1" x14ac:dyDescent="0.2">
      <c r="E65" s="52"/>
      <c r="F65" s="52"/>
    </row>
    <row r="66" spans="5:8" ht="17" customHeight="1" x14ac:dyDescent="0.2">
      <c r="E66" s="52"/>
      <c r="F66" s="52"/>
    </row>
    <row r="67" spans="5:8" ht="17" customHeight="1" x14ac:dyDescent="0.2">
      <c r="E67" s="52"/>
      <c r="F67" s="52"/>
      <c r="G67" s="52"/>
      <c r="H67" s="52"/>
    </row>
    <row r="68" spans="5:8" ht="17" customHeight="1" x14ac:dyDescent="0.2">
      <c r="E68" s="52"/>
      <c r="F68" s="52"/>
    </row>
    <row r="70" spans="5:8" ht="17" customHeight="1" x14ac:dyDescent="0.2">
      <c r="E70" s="52"/>
      <c r="F70" s="52"/>
    </row>
    <row r="71" spans="5:8" ht="17" customHeight="1" x14ac:dyDescent="0.2">
      <c r="E71" s="52"/>
      <c r="F71" s="52"/>
    </row>
    <row r="72" spans="5:8" ht="17" customHeight="1" x14ac:dyDescent="0.2">
      <c r="E72" s="52"/>
      <c r="F72" s="52"/>
      <c r="G72" s="52"/>
      <c r="H72" s="52"/>
    </row>
    <row r="73" spans="5:8" ht="17" customHeight="1" x14ac:dyDescent="0.2">
      <c r="E73" s="52"/>
      <c r="F73" s="52"/>
    </row>
    <row r="75" spans="5:8" ht="17" customHeight="1" x14ac:dyDescent="0.2">
      <c r="E75" s="52"/>
      <c r="F75" s="52"/>
    </row>
    <row r="76" spans="5:8" ht="17" customHeight="1" x14ac:dyDescent="0.2">
      <c r="E76" s="52"/>
      <c r="F76" s="52"/>
    </row>
    <row r="77" spans="5:8" ht="17" customHeight="1" x14ac:dyDescent="0.2">
      <c r="E77" s="52"/>
      <c r="F77" s="52"/>
      <c r="G77" s="52"/>
      <c r="H77" s="52"/>
    </row>
    <row r="78" spans="5:8" ht="17" customHeight="1" x14ac:dyDescent="0.2">
      <c r="E78" s="52"/>
      <c r="F78" s="52"/>
    </row>
    <row r="80" spans="5:8" ht="17" customHeight="1" x14ac:dyDescent="0.2">
      <c r="E80" s="52"/>
      <c r="F80" s="52"/>
    </row>
    <row r="81" spans="5:8" ht="17" customHeight="1" x14ac:dyDescent="0.2">
      <c r="E81" s="52"/>
      <c r="F81" s="52"/>
    </row>
    <row r="82" spans="5:8" ht="17" customHeight="1" x14ac:dyDescent="0.2">
      <c r="E82" s="52"/>
      <c r="F82" s="52"/>
      <c r="G82" s="52"/>
      <c r="H82" s="52"/>
    </row>
    <row r="83" spans="5:8" ht="17" customHeight="1" x14ac:dyDescent="0.2">
      <c r="E83" s="52"/>
      <c r="F83" s="52"/>
    </row>
    <row r="85" spans="5:8" ht="17" customHeight="1" x14ac:dyDescent="0.2">
      <c r="E85" s="52"/>
      <c r="F85" s="52"/>
    </row>
    <row r="86" spans="5:8" ht="17" customHeight="1" x14ac:dyDescent="0.2">
      <c r="E86" s="52"/>
      <c r="F86" s="52"/>
    </row>
    <row r="87" spans="5:8" ht="17" customHeight="1" x14ac:dyDescent="0.2">
      <c r="E87" s="52"/>
      <c r="F87" s="52"/>
      <c r="G87" s="52"/>
      <c r="H87" s="52"/>
    </row>
    <row r="88" spans="5:8" ht="17" customHeight="1" x14ac:dyDescent="0.2">
      <c r="E88" s="52"/>
      <c r="F88" s="52"/>
    </row>
    <row r="90" spans="5:8" ht="17" customHeight="1" x14ac:dyDescent="0.2">
      <c r="E90" s="52"/>
      <c r="F90" s="52"/>
    </row>
    <row r="91" spans="5:8" ht="17" customHeight="1" x14ac:dyDescent="0.2">
      <c r="E91" s="52"/>
      <c r="F91" s="52"/>
    </row>
    <row r="92" spans="5:8" ht="17" customHeight="1" x14ac:dyDescent="0.2">
      <c r="E92" s="52"/>
      <c r="F92" s="52"/>
      <c r="G92" s="52"/>
      <c r="H92" s="52"/>
    </row>
    <row r="93" spans="5:8" ht="17" customHeight="1" x14ac:dyDescent="0.2">
      <c r="E93" s="52"/>
      <c r="F93" s="52"/>
    </row>
    <row r="95" spans="5:8" ht="17" customHeight="1" x14ac:dyDescent="0.2">
      <c r="E95" s="52"/>
      <c r="F95" s="52"/>
    </row>
    <row r="96" spans="5:8" ht="17" customHeight="1" x14ac:dyDescent="0.2">
      <c r="E96" s="52"/>
      <c r="F96" s="52"/>
    </row>
    <row r="97" spans="5:8" ht="17" customHeight="1" x14ac:dyDescent="0.2">
      <c r="E97" s="52"/>
      <c r="F97" s="52"/>
      <c r="G97" s="52"/>
      <c r="H97" s="52"/>
    </row>
    <row r="98" spans="5:8" ht="17" customHeight="1" x14ac:dyDescent="0.2">
      <c r="E98" s="52"/>
      <c r="F98" s="52"/>
    </row>
    <row r="100" spans="5:8" ht="17" customHeight="1" x14ac:dyDescent="0.2">
      <c r="E100" s="52"/>
      <c r="F100" s="52"/>
    </row>
    <row r="101" spans="5:8" ht="17" customHeight="1" x14ac:dyDescent="0.2">
      <c r="E101" s="52"/>
      <c r="F101" s="52"/>
    </row>
    <row r="102" spans="5:8" ht="17" customHeight="1" x14ac:dyDescent="0.2">
      <c r="E102" s="52"/>
      <c r="F102" s="52"/>
      <c r="G102" s="52"/>
      <c r="H102" s="52"/>
    </row>
    <row r="103" spans="5:8" ht="17" customHeight="1" x14ac:dyDescent="0.2">
      <c r="E103" s="52"/>
      <c r="F103" s="52"/>
    </row>
    <row r="105" spans="5:8" ht="17" customHeight="1" x14ac:dyDescent="0.2">
      <c r="E105" s="52"/>
      <c r="F105" s="52"/>
    </row>
    <row r="106" spans="5:8" ht="17" customHeight="1" x14ac:dyDescent="0.2">
      <c r="E106" s="52"/>
      <c r="F106" s="52"/>
    </row>
    <row r="107" spans="5:8" ht="17" customHeight="1" x14ac:dyDescent="0.2">
      <c r="E107" s="52"/>
      <c r="F107" s="52"/>
      <c r="G107" s="52"/>
      <c r="H107" s="52"/>
    </row>
    <row r="108" spans="5:8" ht="17" customHeight="1" x14ac:dyDescent="0.2">
      <c r="E108" s="52"/>
      <c r="F108" s="52"/>
    </row>
    <row r="110" spans="5:8" ht="17" customHeight="1" x14ac:dyDescent="0.2">
      <c r="E110" s="52"/>
      <c r="F110" s="52"/>
    </row>
    <row r="111" spans="5:8" ht="17" customHeight="1" x14ac:dyDescent="0.2">
      <c r="E111" s="52"/>
      <c r="F111" s="52"/>
    </row>
    <row r="112" spans="5:8" ht="17" customHeight="1" x14ac:dyDescent="0.2">
      <c r="E112" s="52"/>
      <c r="F112" s="52"/>
      <c r="G112" s="52"/>
      <c r="H112" s="52"/>
    </row>
    <row r="113" spans="5:8" ht="17" customHeight="1" x14ac:dyDescent="0.2">
      <c r="E113" s="52"/>
      <c r="F113" s="52"/>
    </row>
    <row r="115" spans="5:8" ht="17" customHeight="1" x14ac:dyDescent="0.2">
      <c r="E115" s="52"/>
      <c r="F115" s="52"/>
    </row>
    <row r="116" spans="5:8" ht="17" customHeight="1" x14ac:dyDescent="0.2">
      <c r="E116" s="52"/>
      <c r="F116" s="52"/>
    </row>
    <row r="117" spans="5:8" ht="17" customHeight="1" x14ac:dyDescent="0.2">
      <c r="E117" s="52"/>
      <c r="F117" s="52"/>
      <c r="G117" s="52"/>
      <c r="H117" s="52"/>
    </row>
    <row r="118" spans="5:8" ht="17" customHeight="1" x14ac:dyDescent="0.2">
      <c r="E118" s="52"/>
      <c r="F118" s="52"/>
    </row>
    <row r="120" spans="5:8" ht="17" customHeight="1" x14ac:dyDescent="0.2">
      <c r="E120" s="52"/>
      <c r="F120" s="52"/>
    </row>
    <row r="121" spans="5:8" ht="17" customHeight="1" x14ac:dyDescent="0.2">
      <c r="E121" s="52"/>
      <c r="F121" s="52"/>
    </row>
    <row r="122" spans="5:8" ht="17" customHeight="1" x14ac:dyDescent="0.2">
      <c r="E122" s="52"/>
      <c r="F122" s="52"/>
      <c r="G122" s="52"/>
      <c r="H122" s="52"/>
    </row>
    <row r="123" spans="5:8" ht="17" customHeight="1" x14ac:dyDescent="0.2">
      <c r="E123" s="52"/>
      <c r="F123" s="52"/>
    </row>
    <row r="125" spans="5:8" ht="17" customHeight="1" x14ac:dyDescent="0.2">
      <c r="E125" s="52"/>
      <c r="F125" s="52"/>
    </row>
    <row r="126" spans="5:8" ht="17" customHeight="1" x14ac:dyDescent="0.2">
      <c r="E126" s="52"/>
      <c r="F126" s="52"/>
    </row>
    <row r="127" spans="5:8" ht="17" customHeight="1" x14ac:dyDescent="0.2">
      <c r="E127" s="52"/>
      <c r="F127" s="52"/>
      <c r="G127" s="52"/>
      <c r="H127" s="52"/>
    </row>
    <row r="128" spans="5:8" ht="17" customHeight="1" x14ac:dyDescent="0.2">
      <c r="E128" s="52"/>
      <c r="F128" s="52"/>
    </row>
    <row r="130" spans="5:8" ht="17" customHeight="1" x14ac:dyDescent="0.2">
      <c r="E130" s="52"/>
      <c r="F130" s="52"/>
    </row>
    <row r="131" spans="5:8" ht="17" customHeight="1" x14ac:dyDescent="0.2">
      <c r="E131" s="52"/>
      <c r="F131" s="52"/>
    </row>
    <row r="132" spans="5:8" ht="17" customHeight="1" x14ac:dyDescent="0.2">
      <c r="E132" s="52"/>
      <c r="F132" s="52"/>
      <c r="G132" s="52"/>
      <c r="H132" s="52"/>
    </row>
    <row r="133" spans="5:8" ht="17" customHeight="1" x14ac:dyDescent="0.2">
      <c r="E133" s="52"/>
      <c r="F133" s="52"/>
    </row>
    <row r="135" spans="5:8" ht="17" customHeight="1" x14ac:dyDescent="0.2">
      <c r="E135" s="52"/>
      <c r="F135" s="52"/>
    </row>
    <row r="136" spans="5:8" ht="17" customHeight="1" x14ac:dyDescent="0.2">
      <c r="E136" s="52"/>
      <c r="F136" s="52"/>
    </row>
    <row r="137" spans="5:8" ht="17" customHeight="1" x14ac:dyDescent="0.2">
      <c r="E137" s="52"/>
      <c r="F137" s="52"/>
      <c r="G137" s="52"/>
      <c r="H137" s="52"/>
    </row>
    <row r="138" spans="5:8" ht="17" customHeight="1" x14ac:dyDescent="0.2">
      <c r="E138" s="52"/>
      <c r="F138" s="52"/>
    </row>
    <row r="140" spans="5:8" ht="17" customHeight="1" x14ac:dyDescent="0.2">
      <c r="E140" s="52"/>
      <c r="F140" s="52"/>
    </row>
    <row r="141" spans="5:8" ht="17" customHeight="1" x14ac:dyDescent="0.2">
      <c r="E141" s="52"/>
      <c r="F141" s="52"/>
    </row>
    <row r="142" spans="5:8" ht="17" customHeight="1" x14ac:dyDescent="0.2">
      <c r="E142" s="52"/>
      <c r="F142" s="52"/>
      <c r="G142" s="52"/>
      <c r="H142" s="52"/>
    </row>
    <row r="143" spans="5:8" ht="17" customHeight="1" x14ac:dyDescent="0.2">
      <c r="E143" s="52"/>
      <c r="F143" s="52"/>
    </row>
    <row r="145" spans="5:8" ht="17" customHeight="1" x14ac:dyDescent="0.2">
      <c r="E145" s="52"/>
      <c r="F145" s="52"/>
    </row>
    <row r="146" spans="5:8" ht="17" customHeight="1" x14ac:dyDescent="0.2">
      <c r="E146" s="52"/>
      <c r="F146" s="52"/>
    </row>
    <row r="147" spans="5:8" ht="17" customHeight="1" x14ac:dyDescent="0.2">
      <c r="E147" s="52"/>
      <c r="F147" s="52"/>
      <c r="G147" s="52"/>
      <c r="H147" s="52"/>
    </row>
    <row r="148" spans="5:8" ht="17" customHeight="1" x14ac:dyDescent="0.2">
      <c r="E148" s="52"/>
      <c r="F148" s="52"/>
    </row>
    <row r="150" spans="5:8" ht="17" customHeight="1" x14ac:dyDescent="0.2">
      <c r="E150" s="52"/>
      <c r="F150" s="52"/>
    </row>
    <row r="151" spans="5:8" ht="17" customHeight="1" x14ac:dyDescent="0.2">
      <c r="E151" s="52"/>
      <c r="F151" s="52"/>
    </row>
    <row r="152" spans="5:8" ht="17" customHeight="1" x14ac:dyDescent="0.2">
      <c r="E152" s="52"/>
      <c r="F152" s="52"/>
      <c r="G152" s="52"/>
      <c r="H152" s="52"/>
    </row>
    <row r="153" spans="5:8" ht="17" customHeight="1" x14ac:dyDescent="0.2">
      <c r="E153" s="52"/>
      <c r="F153" s="52"/>
    </row>
    <row r="155" spans="5:8" ht="17" customHeight="1" x14ac:dyDescent="0.2">
      <c r="E155" s="52"/>
      <c r="F155" s="52"/>
    </row>
    <row r="156" spans="5:8" ht="17" customHeight="1" x14ac:dyDescent="0.2">
      <c r="E156" s="52"/>
      <c r="F156" s="52"/>
    </row>
    <row r="157" spans="5:8" ht="17" customHeight="1" x14ac:dyDescent="0.2">
      <c r="E157" s="52"/>
      <c r="F157" s="52"/>
      <c r="G157" s="52"/>
      <c r="H157" s="52"/>
    </row>
    <row r="158" spans="5:8" ht="17" customHeight="1" x14ac:dyDescent="0.2">
      <c r="E158" s="52"/>
      <c r="F158" s="52"/>
    </row>
    <row r="160" spans="5:8" ht="17" customHeight="1" x14ac:dyDescent="0.2">
      <c r="E160" s="52"/>
      <c r="F160" s="52"/>
    </row>
    <row r="161" spans="5:8" ht="17" customHeight="1" x14ac:dyDescent="0.2">
      <c r="E161" s="52"/>
      <c r="F161" s="52"/>
    </row>
    <row r="162" spans="5:8" ht="17" customHeight="1" x14ac:dyDescent="0.2">
      <c r="E162" s="52"/>
      <c r="F162" s="52"/>
      <c r="G162" s="52"/>
      <c r="H162" s="52"/>
    </row>
    <row r="163" spans="5:8" ht="17" customHeight="1" x14ac:dyDescent="0.2">
      <c r="E163" s="52"/>
      <c r="F163" s="52"/>
    </row>
    <row r="165" spans="5:8" ht="17" customHeight="1" x14ac:dyDescent="0.2">
      <c r="E165" s="52"/>
      <c r="F165" s="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2190-F31C-9549-BA1A-DF86F110C384}">
  <sheetPr>
    <tabColor theme="7" tint="0.39997558519241921"/>
  </sheetPr>
  <dimension ref="A1:AD34"/>
  <sheetViews>
    <sheetView workbookViewId="0">
      <selection activeCell="E38" sqref="E38"/>
    </sheetView>
  </sheetViews>
  <sheetFormatPr baseColWidth="10" defaultRowHeight="16" x14ac:dyDescent="0.2"/>
  <cols>
    <col min="1" max="1" width="21.5" customWidth="1"/>
    <col min="2" max="2" width="12" customWidth="1"/>
  </cols>
  <sheetData>
    <row r="1" spans="1:30" x14ac:dyDescent="0.2">
      <c r="A1" s="36" t="s">
        <v>398</v>
      </c>
      <c r="B1" s="56"/>
    </row>
    <row r="2" spans="1:30" s="36" customFormat="1" ht="15" customHeight="1" x14ac:dyDescent="0.2">
      <c r="A2" s="36" t="s">
        <v>216</v>
      </c>
      <c r="B2" s="36" t="s">
        <v>401</v>
      </c>
      <c r="C2" s="36" t="s">
        <v>101</v>
      </c>
      <c r="D2" s="45" t="s">
        <v>103</v>
      </c>
      <c r="E2" s="37" t="s">
        <v>104</v>
      </c>
      <c r="F2" s="36" t="s">
        <v>106</v>
      </c>
      <c r="G2" s="36" t="s">
        <v>107</v>
      </c>
      <c r="H2" s="36" t="s">
        <v>108</v>
      </c>
      <c r="I2" s="36" t="s">
        <v>217</v>
      </c>
      <c r="J2" s="36" t="s">
        <v>111</v>
      </c>
      <c r="K2" s="36" t="s">
        <v>112</v>
      </c>
      <c r="L2" s="36" t="s">
        <v>113</v>
      </c>
      <c r="M2" s="36" t="s">
        <v>114</v>
      </c>
      <c r="N2" s="36" t="s">
        <v>135</v>
      </c>
      <c r="O2" s="36" t="s">
        <v>259</v>
      </c>
      <c r="P2" s="36" t="s">
        <v>116</v>
      </c>
      <c r="Q2" s="36" t="s">
        <v>117</v>
      </c>
      <c r="R2" s="36" t="s">
        <v>118</v>
      </c>
      <c r="S2" s="36" t="s">
        <v>119</v>
      </c>
      <c r="T2" s="36" t="s">
        <v>120</v>
      </c>
      <c r="U2" s="36" t="s">
        <v>258</v>
      </c>
      <c r="V2" s="36" t="s">
        <v>121</v>
      </c>
      <c r="W2" s="36" t="s">
        <v>125</v>
      </c>
      <c r="X2" s="36" t="s">
        <v>126</v>
      </c>
      <c r="Y2" s="36" t="s">
        <v>127</v>
      </c>
      <c r="Z2" s="36" t="s">
        <v>128</v>
      </c>
      <c r="AA2" s="36" t="s">
        <v>130</v>
      </c>
      <c r="AB2" s="36" t="s">
        <v>131</v>
      </c>
      <c r="AC2" s="36" t="s">
        <v>132</v>
      </c>
      <c r="AD2" s="36" t="s">
        <v>124</v>
      </c>
    </row>
    <row r="3" spans="1:30" x14ac:dyDescent="0.2">
      <c r="A3" t="s">
        <v>5</v>
      </c>
      <c r="B3" t="s">
        <v>310</v>
      </c>
      <c r="C3" s="11">
        <f>INDEX('FLH renewables ninja'!$C:$C,MATCH('calculation renewable'!C$2,'FLH renewables ninja'!$A:$A,0),1)</f>
        <v>948.77754416993014</v>
      </c>
      <c r="D3" s="11">
        <f>INDEX('FLH renewables ninja'!$C:$C,MATCH('calculation renewable'!D$2,'FLH renewables ninja'!$A:$A,0),1)</f>
        <v>869.45262222302438</v>
      </c>
      <c r="E3" s="11">
        <f>INDEX('FLH renewables ninja'!$C:$C,MATCH('calculation renewable'!E$2,'FLH renewables ninja'!$A:$A,0),1)</f>
        <v>1063.4851599862843</v>
      </c>
      <c r="F3" s="11">
        <f>INDEX('FLH renewables ninja'!$C:$C,MATCH('calculation renewable'!F$2,'FLH renewables ninja'!$A:$A,0),1)</f>
        <v>1199.9111954305024</v>
      </c>
      <c r="G3" s="11">
        <f>INDEX('FLH renewables ninja'!$C:$C,MATCH('calculation renewable'!G$2,'FLH renewables ninja'!$A:$A,0),1)</f>
        <v>927.56294869249791</v>
      </c>
      <c r="H3" s="11">
        <f>INDEX('FLH renewables ninja'!$C:$C,MATCH('calculation renewable'!H$2,'FLH renewables ninja'!$A:$A,0),1)</f>
        <v>867.97087852592449</v>
      </c>
      <c r="I3" s="11">
        <f>INDEX('FLH renewables ninja'!$C:$C,MATCH('calculation renewable'!I$2,'FLH renewables ninja'!$A:$A,0),1)</f>
        <v>777.99445687679349</v>
      </c>
      <c r="J3" s="11">
        <f>INDEX('FLH renewables ninja'!$C:$C,MATCH('calculation renewable'!J$2,'FLH renewables ninja'!$A:$A,0),1)</f>
        <v>751.96380321596803</v>
      </c>
      <c r="K3" s="11">
        <f>INDEX('FLH renewables ninja'!$C:$C,MATCH('calculation renewable'!K$2,'FLH renewables ninja'!$A:$A,0),1)</f>
        <v>1185.6852042013318</v>
      </c>
      <c r="L3" s="11">
        <f>INDEX('FLH renewables ninja'!$C:$C,MATCH('calculation renewable'!L$2,'FLH renewables ninja'!$A:$A,0),1)</f>
        <v>669.31943115987804</v>
      </c>
      <c r="M3" s="11">
        <f>INDEX('FLH renewables ninja'!$C:$C,MATCH('calculation renewable'!M$2,'FLH renewables ninja'!$A:$A,0),1)</f>
        <v>974.81523885149159</v>
      </c>
      <c r="N3" s="11">
        <f>INDEX('FLH renewables ninja'!$C:$C,MATCH('calculation renewable'!N$2,'FLH renewables ninja'!$A:$A,0),1)</f>
        <v>754.51108805110903</v>
      </c>
      <c r="O3" s="11">
        <f>INDEX('FLH renewables ninja'!$C:$C,MATCH('calculation renewable'!O$2,'FLH renewables ninja'!$A:$A,0),1)</f>
        <v>1113.7736947537494</v>
      </c>
      <c r="P3" s="11">
        <f>INDEX('FLH renewables ninja'!$C:$C,MATCH('calculation renewable'!P$2,'FLH renewables ninja'!$A:$A,0),1)</f>
        <v>985.77576113046143</v>
      </c>
      <c r="Q3" s="11">
        <f>INDEX('FLH renewables ninja'!$C:$C,MATCH('calculation renewable'!Q$2,'FLH renewables ninja'!$A:$A,0),1)</f>
        <v>951.412450596452</v>
      </c>
      <c r="R3" s="11">
        <f>INDEX('FLH renewables ninja'!$C:$C,MATCH('calculation renewable'!R$2,'FLH renewables ninja'!$A:$A,0),1)</f>
        <v>746.29656385916155</v>
      </c>
      <c r="S3" s="11">
        <f>INDEX('FLH renewables ninja'!$C:$C,MATCH('calculation renewable'!S$2,'FLH renewables ninja'!$A:$A,0),1)</f>
        <v>1066.8601559257188</v>
      </c>
      <c r="T3" s="11">
        <f>INDEX('FLH renewables ninja'!$C:$C,MATCH('calculation renewable'!T$2,'FLH renewables ninja'!$A:$A,0),1)</f>
        <v>794.34057768312368</v>
      </c>
      <c r="U3" s="11">
        <f>INDEX('FLH renewables ninja'!$C:$C,MATCH('calculation renewable'!U$2,'FLH renewables ninja'!$A:$A,0),1)</f>
        <v>901.21231975600517</v>
      </c>
      <c r="V3" s="11">
        <f>INDEX('FLH renewables ninja'!$C:$C,MATCH('calculation renewable'!V$2,'FLH renewables ninja'!$A:$A,0),1)</f>
        <v>751.10479868618154</v>
      </c>
      <c r="W3" s="11">
        <f>INDEX('FLH renewables ninja'!$C:$C,MATCH('calculation renewable'!W$2,'FLH renewables ninja'!$A:$A,0),1)</f>
        <v>867</v>
      </c>
      <c r="X3" s="11">
        <f>INDEX('FLH renewables ninja'!$C:$C,MATCH('calculation renewable'!X$2,'FLH renewables ninja'!$A:$A,0),1)</f>
        <v>850.7321127573947</v>
      </c>
      <c r="Y3" s="11">
        <f>INDEX('FLH renewables ninja'!$C:$C,MATCH('calculation renewable'!Y$2,'FLH renewables ninja'!$A:$A,0),1)</f>
        <v>1176.1086336647959</v>
      </c>
      <c r="Z3" s="11">
        <f>INDEX('FLH renewables ninja'!$C:$C,MATCH('calculation renewable'!Z$2,'FLH renewables ninja'!$A:$A,0),1)</f>
        <v>980.29158831278983</v>
      </c>
      <c r="AA3" s="11">
        <f>INDEX('FLH renewables ninja'!$C:$C,MATCH('calculation renewable'!AA$2,'FLH renewables ninja'!$A:$A,0),1)</f>
        <v>685.20006226200576</v>
      </c>
      <c r="AB3" s="11">
        <f>INDEX('FLH renewables ninja'!$C:$C,MATCH('calculation renewable'!AB$2,'FLH renewables ninja'!$A:$A,0),1)</f>
        <v>959.36332767861188</v>
      </c>
      <c r="AC3" s="11">
        <f>INDEX('FLH renewables ninja'!$C:$C,MATCH('calculation renewable'!AC$2,'FLH renewables ninja'!$A:$A,0),1)</f>
        <v>931.8024255111801</v>
      </c>
      <c r="AD3" s="11" t="e">
        <f>INDEX('FLH renewables ninja'!$C:$C,MATCH('calculation renewable'!AD$2,'FLH renewables ninja'!$A:$A,0),1)</f>
        <v>#N/A</v>
      </c>
    </row>
    <row r="4" spans="1:30" x14ac:dyDescent="0.2">
      <c r="A4" t="s">
        <v>6</v>
      </c>
      <c r="B4" t="s">
        <v>310</v>
      </c>
      <c r="C4" s="11">
        <f>INDEX('FLH renewables ninja'!$C:$C,MATCH('calculation renewable'!C$2,'FLH renewables ninja'!$A:$A,0),1)</f>
        <v>948.77754416993014</v>
      </c>
      <c r="D4" s="11">
        <f>INDEX('FLH renewables ninja'!$C:$C,MATCH('calculation renewable'!D$2,'FLH renewables ninja'!$A:$A,0),1)</f>
        <v>869.45262222302438</v>
      </c>
      <c r="E4" s="11">
        <f>INDEX('FLH renewables ninja'!$C:$C,MATCH('calculation renewable'!E$2,'FLH renewables ninja'!$A:$A,0),1)</f>
        <v>1063.4851599862843</v>
      </c>
      <c r="F4" s="11">
        <f>INDEX('FLH renewables ninja'!$C:$C,MATCH('calculation renewable'!F$2,'FLH renewables ninja'!$A:$A,0),1)</f>
        <v>1199.9111954305024</v>
      </c>
      <c r="G4" s="11">
        <f>INDEX('FLH renewables ninja'!$C:$C,MATCH('calculation renewable'!G$2,'FLH renewables ninja'!$A:$A,0),1)</f>
        <v>927.56294869249791</v>
      </c>
      <c r="H4" s="11">
        <f>INDEX('FLH renewables ninja'!$C:$C,MATCH('calculation renewable'!H$2,'FLH renewables ninja'!$A:$A,0),1)</f>
        <v>867.97087852592449</v>
      </c>
      <c r="I4" s="11">
        <f>INDEX('FLH renewables ninja'!$C:$C,MATCH('calculation renewable'!I$2,'FLH renewables ninja'!$A:$A,0),1)</f>
        <v>777.99445687679349</v>
      </c>
      <c r="J4" s="11">
        <f>INDEX('FLH renewables ninja'!$C:$C,MATCH('calculation renewable'!J$2,'FLH renewables ninja'!$A:$A,0),1)</f>
        <v>751.96380321596803</v>
      </c>
      <c r="K4" s="11">
        <f>INDEX('FLH renewables ninja'!$C:$C,MATCH('calculation renewable'!K$2,'FLH renewables ninja'!$A:$A,0),1)</f>
        <v>1185.6852042013318</v>
      </c>
      <c r="L4" s="11">
        <f>INDEX('FLH renewables ninja'!$C:$C,MATCH('calculation renewable'!L$2,'FLH renewables ninja'!$A:$A,0),1)</f>
        <v>669.31943115987804</v>
      </c>
      <c r="M4" s="11">
        <f>INDEX('FLH renewables ninja'!$C:$C,MATCH('calculation renewable'!M$2,'FLH renewables ninja'!$A:$A,0),1)</f>
        <v>974.81523885149159</v>
      </c>
      <c r="N4" s="11">
        <f>INDEX('FLH renewables ninja'!$C:$C,MATCH('calculation renewable'!N$2,'FLH renewables ninja'!$A:$A,0),1)</f>
        <v>754.51108805110903</v>
      </c>
      <c r="O4" s="11">
        <f>INDEX('FLH renewables ninja'!$C:$C,MATCH('calculation renewable'!O$2,'FLH renewables ninja'!$A:$A,0),1)</f>
        <v>1113.7736947537494</v>
      </c>
      <c r="P4" s="11">
        <f>INDEX('FLH renewables ninja'!$C:$C,MATCH('calculation renewable'!P$2,'FLH renewables ninja'!$A:$A,0),1)</f>
        <v>985.77576113046143</v>
      </c>
      <c r="Q4" s="11">
        <f>INDEX('FLH renewables ninja'!$C:$C,MATCH('calculation renewable'!Q$2,'FLH renewables ninja'!$A:$A,0),1)</f>
        <v>951.412450596452</v>
      </c>
      <c r="R4" s="11">
        <f>INDEX('FLH renewables ninja'!$C:$C,MATCH('calculation renewable'!R$2,'FLH renewables ninja'!$A:$A,0),1)</f>
        <v>746.29656385916155</v>
      </c>
      <c r="S4" s="11">
        <f>INDEX('FLH renewables ninja'!$C:$C,MATCH('calculation renewable'!S$2,'FLH renewables ninja'!$A:$A,0),1)</f>
        <v>1066.8601559257188</v>
      </c>
      <c r="T4" s="11">
        <f>INDEX('FLH renewables ninja'!$C:$C,MATCH('calculation renewable'!T$2,'FLH renewables ninja'!$A:$A,0),1)</f>
        <v>794.34057768312368</v>
      </c>
      <c r="U4" s="11">
        <f>INDEX('FLH renewables ninja'!$C:$C,MATCH('calculation renewable'!U$2,'FLH renewables ninja'!$A:$A,0),1)</f>
        <v>901.21231975600517</v>
      </c>
      <c r="V4" s="11">
        <f>INDEX('FLH renewables ninja'!$C:$C,MATCH('calculation renewable'!V$2,'FLH renewables ninja'!$A:$A,0),1)</f>
        <v>751.10479868618154</v>
      </c>
      <c r="W4" s="11">
        <f>INDEX('FLH renewables ninja'!$C:$C,MATCH('calculation renewable'!W$2,'FLH renewables ninja'!$A:$A,0),1)</f>
        <v>867</v>
      </c>
      <c r="X4" s="11">
        <f>INDEX('FLH renewables ninja'!$C:$C,MATCH('calculation renewable'!X$2,'FLH renewables ninja'!$A:$A,0),1)</f>
        <v>850.7321127573947</v>
      </c>
      <c r="Y4" s="11">
        <f>INDEX('FLH renewables ninja'!$C:$C,MATCH('calculation renewable'!Y$2,'FLH renewables ninja'!$A:$A,0),1)</f>
        <v>1176.1086336647959</v>
      </c>
      <c r="Z4" s="11">
        <f>INDEX('FLH renewables ninja'!$C:$C,MATCH('calculation renewable'!Z$2,'FLH renewables ninja'!$A:$A,0),1)</f>
        <v>980.29158831278983</v>
      </c>
      <c r="AA4" s="11">
        <f>INDEX('FLH renewables ninja'!$C:$C,MATCH('calculation renewable'!AA$2,'FLH renewables ninja'!$A:$A,0),1)</f>
        <v>685.20006226200576</v>
      </c>
      <c r="AB4" s="11">
        <f>INDEX('FLH renewables ninja'!$C:$C,MATCH('calculation renewable'!AB$2,'FLH renewables ninja'!$A:$A,0),1)</f>
        <v>959.36332767861188</v>
      </c>
      <c r="AC4" s="11">
        <f>INDEX('FLH renewables ninja'!$C:$C,MATCH('calculation renewable'!AC$2,'FLH renewables ninja'!$A:$A,0),1)</f>
        <v>931.8024255111801</v>
      </c>
      <c r="AD4" s="11" t="e">
        <f>INDEX('FLH renewables ninja'!$C:$C,MATCH('calculation renewable'!AD$2,'FLH renewables ninja'!$A:$A,0),1)</f>
        <v>#N/A</v>
      </c>
    </row>
    <row r="5" spans="1:30" x14ac:dyDescent="0.2">
      <c r="A5" t="s">
        <v>7</v>
      </c>
      <c r="B5" t="s">
        <v>310</v>
      </c>
      <c r="C5" s="11">
        <f>INDEX('FLH renewables ninja'!$C:$C,MATCH('calculation renewable'!C$2,'FLH renewables ninja'!$A:$A,0),1)</f>
        <v>948.77754416993014</v>
      </c>
      <c r="D5" s="11">
        <f>INDEX('FLH renewables ninja'!$C:$C,MATCH('calculation renewable'!D$2,'FLH renewables ninja'!$A:$A,0),1)</f>
        <v>869.45262222302438</v>
      </c>
      <c r="E5" s="11">
        <f>INDEX('FLH renewables ninja'!$C:$C,MATCH('calculation renewable'!E$2,'FLH renewables ninja'!$A:$A,0),1)</f>
        <v>1063.4851599862843</v>
      </c>
      <c r="F5" s="11">
        <f>INDEX('FLH renewables ninja'!$C:$C,MATCH('calculation renewable'!F$2,'FLH renewables ninja'!$A:$A,0),1)</f>
        <v>1199.9111954305024</v>
      </c>
      <c r="G5" s="11">
        <f>INDEX('FLH renewables ninja'!$C:$C,MATCH('calculation renewable'!G$2,'FLH renewables ninja'!$A:$A,0),1)</f>
        <v>927.56294869249791</v>
      </c>
      <c r="H5" s="11">
        <f>INDEX('FLH renewables ninja'!$C:$C,MATCH('calculation renewable'!H$2,'FLH renewables ninja'!$A:$A,0),1)</f>
        <v>867.97087852592449</v>
      </c>
      <c r="I5" s="11">
        <f>INDEX('FLH renewables ninja'!$C:$C,MATCH('calculation renewable'!I$2,'FLH renewables ninja'!$A:$A,0),1)</f>
        <v>777.99445687679349</v>
      </c>
      <c r="J5" s="11">
        <f>INDEX('FLH renewables ninja'!$C:$C,MATCH('calculation renewable'!J$2,'FLH renewables ninja'!$A:$A,0),1)</f>
        <v>751.96380321596803</v>
      </c>
      <c r="K5" s="11">
        <f>INDEX('FLH renewables ninja'!$C:$C,MATCH('calculation renewable'!K$2,'FLH renewables ninja'!$A:$A,0),1)</f>
        <v>1185.6852042013318</v>
      </c>
      <c r="L5" s="11">
        <f>INDEX('FLH renewables ninja'!$C:$C,MATCH('calculation renewable'!L$2,'FLH renewables ninja'!$A:$A,0),1)</f>
        <v>669.31943115987804</v>
      </c>
      <c r="M5" s="11">
        <f>INDEX('FLH renewables ninja'!$C:$C,MATCH('calculation renewable'!M$2,'FLH renewables ninja'!$A:$A,0),1)</f>
        <v>974.81523885149159</v>
      </c>
      <c r="N5" s="11">
        <f>INDEX('FLH renewables ninja'!$C:$C,MATCH('calculation renewable'!N$2,'FLH renewables ninja'!$A:$A,0),1)</f>
        <v>754.51108805110903</v>
      </c>
      <c r="O5" s="11">
        <f>INDEX('FLH renewables ninja'!$C:$C,MATCH('calculation renewable'!O$2,'FLH renewables ninja'!$A:$A,0),1)</f>
        <v>1113.7736947537494</v>
      </c>
      <c r="P5" s="11">
        <f>INDEX('FLH renewables ninja'!$C:$C,MATCH('calculation renewable'!P$2,'FLH renewables ninja'!$A:$A,0),1)</f>
        <v>985.77576113046143</v>
      </c>
      <c r="Q5" s="11">
        <f>INDEX('FLH renewables ninja'!$C:$C,MATCH('calculation renewable'!Q$2,'FLH renewables ninja'!$A:$A,0),1)</f>
        <v>951.412450596452</v>
      </c>
      <c r="R5" s="11">
        <f>INDEX('FLH renewables ninja'!$C:$C,MATCH('calculation renewable'!R$2,'FLH renewables ninja'!$A:$A,0),1)</f>
        <v>746.29656385916155</v>
      </c>
      <c r="S5" s="11">
        <f>INDEX('FLH renewables ninja'!$C:$C,MATCH('calculation renewable'!S$2,'FLH renewables ninja'!$A:$A,0),1)</f>
        <v>1066.8601559257188</v>
      </c>
      <c r="T5" s="11">
        <f>INDEX('FLH renewables ninja'!$C:$C,MATCH('calculation renewable'!T$2,'FLH renewables ninja'!$A:$A,0),1)</f>
        <v>794.34057768312368</v>
      </c>
      <c r="U5" s="11">
        <f>INDEX('FLH renewables ninja'!$C:$C,MATCH('calculation renewable'!U$2,'FLH renewables ninja'!$A:$A,0),1)</f>
        <v>901.21231975600517</v>
      </c>
      <c r="V5" s="11">
        <f>INDEX('FLH renewables ninja'!$C:$C,MATCH('calculation renewable'!V$2,'FLH renewables ninja'!$A:$A,0),1)</f>
        <v>751.10479868618154</v>
      </c>
      <c r="W5" s="11">
        <f>INDEX('FLH renewables ninja'!$C:$C,MATCH('calculation renewable'!W$2,'FLH renewables ninja'!$A:$A,0),1)</f>
        <v>867</v>
      </c>
      <c r="X5" s="11">
        <f>INDEX('FLH renewables ninja'!$C:$C,MATCH('calculation renewable'!X$2,'FLH renewables ninja'!$A:$A,0),1)</f>
        <v>850.7321127573947</v>
      </c>
      <c r="Y5" s="11">
        <f>INDEX('FLH renewables ninja'!$C:$C,MATCH('calculation renewable'!Y$2,'FLH renewables ninja'!$A:$A,0),1)</f>
        <v>1176.1086336647959</v>
      </c>
      <c r="Z5" s="11">
        <f>INDEX('FLH renewables ninja'!$C:$C,MATCH('calculation renewable'!Z$2,'FLH renewables ninja'!$A:$A,0),1)</f>
        <v>980.29158831278983</v>
      </c>
      <c r="AA5" s="11">
        <f>INDEX('FLH renewables ninja'!$C:$C,MATCH('calculation renewable'!AA$2,'FLH renewables ninja'!$A:$A,0),1)</f>
        <v>685.20006226200576</v>
      </c>
      <c r="AB5" s="11">
        <f>INDEX('FLH renewables ninja'!$C:$C,MATCH('calculation renewable'!AB$2,'FLH renewables ninja'!$A:$A,0),1)</f>
        <v>959.36332767861188</v>
      </c>
      <c r="AC5" s="11">
        <f>INDEX('FLH renewables ninja'!$C:$C,MATCH('calculation renewable'!AC$2,'FLH renewables ninja'!$A:$A,0),1)</f>
        <v>931.8024255111801</v>
      </c>
      <c r="AD5" s="11" t="e">
        <f>INDEX('FLH renewables ninja'!$C:$C,MATCH('calculation renewable'!AD$2,'FLH renewables ninja'!$A:$A,0),1)</f>
        <v>#N/A</v>
      </c>
    </row>
    <row r="6" spans="1:30" x14ac:dyDescent="0.2">
      <c r="A6" t="s">
        <v>96</v>
      </c>
      <c r="B6" t="s">
        <v>310</v>
      </c>
      <c r="C6" s="11">
        <f>INDEX('FLH renewables ninja'!$G:$G,MATCH('calculation renewable'!C$2,'FLH renewables ninja'!$A:$A,0),1)</f>
        <v>2413.5576000000001</v>
      </c>
      <c r="D6" s="11">
        <f>INDEX('FLH renewables ninja'!$G:$G,MATCH('calculation renewable'!D$2,'FLH renewables ninja'!$A:$A,0),1)</f>
        <v>2205.431</v>
      </c>
      <c r="E6" s="11">
        <f>INDEX('FLH renewables ninja'!$G:$G,MATCH('calculation renewable'!E$2,'FLH renewables ninja'!$A:$A,0),1)</f>
        <v>1869.5268000000001</v>
      </c>
      <c r="F6" s="11">
        <f>INDEX('FLH renewables ninja'!$G:$G,MATCH('calculation renewable'!F$2,'FLH renewables ninja'!$A:$A,0),1)</f>
        <v>1037.8416999999999</v>
      </c>
      <c r="G6" s="11">
        <f>INDEX('FLH renewables ninja'!$G:$G,MATCH('calculation renewable'!G$2,'FLH renewables ninja'!$A:$A,0),1)</f>
        <v>2004.8079</v>
      </c>
      <c r="H6" s="11">
        <f>INDEX('FLH renewables ninja'!$G:$G,MATCH('calculation renewable'!H$2,'FLH renewables ninja'!$A:$A,0),1)</f>
        <v>1712.2049</v>
      </c>
      <c r="I6" s="11">
        <f>INDEX('FLH renewables ninja'!$G:$G,MATCH('calculation renewable'!I$2,'FLH renewables ninja'!$A:$A,0),1)</f>
        <v>2249.3514</v>
      </c>
      <c r="J6" s="11">
        <f>INDEX('FLH renewables ninja'!$G:$G,MATCH('calculation renewable'!J$2,'FLH renewables ninja'!$A:$A,0),1)</f>
        <v>2169.0110999999902</v>
      </c>
      <c r="K6" s="11">
        <f>INDEX('FLH renewables ninja'!$G:$G,MATCH('calculation renewable'!K$2,'FLH renewables ninja'!$A:$A,0),1)</f>
        <v>2429.7543999999998</v>
      </c>
      <c r="L6" s="11">
        <f>INDEX('FLH renewables ninja'!$G:$G,MATCH('calculation renewable'!L$2,'FLH renewables ninja'!$A:$A,0),1)</f>
        <v>2766.0187000000001</v>
      </c>
      <c r="M6" s="11">
        <f>INDEX('FLH renewables ninja'!$G:$G,MATCH('calculation renewable'!M$2,'FLH renewables ninja'!$A:$A,0),1)</f>
        <v>2246.0983000000001</v>
      </c>
      <c r="N6" s="11">
        <f>INDEX('FLH renewables ninja'!$G:$G,MATCH('calculation renewable'!N$2,'FLH renewables ninja'!$A:$A,0),1)</f>
        <v>2223.3584000000001</v>
      </c>
      <c r="O6" s="11">
        <f>INDEX('FLH renewables ninja'!$G:$G,MATCH('calculation renewable'!O$2,'FLH renewables ninja'!$A:$A,0),1)</f>
        <v>2333.8092999999999</v>
      </c>
      <c r="P6" s="11">
        <f>INDEX('FLH renewables ninja'!$G:$G,MATCH('calculation renewable'!P$2,'FLH renewables ninja'!$A:$A,0),1)</f>
        <v>1332.5664999999999</v>
      </c>
      <c r="Q6" s="11">
        <f>INDEX('FLH renewables ninja'!$G:$G,MATCH('calculation renewable'!Q$2,'FLH renewables ninja'!$A:$A,0),1)</f>
        <v>2260.9465</v>
      </c>
      <c r="R6" s="11">
        <f>INDEX('FLH renewables ninja'!$G:$G,MATCH('calculation renewable'!R$2,'FLH renewables ninja'!$A:$A,0),1)</f>
        <v>2511.0936999999999</v>
      </c>
      <c r="S6" s="11">
        <f>INDEX('FLH renewables ninja'!$G:$G,MATCH('calculation renewable'!S$2,'FLH renewables ninja'!$A:$A,0),1)</f>
        <v>1787.8462999999999</v>
      </c>
      <c r="T6" s="11">
        <f>INDEX('FLH renewables ninja'!$G:$G,MATCH('calculation renewable'!T$2,'FLH renewables ninja'!$A:$A,0),1)</f>
        <v>2447.5884999999998</v>
      </c>
      <c r="U6" s="11">
        <f>INDEX('FLH renewables ninja'!$G:$G,MATCH('calculation renewable'!U$2,'FLH renewables ninja'!$A:$A,0),1)</f>
        <v>2245.5084999999999</v>
      </c>
      <c r="V6" s="11">
        <f>INDEX('FLH renewables ninja'!$G:$G,MATCH('calculation renewable'!V$2,'FLH renewables ninja'!$A:$A,0),1)</f>
        <v>2261.1981999999998</v>
      </c>
      <c r="W6" s="11">
        <f>INDEX('FLH renewables ninja'!$G:$G,MATCH('calculation renewable'!W$2,'FLH renewables ninja'!$A:$A,0),1)</f>
        <v>2112.5765999999999</v>
      </c>
      <c r="X6" s="11">
        <f>INDEX('FLH renewables ninja'!$G:$G,MATCH('calculation renewable'!X$2,'FLH renewables ninja'!$A:$A,0),1)</f>
        <v>2231.6913</v>
      </c>
      <c r="Y6" s="11">
        <f>INDEX('FLH renewables ninja'!$G:$G,MATCH('calculation renewable'!Y$2,'FLH renewables ninja'!$A:$A,0),1)</f>
        <v>2434.5079999999998</v>
      </c>
      <c r="Z6" s="11">
        <f>INDEX('FLH renewables ninja'!$G:$G,MATCH('calculation renewable'!Z$2,'FLH renewables ninja'!$A:$A,0),1)</f>
        <v>1994.40569999999</v>
      </c>
      <c r="AA6" s="11">
        <f>INDEX('FLH renewables ninja'!$G:$G,MATCH('calculation renewable'!AA$2,'FLH renewables ninja'!$A:$A,0),1)</f>
        <v>4189.6760999999997</v>
      </c>
      <c r="AB6" s="11">
        <f>INDEX('FLH renewables ninja'!$G:$G,MATCH('calculation renewable'!AB$2,'FLH renewables ninja'!$A:$A,0),1)</f>
        <v>733.35249999999996</v>
      </c>
      <c r="AC6" s="11">
        <f>INDEX('FLH renewables ninja'!$G:$G,MATCH('calculation renewable'!AC$2,'FLH renewables ninja'!$A:$A,0),1)</f>
        <v>1429.65569999999</v>
      </c>
      <c r="AD6" s="11" t="e">
        <f>INDEX('FLH renewables ninja'!$G:$G,MATCH('calculation renewable'!AD$2,'FLH renewables ninja'!$A:$A,0),1)</f>
        <v>#N/A</v>
      </c>
    </row>
    <row r="7" spans="1:30" x14ac:dyDescent="0.2">
      <c r="A7" t="s">
        <v>95</v>
      </c>
      <c r="B7" t="s">
        <v>310</v>
      </c>
      <c r="C7" s="11">
        <f>INDEX('FLH renewables ninja'!$I:$I,MATCH('calculation renewable'!C$2,'FLH renewables ninja'!$A:$A,0),1)</f>
        <v>2413.5576000000001</v>
      </c>
      <c r="D7" s="11">
        <f>INDEX('FLH renewables ninja'!$I:$I,MATCH('calculation renewable'!D$2,'FLH renewables ninja'!$A:$A,0),1)</f>
        <v>2714.7833999999998</v>
      </c>
      <c r="E7" s="11">
        <f>INDEX('FLH renewables ninja'!$I:$I,MATCH('calculation renewable'!E$2,'FLH renewables ninja'!$A:$A,0),1)</f>
        <v>1869.5268000000001</v>
      </c>
      <c r="F7" s="11">
        <f>INDEX('FLH renewables ninja'!$I:$I,MATCH('calculation renewable'!F$2,'FLH renewables ninja'!$A:$A,0),1)</f>
        <v>1037.8416999999999</v>
      </c>
      <c r="G7" s="11">
        <f>INDEX('FLH renewables ninja'!$I:$I,MATCH('calculation renewable'!G$2,'FLH renewables ninja'!$A:$A,0),1)</f>
        <v>2004.8079</v>
      </c>
      <c r="H7" s="11">
        <f>INDEX('FLH renewables ninja'!$I:$I,MATCH('calculation renewable'!H$2,'FLH renewables ninja'!$A:$A,0),1)</f>
        <v>2951.7815000000001</v>
      </c>
      <c r="I7" s="11">
        <f>INDEX('FLH renewables ninja'!$I:$I,MATCH('calculation renewable'!I$2,'FLH renewables ninja'!$A:$A,0),1)</f>
        <v>3148.1839</v>
      </c>
      <c r="J7" s="11">
        <f>INDEX('FLH renewables ninja'!$I:$I,MATCH('calculation renewable'!J$2,'FLH renewables ninja'!$A:$A,0),1)</f>
        <v>2169.0110999999902</v>
      </c>
      <c r="K7" s="11">
        <f>INDEX('FLH renewables ninja'!$I:$I,MATCH('calculation renewable'!K$2,'FLH renewables ninja'!$A:$A,0),1)</f>
        <v>2429.7543999999998</v>
      </c>
      <c r="L7" s="11">
        <f>INDEX('FLH renewables ninja'!$I:$I,MATCH('calculation renewable'!L$2,'FLH renewables ninja'!$A:$A,0),1)</f>
        <v>3074.6145999999999</v>
      </c>
      <c r="M7" s="11">
        <f>INDEX('FLH renewables ninja'!$I:$I,MATCH('calculation renewable'!M$2,'FLH renewables ninja'!$A:$A,0),1)</f>
        <v>4042.6550999999999</v>
      </c>
      <c r="N7" s="11">
        <f>INDEX('FLH renewables ninja'!$I:$I,MATCH('calculation renewable'!N$2,'FLH renewables ninja'!$A:$A,0),1)</f>
        <v>2223.3584000000001</v>
      </c>
      <c r="O7" s="11">
        <f>INDEX('FLH renewables ninja'!$I:$I,MATCH('calculation renewable'!O$2,'FLH renewables ninja'!$A:$A,0),1)</f>
        <v>2333.8092999999999</v>
      </c>
      <c r="P7" s="11">
        <f>INDEX('FLH renewables ninja'!$I:$I,MATCH('calculation renewable'!P$2,'FLH renewables ninja'!$A:$A,0),1)</f>
        <v>1332.5664999999999</v>
      </c>
      <c r="Q7" s="11">
        <f>INDEX('FLH renewables ninja'!$I:$I,MATCH('calculation renewable'!Q$2,'FLH renewables ninja'!$A:$A,0),1)</f>
        <v>2260.9465</v>
      </c>
      <c r="R7" s="11">
        <f>INDEX('FLH renewables ninja'!$I:$I,MATCH('calculation renewable'!R$2,'FLH renewables ninja'!$A:$A,0),1)</f>
        <v>2600.4234999999999</v>
      </c>
      <c r="S7" s="11">
        <f>INDEX('FLH renewables ninja'!$I:$I,MATCH('calculation renewable'!S$2,'FLH renewables ninja'!$A:$A,0),1)</f>
        <v>1787.8462999999999</v>
      </c>
      <c r="T7" s="11">
        <f>INDEX('FLH renewables ninja'!$I:$I,MATCH('calculation renewable'!T$2,'FLH renewables ninja'!$A:$A,0),1)</f>
        <v>2447.5884999999998</v>
      </c>
      <c r="U7" s="11">
        <f>INDEX('FLH renewables ninja'!$I:$I,MATCH('calculation renewable'!U$2,'FLH renewables ninja'!$A:$A,0),1)</f>
        <v>2245.5084999999999</v>
      </c>
      <c r="V7" s="11">
        <f>INDEX('FLH renewables ninja'!$I:$I,MATCH('calculation renewable'!V$2,'FLH renewables ninja'!$A:$A,0),1)</f>
        <v>2261.1981999999998</v>
      </c>
      <c r="W7" s="11">
        <f>INDEX('FLH renewables ninja'!$I:$I,MATCH('calculation renewable'!W$2,'FLH renewables ninja'!$A:$A,0),1)</f>
        <v>2840.0839000000001</v>
      </c>
      <c r="X7" s="11">
        <f>INDEX('FLH renewables ninja'!$I:$I,MATCH('calculation renewable'!X$2,'FLH renewables ninja'!$A:$A,0),1)</f>
        <v>2231.6913</v>
      </c>
      <c r="Y7" s="11">
        <f>INDEX('FLH renewables ninja'!$I:$I,MATCH('calculation renewable'!Y$2,'FLH renewables ninja'!$A:$A,0),1)</f>
        <v>2434.5079999999998</v>
      </c>
      <c r="Z7" s="11">
        <f>INDEX('FLH renewables ninja'!$I:$I,MATCH('calculation renewable'!Z$2,'FLH renewables ninja'!$A:$A,0),1)</f>
        <v>1994.40569999999</v>
      </c>
      <c r="AA7" s="11">
        <f>INDEX('FLH renewables ninja'!$I:$I,MATCH('calculation renewable'!AA$2,'FLH renewables ninja'!$A:$A,0),1)</f>
        <v>4189.6760999999997</v>
      </c>
      <c r="AB7" s="11">
        <f>INDEX('FLH renewables ninja'!$I:$I,MATCH('calculation renewable'!AB$2,'FLH renewables ninja'!$A:$A,0),1)</f>
        <v>733.35249999999996</v>
      </c>
      <c r="AC7" s="11">
        <f>INDEX('FLH renewables ninja'!$I:$I,MATCH('calculation renewable'!AC$2,'FLH renewables ninja'!$A:$A,0),1)</f>
        <v>1429.65569999999</v>
      </c>
      <c r="AD7" s="11" t="e">
        <f>INDEX('FLH renewables ninja'!$I:$I,MATCH('calculation renewable'!AD$2,'FLH renewables ninja'!$A:$A,0),1)</f>
        <v>#N/A</v>
      </c>
    </row>
    <row r="8" spans="1:30" x14ac:dyDescent="0.2">
      <c r="A8" t="s">
        <v>9</v>
      </c>
      <c r="B8" t="s">
        <v>212</v>
      </c>
      <c r="C8" s="1">
        <v>4580</v>
      </c>
      <c r="D8" s="1">
        <v>4580</v>
      </c>
      <c r="E8" s="1">
        <v>4580</v>
      </c>
      <c r="F8" s="1">
        <v>4580</v>
      </c>
      <c r="G8" s="1">
        <v>4580</v>
      </c>
      <c r="H8" s="1">
        <v>4580</v>
      </c>
      <c r="I8" s="1">
        <v>4580</v>
      </c>
      <c r="J8" s="1">
        <v>4580</v>
      </c>
      <c r="K8" s="1">
        <v>4580</v>
      </c>
      <c r="L8" s="1">
        <v>4580</v>
      </c>
      <c r="M8" s="1">
        <v>4580</v>
      </c>
      <c r="N8" s="1">
        <v>4580</v>
      </c>
      <c r="O8" s="1">
        <v>4580</v>
      </c>
      <c r="P8" s="1">
        <v>4580</v>
      </c>
      <c r="Q8" s="1">
        <v>4580</v>
      </c>
      <c r="R8" s="1">
        <v>4580</v>
      </c>
      <c r="S8" s="1">
        <v>4580</v>
      </c>
      <c r="T8" s="1">
        <v>4580</v>
      </c>
      <c r="U8" s="1">
        <v>4580</v>
      </c>
      <c r="V8" s="1">
        <v>4580</v>
      </c>
      <c r="W8" s="1">
        <v>4580</v>
      </c>
      <c r="X8" s="1">
        <v>4580</v>
      </c>
      <c r="Y8" s="1">
        <v>4580</v>
      </c>
      <c r="Z8" s="1">
        <v>4580</v>
      </c>
      <c r="AA8" s="1">
        <v>4580</v>
      </c>
      <c r="AB8" s="1">
        <v>4580</v>
      </c>
      <c r="AC8" s="1">
        <v>4580</v>
      </c>
      <c r="AD8" s="1">
        <v>4580</v>
      </c>
    </row>
    <row r="9" spans="1:30" x14ac:dyDescent="0.2">
      <c r="A9" t="s">
        <v>10</v>
      </c>
      <c r="B9" t="s">
        <v>212</v>
      </c>
      <c r="C9" s="1">
        <v>7320</v>
      </c>
      <c r="D9" s="1">
        <v>7320</v>
      </c>
      <c r="E9" s="1">
        <v>7320</v>
      </c>
      <c r="F9" s="1">
        <v>7320</v>
      </c>
      <c r="G9" s="1">
        <v>7320</v>
      </c>
      <c r="H9" s="1">
        <v>7320</v>
      </c>
      <c r="I9" s="1">
        <v>7320</v>
      </c>
      <c r="J9" s="1">
        <v>7320</v>
      </c>
      <c r="K9" s="1">
        <v>7320</v>
      </c>
      <c r="L9" s="1">
        <v>7320</v>
      </c>
      <c r="M9" s="1">
        <v>7320</v>
      </c>
      <c r="N9" s="1">
        <v>7320</v>
      </c>
      <c r="O9" s="1">
        <v>7320</v>
      </c>
      <c r="P9" s="1">
        <v>7320</v>
      </c>
      <c r="Q9" s="1">
        <v>7320</v>
      </c>
      <c r="R9" s="1">
        <v>7320</v>
      </c>
      <c r="S9" s="1">
        <v>7320</v>
      </c>
      <c r="T9" s="1">
        <v>7320</v>
      </c>
      <c r="U9" s="1">
        <v>7320</v>
      </c>
      <c r="V9" s="1">
        <v>7320</v>
      </c>
      <c r="W9" s="1">
        <v>7320</v>
      </c>
      <c r="X9" s="1">
        <v>7320</v>
      </c>
      <c r="Y9" s="1">
        <v>7320</v>
      </c>
      <c r="Z9" s="1">
        <v>7320</v>
      </c>
      <c r="AA9" s="1">
        <v>7320</v>
      </c>
      <c r="AB9" s="1">
        <v>7320</v>
      </c>
      <c r="AC9" s="1">
        <v>7320</v>
      </c>
      <c r="AD9" s="1">
        <v>7320</v>
      </c>
    </row>
    <row r="12" spans="1:30" x14ac:dyDescent="0.2">
      <c r="A12" s="10" t="s">
        <v>399</v>
      </c>
    </row>
    <row r="13" spans="1:30" s="75" customFormat="1" ht="15" customHeight="1" x14ac:dyDescent="0.2">
      <c r="A13" s="75" t="s">
        <v>216</v>
      </c>
      <c r="B13" s="75" t="s">
        <v>401</v>
      </c>
      <c r="C13" s="75" t="str">
        <f>C2</f>
        <v>AT</v>
      </c>
      <c r="D13" s="75" t="str">
        <f t="shared" ref="D13:AD13" si="0">D2</f>
        <v>BE</v>
      </c>
      <c r="E13" s="75" t="str">
        <f t="shared" si="0"/>
        <v>BG</v>
      </c>
      <c r="F13" s="75" t="str">
        <f t="shared" si="0"/>
        <v>CY</v>
      </c>
      <c r="G13" s="75" t="str">
        <f t="shared" si="0"/>
        <v>CZ</v>
      </c>
      <c r="H13" s="75" t="str">
        <f t="shared" si="0"/>
        <v>DE</v>
      </c>
      <c r="I13" s="75" t="str">
        <f t="shared" si="0"/>
        <v>DK</v>
      </c>
      <c r="J13" s="75" t="str">
        <f t="shared" si="0"/>
        <v>EE</v>
      </c>
      <c r="K13" s="75" t="str">
        <f t="shared" si="0"/>
        <v>ES</v>
      </c>
      <c r="L13" s="75" t="str">
        <f t="shared" si="0"/>
        <v>FI</v>
      </c>
      <c r="M13" s="75" t="str">
        <f t="shared" si="0"/>
        <v>FR</v>
      </c>
      <c r="N13" s="75" t="str">
        <f t="shared" si="0"/>
        <v>UK</v>
      </c>
      <c r="O13" s="75" t="str">
        <f t="shared" si="0"/>
        <v>EL</v>
      </c>
      <c r="P13" s="75" t="str">
        <f t="shared" si="0"/>
        <v>HR</v>
      </c>
      <c r="Q13" s="75" t="str">
        <f t="shared" si="0"/>
        <v>HU</v>
      </c>
      <c r="R13" s="75" t="str">
        <f t="shared" si="0"/>
        <v>IE</v>
      </c>
      <c r="S13" s="75" t="str">
        <f t="shared" si="0"/>
        <v>IT</v>
      </c>
      <c r="T13" s="75" t="str">
        <f t="shared" si="0"/>
        <v>LT</v>
      </c>
      <c r="U13" s="75" t="str">
        <f t="shared" si="0"/>
        <v>LU</v>
      </c>
      <c r="V13" s="75" t="str">
        <f t="shared" si="0"/>
        <v>LV</v>
      </c>
      <c r="W13" s="75" t="str">
        <f t="shared" si="0"/>
        <v>NL</v>
      </c>
      <c r="X13" s="75" t="str">
        <f t="shared" si="0"/>
        <v>PL</v>
      </c>
      <c r="Y13" s="75" t="str">
        <f t="shared" si="0"/>
        <v>PT</v>
      </c>
      <c r="Z13" s="75" t="str">
        <f t="shared" si="0"/>
        <v>RO</v>
      </c>
      <c r="AA13" s="75" t="str">
        <f t="shared" si="0"/>
        <v>SE</v>
      </c>
      <c r="AB13" s="75" t="str">
        <f t="shared" si="0"/>
        <v>SI</v>
      </c>
      <c r="AC13" s="75" t="str">
        <f t="shared" si="0"/>
        <v>SK</v>
      </c>
      <c r="AD13" s="75" t="str">
        <f t="shared" si="0"/>
        <v>MT</v>
      </c>
    </row>
    <row r="14" spans="1:30" x14ac:dyDescent="0.2">
      <c r="A14" t="s">
        <v>6</v>
      </c>
      <c r="B14" t="s">
        <v>400</v>
      </c>
      <c r="C14">
        <f>INDEX('Eurostat renewable capacities'!$64:$75,MATCH('calculation renewable'!$A14,'Eurostat renewable capacities'!$A$64:$A$75,0),MATCH('calculation renewable'!C$13,'Eurostat renewable capacities'!$64:$64,0))</f>
        <v>820.73749999999995</v>
      </c>
      <c r="D14">
        <f>INDEX('Eurostat renewable capacities'!$64:$75,MATCH('calculation renewable'!$A14,'Eurostat renewable capacities'!$A$64:$A$75,0),MATCH('calculation renewable'!D$13,'Eurostat renewable capacities'!$64:$64,0))</f>
        <v>1447.2</v>
      </c>
      <c r="E14">
        <f>INDEX('Eurostat renewable capacities'!$64:$75,MATCH('calculation renewable'!$A14,'Eurostat renewable capacities'!$A$64:$A$75,0),MATCH('calculation renewable'!E$13,'Eurostat renewable capacities'!$64:$64,0))</f>
        <v>523.97500000000002</v>
      </c>
      <c r="F14">
        <f>INDEX('Eurostat renewable capacities'!$64:$75,MATCH('calculation renewable'!$A14,'Eurostat renewable capacities'!$A$64:$A$75,0),MATCH('calculation renewable'!F$13,'Eurostat renewable capacities'!$64:$64,0))</f>
        <v>75.630499999999998</v>
      </c>
      <c r="G14">
        <f>INDEX('Eurostat renewable capacities'!$64:$75,MATCH('calculation renewable'!$A14,'Eurostat renewable capacities'!$A$64:$A$75,0),MATCH('calculation renewable'!G$13,'Eurostat renewable capacities'!$64:$64,0))</f>
        <v>90.474999999999994</v>
      </c>
      <c r="H14">
        <f>INDEX('Eurostat renewable capacities'!$64:$75,MATCH('calculation renewable'!$A14,'Eurostat renewable capacities'!$A$64:$A$75,0),MATCH('calculation renewable'!H$13,'Eurostat renewable capacities'!$64:$64,0))</f>
        <v>5942</v>
      </c>
      <c r="I14">
        <f>INDEX('Eurostat renewable capacities'!$64:$75,MATCH('calculation renewable'!$A14,'Eurostat renewable capacities'!$A$64:$A$75,0),MATCH('calculation renewable'!I$13,'Eurostat renewable capacities'!$64:$64,0))</f>
        <v>540</v>
      </c>
      <c r="J14">
        <f>INDEX('Eurostat renewable capacities'!$64:$75,MATCH('calculation renewable'!$A14,'Eurostat renewable capacities'!$A$64:$A$75,0),MATCH('calculation renewable'!J$13,'Eurostat renewable capacities'!$64:$64,0))</f>
        <v>11.05</v>
      </c>
      <c r="K14">
        <f>INDEX('Eurostat renewable capacities'!$64:$75,MATCH('calculation renewable'!$A14,'Eurostat renewable capacities'!$A$64:$A$75,0),MATCH('calculation renewable'!K$13,'Eurostat renewable capacities'!$64:$64,0))</f>
        <v>85.891499999999994</v>
      </c>
      <c r="L14">
        <f>INDEX('Eurostat renewable capacities'!$64:$75,MATCH('calculation renewable'!$A14,'Eurostat renewable capacities'!$A$64:$A$75,0),MATCH('calculation renewable'!L$13,'Eurostat renewable capacities'!$64:$64,0))</f>
        <v>111</v>
      </c>
      <c r="M14">
        <f>INDEX('Eurostat renewable capacities'!$64:$75,MATCH('calculation renewable'!$A14,'Eurostat renewable capacities'!$A$64:$A$75,0),MATCH('calculation renewable'!M$13,'Eurostat renewable capacities'!$64:$64,0))</f>
        <v>768.04849999999999</v>
      </c>
      <c r="N14">
        <f>INDEX('Eurostat renewable capacities'!$64:$75,MATCH('calculation renewable'!$A14,'Eurostat renewable capacities'!$A$64:$A$75,0),MATCH('calculation renewable'!N$13,'Eurostat renewable capacities'!$64:$64,0))</f>
        <v>1280</v>
      </c>
      <c r="O14">
        <f>INDEX('Eurostat renewable capacities'!$64:$75,MATCH('calculation renewable'!$A14,'Eurostat renewable capacities'!$A$64:$A$75,0),MATCH('calculation renewable'!O$13,'Eurostat renewable capacities'!$64:$64,0))</f>
        <v>227.03200000000001</v>
      </c>
      <c r="P14">
        <f>INDEX('Eurostat renewable capacities'!$64:$75,MATCH('calculation renewable'!$A14,'Eurostat renewable capacities'!$A$64:$A$75,0),MATCH('calculation renewable'!P$13,'Eurostat renewable capacities'!$64:$64,0))</f>
        <v>5.2</v>
      </c>
      <c r="Q14">
        <f>INDEX('Eurostat renewable capacities'!$64:$75,MATCH('calculation renewable'!$A14,'Eurostat renewable capacities'!$A$64:$A$75,0),MATCH('calculation renewable'!Q$13,'Eurostat renewable capacities'!$64:$64,0))</f>
        <v>163</v>
      </c>
      <c r="R14">
        <f>INDEX('Eurostat renewable capacities'!$64:$75,MATCH('calculation renewable'!$A14,'Eurostat renewable capacities'!$A$64:$A$75,0),MATCH('calculation renewable'!R$13,'Eurostat renewable capacities'!$64:$64,0))</f>
        <v>0</v>
      </c>
      <c r="S14">
        <f>INDEX('Eurostat renewable capacities'!$64:$75,MATCH('calculation renewable'!$A14,'Eurostat renewable capacities'!$A$64:$A$75,0),MATCH('calculation renewable'!S$13,'Eurostat renewable capacities'!$64:$64,0))</f>
        <v>2239.5329999999999</v>
      </c>
      <c r="T14">
        <f>INDEX('Eurostat renewable capacities'!$64:$75,MATCH('calculation renewable'!$A14,'Eurostat renewable capacities'!$A$64:$A$75,0),MATCH('calculation renewable'!T$13,'Eurostat renewable capacities'!$64:$64,0))</f>
        <v>1.5</v>
      </c>
      <c r="U14">
        <f>INDEX('Eurostat renewable capacities'!$64:$75,MATCH('calculation renewable'!$A14,'Eurostat renewable capacities'!$A$64:$A$75,0),MATCH('calculation renewable'!U$13,'Eurostat renewable capacities'!$64:$64,0))</f>
        <v>79.867999999999995</v>
      </c>
      <c r="V14">
        <f>INDEX('Eurostat renewable capacities'!$64:$75,MATCH('calculation renewable'!$A14,'Eurostat renewable capacities'!$A$64:$A$75,0),MATCH('calculation renewable'!V$13,'Eurostat renewable capacities'!$64:$64,0))</f>
        <v>1.651</v>
      </c>
      <c r="W14">
        <f>INDEX('Eurostat renewable capacities'!$64:$75,MATCH('calculation renewable'!$A14,'Eurostat renewable capacities'!$A$64:$A$75,0),MATCH('calculation renewable'!W$13,'Eurostat renewable capacities'!$64:$64,0))</f>
        <v>3588.5</v>
      </c>
      <c r="X14">
        <f>INDEX('Eurostat renewable capacities'!$64:$75,MATCH('calculation renewable'!$A14,'Eurostat renewable capacities'!$A$64:$A$75,0),MATCH('calculation renewable'!X$13,'Eurostat renewable capacities'!$64:$64,0))</f>
        <v>0</v>
      </c>
      <c r="Y14">
        <f>INDEX('Eurostat renewable capacities'!$64:$75,MATCH('calculation renewable'!$A14,'Eurostat renewable capacities'!$A$64:$A$75,0),MATCH('calculation renewable'!Y$13,'Eurostat renewable capacities'!$64:$64,0))</f>
        <v>13.875999999999999</v>
      </c>
      <c r="Z14">
        <f>INDEX('Eurostat renewable capacities'!$64:$75,MATCH('calculation renewable'!$A14,'Eurostat renewable capacities'!$A$64:$A$75,0),MATCH('calculation renewable'!Z$13,'Eurostat renewable capacities'!$64:$64,0))</f>
        <v>0</v>
      </c>
      <c r="AA14">
        <f>INDEX('Eurostat renewable capacities'!$64:$75,MATCH('calculation renewable'!$A14,'Eurostat renewable capacities'!$A$64:$A$75,0),MATCH('calculation renewable'!AA$13,'Eurostat renewable capacities'!$64:$64,0))</f>
        <v>173.5</v>
      </c>
      <c r="AB14">
        <f>INDEX('Eurostat renewable capacities'!$64:$75,MATCH('calculation renewable'!$A14,'Eurostat renewable capacities'!$A$64:$A$75,0),MATCH('calculation renewable'!AB$13,'Eurostat renewable capacities'!$64:$64,0))</f>
        <v>5.8334999999999999</v>
      </c>
      <c r="AC14">
        <f>INDEX('Eurostat renewable capacities'!$64:$75,MATCH('calculation renewable'!$A14,'Eurostat renewable capacities'!$A$64:$A$75,0),MATCH('calculation renewable'!AC$13,'Eurostat renewable capacities'!$64:$64,0))</f>
        <v>295</v>
      </c>
      <c r="AD14">
        <f>INDEX('Eurostat renewable capacities'!$64:$75,MATCH('calculation renewable'!$A14,'Eurostat renewable capacities'!$A$64:$A$75,0),MATCH('calculation renewable'!AD$13,'Eurostat renewable capacities'!$64:$64,0))</f>
        <v>43.792999999999999</v>
      </c>
    </row>
    <row r="15" spans="1:30" x14ac:dyDescent="0.2">
      <c r="A15" t="s">
        <v>7</v>
      </c>
      <c r="B15" t="s">
        <v>400</v>
      </c>
      <c r="C15">
        <f>INDEX('Eurostat renewable capacities'!$64:$75,MATCH('calculation renewable'!$A15,'Eurostat renewable capacities'!$A$64:$A$75,0),MATCH('calculation renewable'!C$13,'Eurostat renewable capacities'!$64:$64,0))</f>
        <v>820.73749999999995</v>
      </c>
      <c r="D15">
        <f>INDEX('Eurostat renewable capacities'!$64:$75,MATCH('calculation renewable'!$A15,'Eurostat renewable capacities'!$A$64:$A$75,0),MATCH('calculation renewable'!D$13,'Eurostat renewable capacities'!$64:$64,0))</f>
        <v>1447.2</v>
      </c>
      <c r="E15">
        <f>INDEX('Eurostat renewable capacities'!$64:$75,MATCH('calculation renewable'!$A15,'Eurostat renewable capacities'!$A$64:$A$75,0),MATCH('calculation renewable'!E$13,'Eurostat renewable capacities'!$64:$64,0))</f>
        <v>523.97500000000002</v>
      </c>
      <c r="F15">
        <f>INDEX('Eurostat renewable capacities'!$64:$75,MATCH('calculation renewable'!$A15,'Eurostat renewable capacities'!$A$64:$A$75,0),MATCH('calculation renewable'!F$13,'Eurostat renewable capacities'!$64:$64,0))</f>
        <v>75.630499999999998</v>
      </c>
      <c r="G15">
        <f>INDEX('Eurostat renewable capacities'!$64:$75,MATCH('calculation renewable'!$A15,'Eurostat renewable capacities'!$A$64:$A$75,0),MATCH('calculation renewable'!G$13,'Eurostat renewable capacities'!$64:$64,0))</f>
        <v>90.474999999999994</v>
      </c>
      <c r="H15">
        <f>INDEX('Eurostat renewable capacities'!$64:$75,MATCH('calculation renewable'!$A15,'Eurostat renewable capacities'!$A$64:$A$75,0),MATCH('calculation renewable'!H$13,'Eurostat renewable capacities'!$64:$64,0))</f>
        <v>5942</v>
      </c>
      <c r="I15">
        <f>INDEX('Eurostat renewable capacities'!$64:$75,MATCH('calculation renewable'!$A15,'Eurostat renewable capacities'!$A$64:$A$75,0),MATCH('calculation renewable'!I$13,'Eurostat renewable capacities'!$64:$64,0))</f>
        <v>540</v>
      </c>
      <c r="J15">
        <f>INDEX('Eurostat renewable capacities'!$64:$75,MATCH('calculation renewable'!$A15,'Eurostat renewable capacities'!$A$64:$A$75,0),MATCH('calculation renewable'!J$13,'Eurostat renewable capacities'!$64:$64,0))</f>
        <v>11.05</v>
      </c>
      <c r="K15">
        <f>INDEX('Eurostat renewable capacities'!$64:$75,MATCH('calculation renewable'!$A15,'Eurostat renewable capacities'!$A$64:$A$75,0),MATCH('calculation renewable'!K$13,'Eurostat renewable capacities'!$64:$64,0))</f>
        <v>85.891499999999994</v>
      </c>
      <c r="L15">
        <f>INDEX('Eurostat renewable capacities'!$64:$75,MATCH('calculation renewable'!$A15,'Eurostat renewable capacities'!$A$64:$A$75,0),MATCH('calculation renewable'!L$13,'Eurostat renewable capacities'!$64:$64,0))</f>
        <v>111</v>
      </c>
      <c r="M15">
        <f>INDEX('Eurostat renewable capacities'!$64:$75,MATCH('calculation renewable'!$A15,'Eurostat renewable capacities'!$A$64:$A$75,0),MATCH('calculation renewable'!M$13,'Eurostat renewable capacities'!$64:$64,0))</f>
        <v>768.04849999999999</v>
      </c>
      <c r="N15">
        <f>INDEX('Eurostat renewable capacities'!$64:$75,MATCH('calculation renewable'!$A15,'Eurostat renewable capacities'!$A$64:$A$75,0),MATCH('calculation renewable'!N$13,'Eurostat renewable capacities'!$64:$64,0))</f>
        <v>1280</v>
      </c>
      <c r="O15">
        <f>INDEX('Eurostat renewable capacities'!$64:$75,MATCH('calculation renewable'!$A15,'Eurostat renewable capacities'!$A$64:$A$75,0),MATCH('calculation renewable'!O$13,'Eurostat renewable capacities'!$64:$64,0))</f>
        <v>227.03200000000001</v>
      </c>
      <c r="P15">
        <f>INDEX('Eurostat renewable capacities'!$64:$75,MATCH('calculation renewable'!$A15,'Eurostat renewable capacities'!$A$64:$A$75,0),MATCH('calculation renewable'!P$13,'Eurostat renewable capacities'!$64:$64,0))</f>
        <v>5.2</v>
      </c>
      <c r="Q15">
        <f>INDEX('Eurostat renewable capacities'!$64:$75,MATCH('calculation renewable'!$A15,'Eurostat renewable capacities'!$A$64:$A$75,0),MATCH('calculation renewable'!Q$13,'Eurostat renewable capacities'!$64:$64,0))</f>
        <v>163</v>
      </c>
      <c r="R15">
        <f>INDEX('Eurostat renewable capacities'!$64:$75,MATCH('calculation renewable'!$A15,'Eurostat renewable capacities'!$A$64:$A$75,0),MATCH('calculation renewable'!R$13,'Eurostat renewable capacities'!$64:$64,0))</f>
        <v>0</v>
      </c>
      <c r="S15">
        <f>INDEX('Eurostat renewable capacities'!$64:$75,MATCH('calculation renewable'!$A15,'Eurostat renewable capacities'!$A$64:$A$75,0),MATCH('calculation renewable'!S$13,'Eurostat renewable capacities'!$64:$64,0))</f>
        <v>2239.5329999999999</v>
      </c>
      <c r="T15">
        <f>INDEX('Eurostat renewable capacities'!$64:$75,MATCH('calculation renewable'!$A15,'Eurostat renewable capacities'!$A$64:$A$75,0),MATCH('calculation renewable'!T$13,'Eurostat renewable capacities'!$64:$64,0))</f>
        <v>1.5</v>
      </c>
      <c r="U15">
        <f>INDEX('Eurostat renewable capacities'!$64:$75,MATCH('calculation renewable'!$A15,'Eurostat renewable capacities'!$A$64:$A$75,0),MATCH('calculation renewable'!U$13,'Eurostat renewable capacities'!$64:$64,0))</f>
        <v>79.867999999999995</v>
      </c>
      <c r="V15">
        <f>INDEX('Eurostat renewable capacities'!$64:$75,MATCH('calculation renewable'!$A15,'Eurostat renewable capacities'!$A$64:$A$75,0),MATCH('calculation renewable'!V$13,'Eurostat renewable capacities'!$64:$64,0))</f>
        <v>1.651</v>
      </c>
      <c r="W15">
        <f>INDEX('Eurostat renewable capacities'!$64:$75,MATCH('calculation renewable'!$A15,'Eurostat renewable capacities'!$A$64:$A$75,0),MATCH('calculation renewable'!W$13,'Eurostat renewable capacities'!$64:$64,0))</f>
        <v>3588.5</v>
      </c>
      <c r="X15">
        <f>INDEX('Eurostat renewable capacities'!$64:$75,MATCH('calculation renewable'!$A15,'Eurostat renewable capacities'!$A$64:$A$75,0),MATCH('calculation renewable'!X$13,'Eurostat renewable capacities'!$64:$64,0))</f>
        <v>0</v>
      </c>
      <c r="Y15">
        <f>INDEX('Eurostat renewable capacities'!$64:$75,MATCH('calculation renewable'!$A15,'Eurostat renewable capacities'!$A$64:$A$75,0),MATCH('calculation renewable'!Y$13,'Eurostat renewable capacities'!$64:$64,0))</f>
        <v>13.875999999999999</v>
      </c>
      <c r="Z15">
        <f>INDEX('Eurostat renewable capacities'!$64:$75,MATCH('calculation renewable'!$A15,'Eurostat renewable capacities'!$A$64:$A$75,0),MATCH('calculation renewable'!Z$13,'Eurostat renewable capacities'!$64:$64,0))</f>
        <v>0</v>
      </c>
      <c r="AA15">
        <f>INDEX('Eurostat renewable capacities'!$64:$75,MATCH('calculation renewable'!$A15,'Eurostat renewable capacities'!$A$64:$A$75,0),MATCH('calculation renewable'!AA$13,'Eurostat renewable capacities'!$64:$64,0))</f>
        <v>173.5</v>
      </c>
      <c r="AB15">
        <f>INDEX('Eurostat renewable capacities'!$64:$75,MATCH('calculation renewable'!$A15,'Eurostat renewable capacities'!$A$64:$A$75,0),MATCH('calculation renewable'!AB$13,'Eurostat renewable capacities'!$64:$64,0))</f>
        <v>5.8334999999999999</v>
      </c>
      <c r="AC15">
        <f>INDEX('Eurostat renewable capacities'!$64:$75,MATCH('calculation renewable'!$A15,'Eurostat renewable capacities'!$A$64:$A$75,0),MATCH('calculation renewable'!AC$13,'Eurostat renewable capacities'!$64:$64,0))</f>
        <v>295</v>
      </c>
      <c r="AD15">
        <f>INDEX('Eurostat renewable capacities'!$64:$75,MATCH('calculation renewable'!$A15,'Eurostat renewable capacities'!$A$64:$A$75,0),MATCH('calculation renewable'!AD$13,'Eurostat renewable capacities'!$64:$64,0))</f>
        <v>43.792999999999999</v>
      </c>
    </row>
    <row r="16" spans="1:30" x14ac:dyDescent="0.2">
      <c r="A16" t="s">
        <v>5</v>
      </c>
      <c r="B16" t="s">
        <v>400</v>
      </c>
      <c r="C16">
        <f>INDEX('Eurostat renewable capacities'!$64:$75,MATCH('calculation renewable'!$A16,'Eurostat renewable capacities'!$A$64:$A$75,0),MATCH('calculation renewable'!C$13,'Eurostat renewable capacities'!$64:$64,0))</f>
        <v>60.617999999999995</v>
      </c>
      <c r="D16">
        <f>INDEX('Eurostat renewable capacities'!$64:$75,MATCH('calculation renewable'!$A16,'Eurostat renewable capacities'!$A$64:$A$75,0),MATCH('calculation renewable'!D$13,'Eurostat renewable capacities'!$64:$64,0))</f>
        <v>1742.2</v>
      </c>
      <c r="E16">
        <f>INDEX('Eurostat renewable capacities'!$64:$75,MATCH('calculation renewable'!$A16,'Eurostat renewable capacities'!$A$64:$A$75,0),MATCH('calculation renewable'!E$13,'Eurostat renewable capacities'!$64:$64,0))</f>
        <v>1047.95</v>
      </c>
      <c r="F16">
        <f>INDEX('Eurostat renewable capacities'!$64:$75,MATCH('calculation renewable'!$A16,'Eurostat renewable capacities'!$A$64:$A$75,0),MATCH('calculation renewable'!F$13,'Eurostat renewable capacities'!$64:$64,0))</f>
        <v>151.261</v>
      </c>
      <c r="G16">
        <f>INDEX('Eurostat renewable capacities'!$64:$75,MATCH('calculation renewable'!$A16,'Eurostat renewable capacities'!$A$64:$A$75,0),MATCH('calculation renewable'!G$13,'Eurostat renewable capacities'!$64:$64,0))</f>
        <v>1905.4739999999999</v>
      </c>
      <c r="H16">
        <f>INDEX('Eurostat renewable capacities'!$64:$75,MATCH('calculation renewable'!$A16,'Eurostat renewable capacities'!$A$64:$A$75,0),MATCH('calculation renewable'!H$13,'Eurostat renewable capacities'!$64:$64,0))</f>
        <v>37161</v>
      </c>
      <c r="I16">
        <f>INDEX('Eurostat renewable capacities'!$64:$75,MATCH('calculation renewable'!$A16,'Eurostat renewable capacities'!$A$64:$A$75,0),MATCH('calculation renewable'!I$13,'Eurostat renewable capacities'!$64:$64,0))</f>
        <v>1080</v>
      </c>
      <c r="J16">
        <f>INDEX('Eurostat renewable capacities'!$64:$75,MATCH('calculation renewable'!$A16,'Eurostat renewable capacities'!$A$64:$A$75,0),MATCH('calculation renewable'!J$13,'Eurostat renewable capacities'!$64:$64,0))</f>
        <v>98.5</v>
      </c>
      <c r="K16">
        <f>INDEX('Eurostat renewable capacities'!$64:$75,MATCH('calculation renewable'!$A16,'Eurostat renewable capacities'!$A$64:$A$75,0),MATCH('calculation renewable'!K$13,'Eurostat renewable capacities'!$64:$64,0))</f>
        <v>8800.7240000000002</v>
      </c>
      <c r="L16">
        <f>INDEX('Eurostat renewable capacities'!$64:$75,MATCH('calculation renewable'!$A16,'Eurostat renewable capacities'!$A$64:$A$75,0),MATCH('calculation renewable'!L$13,'Eurostat renewable capacities'!$64:$64,0))</f>
        <v>222</v>
      </c>
      <c r="M16">
        <f>INDEX('Eurostat renewable capacities'!$64:$75,MATCH('calculation renewable'!$A16,'Eurostat renewable capacities'!$A$64:$A$75,0),MATCH('calculation renewable'!M$13,'Eurostat renewable capacities'!$64:$64,0))</f>
        <v>9259.351999999999</v>
      </c>
      <c r="N16">
        <f>INDEX('Eurostat renewable capacities'!$64:$75,MATCH('calculation renewable'!$A16,'Eurostat renewable capacities'!$A$64:$A$75,0),MATCH('calculation renewable'!N$13,'Eurostat renewable capacities'!$64:$64,0))</f>
        <v>10786</v>
      </c>
      <c r="O16">
        <f>INDEX('Eurostat renewable capacities'!$64:$75,MATCH('calculation renewable'!$A16,'Eurostat renewable capacities'!$A$64:$A$75,0),MATCH('calculation renewable'!O$13,'Eurostat renewable capacities'!$64:$64,0))</f>
        <v>2379.73</v>
      </c>
      <c r="P16">
        <f>INDEX('Eurostat renewable capacities'!$64:$75,MATCH('calculation renewable'!$A16,'Eurostat renewable capacities'!$A$64:$A$75,0),MATCH('calculation renewable'!P$13,'Eurostat renewable capacities'!$64:$64,0))</f>
        <v>74.400000000000006</v>
      </c>
      <c r="Q16">
        <f>INDEX('Eurostat renewable capacities'!$64:$75,MATCH('calculation renewable'!$A16,'Eurostat renewable capacities'!$A$64:$A$75,0),MATCH('calculation renewable'!Q$13,'Eurostat renewable capacities'!$64:$64,0))</f>
        <v>1074</v>
      </c>
      <c r="R16">
        <f>INDEX('Eurostat renewable capacities'!$64:$75,MATCH('calculation renewable'!$A16,'Eurostat renewable capacities'!$A$64:$A$75,0),MATCH('calculation renewable'!R$13,'Eurostat renewable capacities'!$64:$64,0))</f>
        <v>31.06</v>
      </c>
      <c r="S16">
        <f>INDEX('Eurostat renewable capacities'!$64:$75,MATCH('calculation renewable'!$A16,'Eurostat renewable capacities'!$A$64:$A$75,0),MATCH('calculation renewable'!S$13,'Eurostat renewable capacities'!$64:$64,0))</f>
        <v>16386.209000000003</v>
      </c>
      <c r="T16">
        <f>INDEX('Eurostat renewable capacities'!$64:$75,MATCH('calculation renewable'!$A16,'Eurostat renewable capacities'!$A$64:$A$75,0),MATCH('calculation renewable'!T$13,'Eurostat renewable capacities'!$64:$64,0))</f>
        <v>100</v>
      </c>
      <c r="U16">
        <f>INDEX('Eurostat renewable capacities'!$64:$75,MATCH('calculation renewable'!$A16,'Eurostat renewable capacities'!$A$64:$A$75,0),MATCH('calculation renewable'!U$13,'Eurostat renewable capacities'!$64:$64,0))</f>
        <v>159.73599999999999</v>
      </c>
      <c r="V16">
        <f>INDEX('Eurostat renewable capacities'!$64:$75,MATCH('calculation renewable'!$A16,'Eurostat renewable capacities'!$A$64:$A$75,0),MATCH('calculation renewable'!V$13,'Eurostat renewable capacities'!$64:$64,0))</f>
        <v>3.302</v>
      </c>
      <c r="W16">
        <f>INDEX('Eurostat renewable capacities'!$64:$75,MATCH('calculation renewable'!$A16,'Eurostat renewable capacities'!$A$64:$A$75,0),MATCH('calculation renewable'!W$13,'Eurostat renewable capacities'!$64:$64,0))</f>
        <v>7177</v>
      </c>
      <c r="X16">
        <f>INDEX('Eurostat renewable capacities'!$64:$75,MATCH('calculation renewable'!$A16,'Eurostat renewable capacities'!$A$64:$A$75,0),MATCH('calculation renewable'!X$13,'Eurostat renewable capacities'!$64:$64,0))</f>
        <v>1539.259</v>
      </c>
      <c r="Y16">
        <f>INDEX('Eurostat renewable capacities'!$64:$75,MATCH('calculation renewable'!$A16,'Eurostat renewable capacities'!$A$64:$A$75,0),MATCH('calculation renewable'!Y$13,'Eurostat renewable capacities'!$64:$64,0))</f>
        <v>873.68599999999992</v>
      </c>
      <c r="Z16">
        <f>INDEX('Eurostat renewable capacities'!$64:$75,MATCH('calculation renewable'!$A16,'Eurostat renewable capacities'!$A$64:$A$75,0),MATCH('calculation renewable'!Z$13,'Eurostat renewable capacities'!$64:$64,0))</f>
        <v>1397.7049999999999</v>
      </c>
      <c r="AA16">
        <f>INDEX('Eurostat renewable capacities'!$64:$75,MATCH('calculation renewable'!$A16,'Eurostat renewable capacities'!$A$64:$A$75,0),MATCH('calculation renewable'!AA$13,'Eurostat renewable capacities'!$64:$64,0))</f>
        <v>367</v>
      </c>
      <c r="AB16">
        <f>INDEX('Eurostat renewable capacities'!$64:$75,MATCH('calculation renewable'!$A16,'Eurostat renewable capacities'!$A$64:$A$75,0),MATCH('calculation renewable'!AB$13,'Eurostat renewable capacities'!$64:$64,0))</f>
        <v>252.14599999999999</v>
      </c>
      <c r="AC16">
        <f>INDEX('Eurostat renewable capacities'!$64:$75,MATCH('calculation renewable'!$A16,'Eurostat renewable capacities'!$A$64:$A$75,0),MATCH('calculation renewable'!AC$13,'Eurostat renewable capacities'!$64:$64,0))</f>
        <v>590</v>
      </c>
      <c r="AD16">
        <f>INDEX('Eurostat renewable capacities'!$64:$75,MATCH('calculation renewable'!$A16,'Eurostat renewable capacities'!$A$64:$A$75,0),MATCH('calculation renewable'!AD$13,'Eurostat renewable capacities'!$64:$64,0))</f>
        <v>66.006999999999991</v>
      </c>
    </row>
    <row r="17" spans="1:30" x14ac:dyDescent="0.2">
      <c r="A17" t="s">
        <v>96</v>
      </c>
      <c r="B17" t="s">
        <v>400</v>
      </c>
      <c r="C17">
        <f>INDEX('Eurostat renewable capacities'!$64:$75,MATCH('calculation renewable'!$A17,'Eurostat renewable capacities'!$A$64:$A$75,0),MATCH('calculation renewable'!C$13,'Eurostat renewable capacities'!$64:$64,0))</f>
        <v>3224.1170000000002</v>
      </c>
      <c r="D17">
        <f>INDEX('Eurostat renewable capacities'!$64:$75,MATCH('calculation renewable'!$A17,'Eurostat renewable capacities'!$A$64:$A$75,0),MATCH('calculation renewable'!D$13,'Eurostat renewable capacities'!$64:$64,0))</f>
        <v>2307.9</v>
      </c>
      <c r="E17">
        <f>INDEX('Eurostat renewable capacities'!$64:$75,MATCH('calculation renewable'!$A17,'Eurostat renewable capacities'!$A$64:$A$75,0),MATCH('calculation renewable'!E$13,'Eurostat renewable capacities'!$64:$64,0))</f>
        <v>703.12</v>
      </c>
      <c r="F17">
        <f>INDEX('Eurostat renewable capacities'!$64:$75,MATCH('calculation renewable'!$A17,'Eurostat renewable capacities'!$A$64:$A$75,0),MATCH('calculation renewable'!F$13,'Eurostat renewable capacities'!$64:$64,0))</f>
        <v>157.72499999999999</v>
      </c>
      <c r="G17">
        <f>INDEX('Eurostat renewable capacities'!$64:$75,MATCH('calculation renewable'!$A17,'Eurostat renewable capacities'!$A$64:$A$75,0),MATCH('calculation renewable'!G$13,'Eurostat renewable capacities'!$64:$64,0))</f>
        <v>339.41399999999999</v>
      </c>
      <c r="H17">
        <f>INDEX('Eurostat renewable capacities'!$64:$75,MATCH('calculation renewable'!$A17,'Eurostat renewable capacities'!$A$64:$A$75,0),MATCH('calculation renewable'!H$13,'Eurostat renewable capacities'!$64:$64,0))</f>
        <v>53193</v>
      </c>
      <c r="I17">
        <f>INDEX('Eurostat renewable capacities'!$64:$75,MATCH('calculation renewable'!$A17,'Eurostat renewable capacities'!$A$64:$A$75,0),MATCH('calculation renewable'!I$13,'Eurostat renewable capacities'!$64:$64,0))</f>
        <v>4402.0820000000003</v>
      </c>
      <c r="J17">
        <f>INDEX('Eurostat renewable capacities'!$64:$75,MATCH('calculation renewable'!$A17,'Eurostat renewable capacities'!$A$64:$A$75,0),MATCH('calculation renewable'!J$13,'Eurostat renewable capacities'!$64:$64,0))</f>
        <v>316</v>
      </c>
      <c r="K17">
        <f>INDEX('Eurostat renewable capacities'!$64:$75,MATCH('calculation renewable'!$A17,'Eurostat renewable capacities'!$A$64:$A$75,0),MATCH('calculation renewable'!K$13,'Eurostat renewable capacities'!$64:$64,0))</f>
        <v>25583.148000000001</v>
      </c>
      <c r="L17">
        <f>INDEX('Eurostat renewable capacities'!$64:$75,MATCH('calculation renewable'!$A17,'Eurostat renewable capacities'!$A$64:$A$75,0),MATCH('calculation renewable'!L$13,'Eurostat renewable capacities'!$64:$64,0))</f>
        <v>2211</v>
      </c>
      <c r="M17">
        <f>INDEX('Eurostat renewable capacities'!$64:$75,MATCH('calculation renewable'!$A17,'Eurostat renewable capacities'!$A$64:$A$75,0),MATCH('calculation renewable'!M$13,'Eurostat renewable capacities'!$64:$64,0))</f>
        <v>16426.853999999999</v>
      </c>
      <c r="N17">
        <f>INDEX('Eurostat renewable capacities'!$64:$75,MATCH('calculation renewable'!$A17,'Eurostat renewable capacities'!$A$64:$A$75,0),MATCH('calculation renewable'!N$13,'Eurostat renewable capacities'!$64:$64,0))</f>
        <v>14124.647999999999</v>
      </c>
      <c r="O17">
        <f>INDEX('Eurostat renewable capacities'!$64:$75,MATCH('calculation renewable'!$A17,'Eurostat renewable capacities'!$A$64:$A$75,0),MATCH('calculation renewable'!O$13,'Eurostat renewable capacities'!$64:$64,0))</f>
        <v>3589</v>
      </c>
      <c r="P17">
        <f>INDEX('Eurostat renewable capacities'!$64:$75,MATCH('calculation renewable'!$A17,'Eurostat renewable capacities'!$A$64:$A$75,0),MATCH('calculation renewable'!P$13,'Eurostat renewable capacities'!$64:$64,0))</f>
        <v>646.29999999999995</v>
      </c>
      <c r="Q17">
        <f>INDEX('Eurostat renewable capacities'!$64:$75,MATCH('calculation renewable'!$A17,'Eurostat renewable capacities'!$A$64:$A$75,0),MATCH('calculation renewable'!Q$13,'Eurostat renewable capacities'!$64:$64,0))</f>
        <v>323</v>
      </c>
      <c r="R17">
        <f>INDEX('Eurostat renewable capacities'!$64:$75,MATCH('calculation renewable'!$A17,'Eurostat renewable capacities'!$A$64:$A$75,0),MATCH('calculation renewable'!R$13,'Eurostat renewable capacities'!$64:$64,0))</f>
        <v>4159.95</v>
      </c>
      <c r="S17">
        <f>INDEX('Eurostat renewable capacities'!$64:$75,MATCH('calculation renewable'!$A17,'Eurostat renewable capacities'!$A$64:$A$75,0),MATCH('calculation renewable'!S$13,'Eurostat renewable capacities'!$64:$64,0))</f>
        <v>10679.46</v>
      </c>
      <c r="T17">
        <f>INDEX('Eurostat renewable capacities'!$64:$75,MATCH('calculation renewable'!$A17,'Eurostat renewable capacities'!$A$64:$A$75,0),MATCH('calculation renewable'!T$13,'Eurostat renewable capacities'!$64:$64,0))</f>
        <v>534</v>
      </c>
      <c r="U17">
        <f>INDEX('Eurostat renewable capacities'!$64:$75,MATCH('calculation renewable'!$A17,'Eurostat renewable capacities'!$A$64:$A$75,0),MATCH('calculation renewable'!U$13,'Eurostat renewable capacities'!$64:$64,0))</f>
        <v>135.79400000000001</v>
      </c>
      <c r="V17">
        <f>INDEX('Eurostat renewable capacities'!$64:$75,MATCH('calculation renewable'!$A17,'Eurostat renewable capacities'!$A$64:$A$75,0),MATCH('calculation renewable'!V$13,'Eurostat renewable capacities'!$64:$64,0))</f>
        <v>77.921999999999997</v>
      </c>
      <c r="W17">
        <f>INDEX('Eurostat renewable capacities'!$64:$75,MATCH('calculation renewable'!$A17,'Eurostat renewable capacities'!$A$64:$A$75,0),MATCH('calculation renewable'!W$13,'Eurostat renewable capacities'!$64:$64,0))</f>
        <v>3527</v>
      </c>
      <c r="X17">
        <f>INDEX('Eurostat renewable capacities'!$64:$75,MATCH('calculation renewable'!$A17,'Eurostat renewable capacities'!$A$64:$A$75,0),MATCH('calculation renewable'!X$13,'Eurostat renewable capacities'!$64:$64,0))</f>
        <v>5836.8230000000003</v>
      </c>
      <c r="Y17">
        <f>INDEX('Eurostat renewable capacities'!$64:$75,MATCH('calculation renewable'!$A17,'Eurostat renewable capacities'!$A$64:$A$75,0),MATCH('calculation renewable'!Y$13,'Eurostat renewable capacities'!$64:$64,0))</f>
        <v>5222.7449999999999</v>
      </c>
      <c r="Z17">
        <f>INDEX('Eurostat renewable capacities'!$64:$75,MATCH('calculation renewable'!$A17,'Eurostat renewable capacities'!$A$64:$A$75,0),MATCH('calculation renewable'!Z$13,'Eurostat renewable capacities'!$64:$64,0))</f>
        <v>3037.5149999999999</v>
      </c>
      <c r="AA17">
        <f>INDEX('Eurostat renewable capacities'!$64:$75,MATCH('calculation renewable'!$A17,'Eurostat renewable capacities'!$A$64:$A$75,0),MATCH('calculation renewable'!AA$13,'Eurostat renewable capacities'!$64:$64,0))</f>
        <v>8478</v>
      </c>
      <c r="AB17">
        <f>INDEX('Eurostat renewable capacities'!$64:$75,MATCH('calculation renewable'!$A17,'Eurostat renewable capacities'!$A$64:$A$75,0),MATCH('calculation renewable'!AB$13,'Eurostat renewable capacities'!$64:$64,0))</f>
        <v>5.351</v>
      </c>
      <c r="AC17">
        <f>INDEX('Eurostat renewable capacities'!$64:$75,MATCH('calculation renewable'!$A17,'Eurostat renewable capacities'!$A$64:$A$75,0),MATCH('calculation renewable'!AC$13,'Eurostat renewable capacities'!$64:$64,0))</f>
        <v>4</v>
      </c>
      <c r="AD17">
        <f>INDEX('Eurostat renewable capacities'!$64:$75,MATCH('calculation renewable'!$A17,'Eurostat renewable capacities'!$A$64:$A$75,0),MATCH('calculation renewable'!AD$13,'Eurostat renewable capacities'!$64:$64,0))</f>
        <v>0.1</v>
      </c>
    </row>
    <row r="18" spans="1:30" x14ac:dyDescent="0.2">
      <c r="A18" t="s">
        <v>95</v>
      </c>
      <c r="B18" t="s">
        <v>400</v>
      </c>
      <c r="C18">
        <f>INDEX('Eurostat renewable capacities'!$64:$75,MATCH('calculation renewable'!$A18,'Eurostat renewable capacities'!$A$64:$A$75,0),MATCH('calculation renewable'!C$13,'Eurostat renewable capacities'!$64:$64,0))</f>
        <v>0</v>
      </c>
      <c r="D18">
        <f>INDEX('Eurostat renewable capacities'!$64:$75,MATCH('calculation renewable'!$A18,'Eurostat renewable capacities'!$A$64:$A$75,0),MATCH('calculation renewable'!D$13,'Eurostat renewable capacities'!$64:$64,0))</f>
        <v>1555.5</v>
      </c>
      <c r="E18">
        <f>INDEX('Eurostat renewable capacities'!$64:$75,MATCH('calculation renewable'!$A18,'Eurostat renewable capacities'!$A$64:$A$75,0),MATCH('calculation renewable'!E$13,'Eurostat renewable capacities'!$64:$64,0))</f>
        <v>0</v>
      </c>
      <c r="F18">
        <f>INDEX('Eurostat renewable capacities'!$64:$75,MATCH('calculation renewable'!$A18,'Eurostat renewable capacities'!$A$64:$A$75,0),MATCH('calculation renewable'!F$13,'Eurostat renewable capacities'!$64:$64,0))</f>
        <v>0</v>
      </c>
      <c r="G18">
        <f>INDEX('Eurostat renewable capacities'!$64:$75,MATCH('calculation renewable'!$A18,'Eurostat renewable capacities'!$A$64:$A$75,0),MATCH('calculation renewable'!G$13,'Eurostat renewable capacities'!$64:$64,0))</f>
        <v>0</v>
      </c>
      <c r="H18">
        <f>INDEX('Eurostat renewable capacities'!$64:$75,MATCH('calculation renewable'!$A18,'Eurostat renewable capacities'!$A$64:$A$75,0),MATCH('calculation renewable'!H$13,'Eurostat renewable capacities'!$64:$64,0))</f>
        <v>7528</v>
      </c>
      <c r="I18">
        <f>INDEX('Eurostat renewable capacities'!$64:$75,MATCH('calculation renewable'!$A18,'Eurostat renewable capacities'!$A$64:$A$75,0),MATCH('calculation renewable'!I$13,'Eurostat renewable capacities'!$64:$64,0))</f>
        <v>1700.8</v>
      </c>
      <c r="J18">
        <f>INDEX('Eurostat renewable capacities'!$64:$75,MATCH('calculation renewable'!$A18,'Eurostat renewable capacities'!$A$64:$A$75,0),MATCH('calculation renewable'!J$13,'Eurostat renewable capacities'!$64:$64,0))</f>
        <v>0</v>
      </c>
      <c r="K18">
        <f>INDEX('Eurostat renewable capacities'!$64:$75,MATCH('calculation renewable'!$A18,'Eurostat renewable capacities'!$A$64:$A$75,0),MATCH('calculation renewable'!K$13,'Eurostat renewable capacities'!$64:$64,0))</f>
        <v>0</v>
      </c>
      <c r="L18">
        <f>INDEX('Eurostat renewable capacities'!$64:$75,MATCH('calculation renewable'!$A18,'Eurostat renewable capacities'!$A$64:$A$75,0),MATCH('calculation renewable'!L$13,'Eurostat renewable capacities'!$64:$64,0))</f>
        <v>73</v>
      </c>
      <c r="M18">
        <f>INDEX('Eurostat renewable capacities'!$64:$75,MATCH('calculation renewable'!$A18,'Eurostat renewable capacities'!$A$64:$A$75,0),MATCH('calculation renewable'!M$13,'Eurostat renewable capacities'!$64:$64,0))</f>
        <v>0</v>
      </c>
      <c r="N18">
        <f>INDEX('Eurostat renewable capacities'!$64:$75,MATCH('calculation renewable'!$A18,'Eurostat renewable capacities'!$A$64:$A$75,0),MATCH('calculation renewable'!N$13,'Eurostat renewable capacities'!$64:$64,0))</f>
        <v>9970.7330000000002</v>
      </c>
      <c r="O18">
        <f>INDEX('Eurostat renewable capacities'!$64:$75,MATCH('calculation renewable'!$A18,'Eurostat renewable capacities'!$A$64:$A$75,0),MATCH('calculation renewable'!O$13,'Eurostat renewable capacities'!$64:$64,0))</f>
        <v>0</v>
      </c>
      <c r="P18">
        <f>INDEX('Eurostat renewable capacities'!$64:$75,MATCH('calculation renewable'!$A18,'Eurostat renewable capacities'!$A$64:$A$75,0),MATCH('calculation renewable'!P$13,'Eurostat renewable capacities'!$64:$64,0))</f>
        <v>0</v>
      </c>
      <c r="Q18">
        <f>INDEX('Eurostat renewable capacities'!$64:$75,MATCH('calculation renewable'!$A18,'Eurostat renewable capacities'!$A$64:$A$75,0),MATCH('calculation renewable'!Q$13,'Eurostat renewable capacities'!$64:$64,0))</f>
        <v>0</v>
      </c>
      <c r="R18">
        <f>INDEX('Eurostat renewable capacities'!$64:$75,MATCH('calculation renewable'!$A18,'Eurostat renewable capacities'!$A$64:$A$75,0),MATCH('calculation renewable'!R$13,'Eurostat renewable capacities'!$64:$64,0))</f>
        <v>0</v>
      </c>
      <c r="S18">
        <f>INDEX('Eurostat renewable capacities'!$64:$75,MATCH('calculation renewable'!$A18,'Eurostat renewable capacities'!$A$64:$A$75,0),MATCH('calculation renewable'!S$13,'Eurostat renewable capacities'!$64:$64,0))</f>
        <v>0</v>
      </c>
      <c r="T18">
        <f>INDEX('Eurostat renewable capacities'!$64:$75,MATCH('calculation renewable'!$A18,'Eurostat renewable capacities'!$A$64:$A$75,0),MATCH('calculation renewable'!T$13,'Eurostat renewable capacities'!$64:$64,0))</f>
        <v>0</v>
      </c>
      <c r="U18">
        <f>INDEX('Eurostat renewable capacities'!$64:$75,MATCH('calculation renewable'!$A18,'Eurostat renewable capacities'!$A$64:$A$75,0),MATCH('calculation renewable'!U$13,'Eurostat renewable capacities'!$64:$64,0))</f>
        <v>0</v>
      </c>
      <c r="V18">
        <f>INDEX('Eurostat renewable capacities'!$64:$75,MATCH('calculation renewable'!$A18,'Eurostat renewable capacities'!$A$64:$A$75,0),MATCH('calculation renewable'!V$13,'Eurostat renewable capacities'!$64:$64,0))</f>
        <v>0</v>
      </c>
      <c r="W18">
        <f>INDEX('Eurostat renewable capacities'!$64:$75,MATCH('calculation renewable'!$A18,'Eurostat renewable capacities'!$A$64:$A$75,0),MATCH('calculation renewable'!W$13,'Eurostat renewable capacities'!$64:$64,0))</f>
        <v>957</v>
      </c>
      <c r="X18">
        <f>INDEX('Eurostat renewable capacities'!$64:$75,MATCH('calculation renewable'!$A18,'Eurostat renewable capacities'!$A$64:$A$75,0),MATCH('calculation renewable'!X$13,'Eurostat renewable capacities'!$64:$64,0))</f>
        <v>0</v>
      </c>
      <c r="Y18">
        <f>INDEX('Eurostat renewable capacities'!$64:$75,MATCH('calculation renewable'!$A18,'Eurostat renewable capacities'!$A$64:$A$75,0),MATCH('calculation renewable'!Y$13,'Eurostat renewable capacities'!$64:$64,0))</f>
        <v>0</v>
      </c>
      <c r="Z18">
        <f>INDEX('Eurostat renewable capacities'!$64:$75,MATCH('calculation renewable'!$A18,'Eurostat renewable capacities'!$A$64:$A$75,0),MATCH('calculation renewable'!Z$13,'Eurostat renewable capacities'!$64:$64,0))</f>
        <v>0</v>
      </c>
      <c r="AA18">
        <f>INDEX('Eurostat renewable capacities'!$64:$75,MATCH('calculation renewable'!$A18,'Eurostat renewable capacities'!$A$64:$A$75,0),MATCH('calculation renewable'!AA$13,'Eurostat renewable capacities'!$64:$64,0))</f>
        <v>203</v>
      </c>
      <c r="AB18">
        <f>INDEX('Eurostat renewable capacities'!$64:$75,MATCH('calculation renewable'!$A18,'Eurostat renewable capacities'!$A$64:$A$75,0),MATCH('calculation renewable'!AB$13,'Eurostat renewable capacities'!$64:$64,0))</f>
        <v>0</v>
      </c>
      <c r="AC18">
        <f>INDEX('Eurostat renewable capacities'!$64:$75,MATCH('calculation renewable'!$A18,'Eurostat renewable capacities'!$A$64:$A$75,0),MATCH('calculation renewable'!AC$13,'Eurostat renewable capacities'!$64:$64,0))</f>
        <v>0</v>
      </c>
      <c r="AD18">
        <f>INDEX('Eurostat renewable capacities'!$64:$75,MATCH('calculation renewable'!$A18,'Eurostat renewable capacities'!$A$64:$A$75,0),MATCH('calculation renewable'!AD$13,'Eurostat renewable capacities'!$64:$64,0))</f>
        <v>0</v>
      </c>
    </row>
    <row r="19" spans="1:30" x14ac:dyDescent="0.2">
      <c r="A19" t="s">
        <v>9</v>
      </c>
      <c r="B19" t="s">
        <v>400</v>
      </c>
      <c r="C19">
        <f>INDEX('Eurostat renewable capacities'!$64:$75,MATCH('calculation renewable'!$A19,'Eurostat renewable capacities'!$A$64:$A$75,0),MATCH('calculation renewable'!C$13,'Eurostat renewable capacities'!$64:$64,0))</f>
        <v>5476.8530000000001</v>
      </c>
      <c r="D19">
        <f>INDEX('Eurostat renewable capacities'!$64:$75,MATCH('calculation renewable'!$A19,'Eurostat renewable capacities'!$A$64:$A$75,0),MATCH('calculation renewable'!D$13,'Eurostat renewable capacities'!$64:$64,0))</f>
        <v>0</v>
      </c>
      <c r="E19">
        <f>INDEX('Eurostat renewable capacities'!$64:$75,MATCH('calculation renewable'!$A19,'Eurostat renewable capacities'!$A$64:$A$75,0),MATCH('calculation renewable'!E$13,'Eurostat renewable capacities'!$64:$64,0))</f>
        <v>0</v>
      </c>
      <c r="F19">
        <f>INDEX('Eurostat renewable capacities'!$64:$75,MATCH('calculation renewable'!$A19,'Eurostat renewable capacities'!$A$64:$A$75,0),MATCH('calculation renewable'!F$13,'Eurostat renewable capacities'!$64:$64,0))</f>
        <v>0</v>
      </c>
      <c r="G19">
        <f>INDEX('Eurostat renewable capacities'!$64:$75,MATCH('calculation renewable'!$A19,'Eurostat renewable capacities'!$A$64:$A$75,0),MATCH('calculation renewable'!G$13,'Eurostat renewable capacities'!$64:$64,0))</f>
        <v>0</v>
      </c>
      <c r="H19">
        <f>INDEX('Eurostat renewable capacities'!$64:$75,MATCH('calculation renewable'!$A19,'Eurostat renewable capacities'!$A$64:$A$75,0),MATCH('calculation renewable'!H$13,'Eurostat renewable capacities'!$64:$64,0))</f>
        <v>3968</v>
      </c>
      <c r="I19">
        <f>INDEX('Eurostat renewable capacities'!$64:$75,MATCH('calculation renewable'!$A19,'Eurostat renewable capacities'!$A$64:$A$75,0),MATCH('calculation renewable'!I$13,'Eurostat renewable capacities'!$64:$64,0))</f>
        <v>0</v>
      </c>
      <c r="J19">
        <f>INDEX('Eurostat renewable capacities'!$64:$75,MATCH('calculation renewable'!$A19,'Eurostat renewable capacities'!$A$64:$A$75,0),MATCH('calculation renewable'!J$13,'Eurostat renewable capacities'!$64:$64,0))</f>
        <v>0</v>
      </c>
      <c r="K19">
        <f>INDEX('Eurostat renewable capacities'!$64:$75,MATCH('calculation renewable'!$A19,'Eurostat renewable capacities'!$A$64:$A$75,0),MATCH('calculation renewable'!K$13,'Eurostat renewable capacities'!$64:$64,0))</f>
        <v>2520.3339999999998</v>
      </c>
      <c r="L19">
        <f>INDEX('Eurostat renewable capacities'!$64:$75,MATCH('calculation renewable'!$A19,'Eurostat renewable capacities'!$A$64:$A$75,0),MATCH('calculation renewable'!L$13,'Eurostat renewable capacities'!$64:$64,0))</f>
        <v>0</v>
      </c>
      <c r="M19">
        <f>INDEX('Eurostat renewable capacities'!$64:$75,MATCH('calculation renewable'!$A19,'Eurostat renewable capacities'!$A$64:$A$75,0),MATCH('calculation renewable'!M$13,'Eurostat renewable capacities'!$64:$64,0))</f>
        <v>0</v>
      </c>
      <c r="N19">
        <f>INDEX('Eurostat renewable capacities'!$64:$75,MATCH('calculation renewable'!$A19,'Eurostat renewable capacities'!$A$64:$A$75,0),MATCH('calculation renewable'!N$13,'Eurostat renewable capacities'!$64:$64,0))</f>
        <v>240</v>
      </c>
      <c r="O19">
        <f>INDEX('Eurostat renewable capacities'!$64:$75,MATCH('calculation renewable'!$A19,'Eurostat renewable capacities'!$A$64:$A$75,0),MATCH('calculation renewable'!O$13,'Eurostat renewable capacities'!$64:$64,0))</f>
        <v>0</v>
      </c>
      <c r="P19">
        <f>INDEX('Eurostat renewable capacities'!$64:$75,MATCH('calculation renewable'!$A19,'Eurostat renewable capacities'!$A$64:$A$75,0),MATCH('calculation renewable'!P$13,'Eurostat renewable capacities'!$64:$64,0))</f>
        <v>433.7</v>
      </c>
      <c r="Q19">
        <f>INDEX('Eurostat renewable capacities'!$64:$75,MATCH('calculation renewable'!$A19,'Eurostat renewable capacities'!$A$64:$A$75,0),MATCH('calculation renewable'!Q$13,'Eurostat renewable capacities'!$64:$64,0))</f>
        <v>58</v>
      </c>
      <c r="R19">
        <f>INDEX('Eurostat renewable capacities'!$64:$75,MATCH('calculation renewable'!$A19,'Eurostat renewable capacities'!$A$64:$A$75,0),MATCH('calculation renewable'!R$13,'Eurostat renewable capacities'!$64:$64,0))</f>
        <v>0</v>
      </c>
      <c r="S19">
        <f>INDEX('Eurostat renewable capacities'!$64:$75,MATCH('calculation renewable'!$A19,'Eurostat renewable capacities'!$A$64:$A$75,0),MATCH('calculation renewable'!S$13,'Eurostat renewable capacities'!$64:$64,0))</f>
        <v>5654.0339999999997</v>
      </c>
      <c r="T19">
        <f>INDEX('Eurostat renewable capacities'!$64:$75,MATCH('calculation renewable'!$A19,'Eurostat renewable capacities'!$A$64:$A$75,0),MATCH('calculation renewable'!T$13,'Eurostat renewable capacities'!$64:$64,0))</f>
        <v>0</v>
      </c>
      <c r="U19">
        <f>INDEX('Eurostat renewable capacities'!$64:$75,MATCH('calculation renewable'!$A19,'Eurostat renewable capacities'!$A$64:$A$75,0),MATCH('calculation renewable'!U$13,'Eurostat renewable capacities'!$64:$64,0))</f>
        <v>0</v>
      </c>
      <c r="V19">
        <f>INDEX('Eurostat renewable capacities'!$64:$75,MATCH('calculation renewable'!$A19,'Eurostat renewable capacities'!$A$64:$A$75,0),MATCH('calculation renewable'!V$13,'Eurostat renewable capacities'!$64:$64,0))</f>
        <v>1586.69</v>
      </c>
      <c r="W19">
        <f>INDEX('Eurostat renewable capacities'!$64:$75,MATCH('calculation renewable'!$A19,'Eurostat renewable capacities'!$A$64:$A$75,0),MATCH('calculation renewable'!W$13,'Eurostat renewable capacities'!$64:$64,0))</f>
        <v>0</v>
      </c>
      <c r="X19">
        <f>INDEX('Eurostat renewable capacities'!$64:$75,MATCH('calculation renewable'!$A19,'Eurostat renewable capacities'!$A$64:$A$75,0),MATCH('calculation renewable'!X$13,'Eurostat renewable capacities'!$64:$64,0))</f>
        <v>0</v>
      </c>
      <c r="Y19">
        <f>INDEX('Eurostat renewable capacities'!$64:$75,MATCH('calculation renewable'!$A19,'Eurostat renewable capacities'!$A$64:$A$75,0),MATCH('calculation renewable'!Y$13,'Eurostat renewable capacities'!$64:$64,0))</f>
        <v>2766.768</v>
      </c>
      <c r="Z19">
        <f>INDEX('Eurostat renewable capacities'!$64:$75,MATCH('calculation renewable'!$A19,'Eurostat renewable capacities'!$A$64:$A$75,0),MATCH('calculation renewable'!Z$13,'Eurostat renewable capacities'!$64:$64,0))</f>
        <v>0</v>
      </c>
      <c r="AA19">
        <f>INDEX('Eurostat renewable capacities'!$64:$75,MATCH('calculation renewable'!$A19,'Eurostat renewable capacities'!$A$64:$A$75,0),MATCH('calculation renewable'!AA$13,'Eurostat renewable capacities'!$64:$64,0))</f>
        <v>0</v>
      </c>
      <c r="AB19">
        <f>INDEX('Eurostat renewable capacities'!$64:$75,MATCH('calculation renewable'!$A19,'Eurostat renewable capacities'!$A$64:$A$75,0),MATCH('calculation renewable'!AB$13,'Eurostat renewable capacities'!$64:$64,0))</f>
        <v>1170.7159999999999</v>
      </c>
      <c r="AC19">
        <f>INDEX('Eurostat renewable capacities'!$64:$75,MATCH('calculation renewable'!$A19,'Eurostat renewable capacities'!$A$64:$A$75,0),MATCH('calculation renewable'!AC$13,'Eurostat renewable capacities'!$64:$64,0))</f>
        <v>0</v>
      </c>
      <c r="AD19">
        <f>INDEX('Eurostat renewable capacities'!$64:$75,MATCH('calculation renewable'!$A19,'Eurostat renewable capacities'!$A$64:$A$75,0),MATCH('calculation renewable'!AD$13,'Eurostat renewable capacities'!$64:$64,0))</f>
        <v>0</v>
      </c>
    </row>
    <row r="20" spans="1:30" x14ac:dyDescent="0.2">
      <c r="A20" t="s">
        <v>10</v>
      </c>
      <c r="B20" t="s">
        <v>400</v>
      </c>
      <c r="C20">
        <f>INDEX('Eurostat renewable capacities'!$64:$75,MATCH('calculation renewable'!$A20,'Eurostat renewable capacities'!$A$64:$A$75,0),MATCH('calculation renewable'!C$13,'Eurostat renewable capacities'!$64:$64,0))</f>
        <v>9120.2549999999992</v>
      </c>
      <c r="D20">
        <f>INDEX('Eurostat renewable capacities'!$64:$75,MATCH('calculation renewable'!$A20,'Eurostat renewable capacities'!$A$64:$A$75,0),MATCH('calculation renewable'!D$13,'Eurostat renewable capacities'!$64:$64,0))</f>
        <v>103.9</v>
      </c>
      <c r="E20">
        <f>INDEX('Eurostat renewable capacities'!$64:$75,MATCH('calculation renewable'!$A20,'Eurostat renewable capacities'!$A$64:$A$75,0),MATCH('calculation renewable'!E$13,'Eurostat renewable capacities'!$64:$64,0))</f>
        <v>2514.35</v>
      </c>
      <c r="F20">
        <f>INDEX('Eurostat renewable capacities'!$64:$75,MATCH('calculation renewable'!$A20,'Eurostat renewable capacities'!$A$64:$A$75,0),MATCH('calculation renewable'!F$13,'Eurostat renewable capacities'!$64:$64,0))</f>
        <v>0</v>
      </c>
      <c r="G20">
        <f>INDEX('Eurostat renewable capacities'!$64:$75,MATCH('calculation renewable'!$A20,'Eurostat renewable capacities'!$A$64:$A$75,0),MATCH('calculation renewable'!G$13,'Eurostat renewable capacities'!$64:$64,0))</f>
        <v>1093.71</v>
      </c>
      <c r="H20">
        <f>INDEX('Eurostat renewable capacities'!$64:$75,MATCH('calculation renewable'!$A20,'Eurostat renewable capacities'!$A$64:$A$75,0),MATCH('calculation renewable'!H$13,'Eurostat renewable capacities'!$64:$64,0))</f>
        <v>1410</v>
      </c>
      <c r="I20">
        <f>INDEX('Eurostat renewable capacities'!$64:$75,MATCH('calculation renewable'!$A20,'Eurostat renewable capacities'!$A$64:$A$75,0),MATCH('calculation renewable'!I$13,'Eurostat renewable capacities'!$64:$64,0))</f>
        <v>7.2629999999999999</v>
      </c>
      <c r="J20">
        <f>INDEX('Eurostat renewable capacities'!$64:$75,MATCH('calculation renewable'!$A20,'Eurostat renewable capacities'!$A$64:$A$75,0),MATCH('calculation renewable'!J$13,'Eurostat renewable capacities'!$64:$64,0))</f>
        <v>6</v>
      </c>
      <c r="K20">
        <f>INDEX('Eurostat renewable capacities'!$64:$75,MATCH('calculation renewable'!$A20,'Eurostat renewable capacities'!$A$64:$A$75,0),MATCH('calculation renewable'!K$13,'Eurostat renewable capacities'!$64:$64,0))</f>
        <v>14272.332999999999</v>
      </c>
      <c r="L20">
        <f>INDEX('Eurostat renewable capacities'!$64:$75,MATCH('calculation renewable'!$A20,'Eurostat renewable capacities'!$A$64:$A$75,0),MATCH('calculation renewable'!L$13,'Eurostat renewable capacities'!$64:$64,0))</f>
        <v>3273</v>
      </c>
      <c r="M20">
        <f>INDEX('Eurostat renewable capacities'!$64:$75,MATCH('calculation renewable'!$A20,'Eurostat renewable capacities'!$A$64:$A$75,0),MATCH('calculation renewable'!M$13,'Eurostat renewable capacities'!$64:$64,0))</f>
        <v>24140.884000000002</v>
      </c>
      <c r="N20">
        <f>INDEX('Eurostat renewable capacities'!$64:$75,MATCH('calculation renewable'!$A20,'Eurostat renewable capacities'!$A$64:$A$75,0),MATCH('calculation renewable'!N$13,'Eurostat renewable capacities'!$64:$64,0))</f>
        <v>1933</v>
      </c>
      <c r="O20">
        <f>INDEX('Eurostat renewable capacities'!$64:$75,MATCH('calculation renewable'!$A20,'Eurostat renewable capacities'!$A$64:$A$75,0),MATCH('calculation renewable'!O$13,'Eurostat renewable capacities'!$64:$64,0))</f>
        <v>3412</v>
      </c>
      <c r="P20">
        <f>INDEX('Eurostat renewable capacities'!$64:$75,MATCH('calculation renewable'!$A20,'Eurostat renewable capacities'!$A$64:$A$75,0),MATCH('calculation renewable'!P$13,'Eurostat renewable capacities'!$64:$64,0))</f>
        <v>1766</v>
      </c>
      <c r="Q20">
        <f>INDEX('Eurostat renewable capacities'!$64:$75,MATCH('calculation renewable'!$A20,'Eurostat renewable capacities'!$A$64:$A$75,0),MATCH('calculation renewable'!Q$13,'Eurostat renewable capacities'!$64:$64,0))</f>
        <v>0</v>
      </c>
      <c r="R20">
        <f>INDEX('Eurostat renewable capacities'!$64:$75,MATCH('calculation renewable'!$A20,'Eurostat renewable capacities'!$A$64:$A$75,0),MATCH('calculation renewable'!R$13,'Eurostat renewable capacities'!$64:$64,0))</f>
        <v>237</v>
      </c>
      <c r="S20">
        <f>INDEX('Eurostat renewable capacities'!$64:$75,MATCH('calculation renewable'!$A20,'Eurostat renewable capacities'!$A$64:$A$75,0),MATCH('calculation renewable'!S$13,'Eurostat renewable capacities'!$64:$64,0))</f>
        <v>12946.672</v>
      </c>
      <c r="T20">
        <f>INDEX('Eurostat renewable capacities'!$64:$75,MATCH('calculation renewable'!$A20,'Eurostat renewable capacities'!$A$64:$A$75,0),MATCH('calculation renewable'!T$13,'Eurostat renewable capacities'!$64:$64,0))</f>
        <v>117</v>
      </c>
      <c r="U20">
        <f>INDEX('Eurostat renewable capacities'!$64:$75,MATCH('calculation renewable'!$A20,'Eurostat renewable capacities'!$A$64:$A$75,0),MATCH('calculation renewable'!U$13,'Eurostat renewable capacities'!$64:$64,0))</f>
        <v>34.472999999999999</v>
      </c>
      <c r="V20">
        <f>INDEX('Eurostat renewable capacities'!$64:$75,MATCH('calculation renewable'!$A20,'Eurostat renewable capacities'!$A$64:$A$75,0),MATCH('calculation renewable'!V$13,'Eurostat renewable capacities'!$64:$64,0))</f>
        <v>0</v>
      </c>
      <c r="W20">
        <f>INDEX('Eurostat renewable capacities'!$64:$75,MATCH('calculation renewable'!$A20,'Eurostat renewable capacities'!$A$64:$A$75,0),MATCH('calculation renewable'!W$13,'Eurostat renewable capacities'!$64:$64,0))</f>
        <v>37</v>
      </c>
      <c r="X20">
        <f>INDEX('Eurostat renewable capacities'!$64:$75,MATCH('calculation renewable'!$A20,'Eurostat renewable capacities'!$A$64:$A$75,0),MATCH('calculation renewable'!X$13,'Eurostat renewable capacities'!$64:$64,0))</f>
        <v>973.51199999999994</v>
      </c>
      <c r="Y20">
        <f>INDEX('Eurostat renewable capacities'!$64:$75,MATCH('calculation renewable'!$A20,'Eurostat renewable capacities'!$A$64:$A$75,0),MATCH('calculation renewable'!Y$13,'Eurostat renewable capacities'!$64:$64,0))</f>
        <v>4495.2170000000006</v>
      </c>
      <c r="Z20">
        <f>INDEX('Eurostat renewable capacities'!$64:$75,MATCH('calculation renewable'!$A20,'Eurostat renewable capacities'!$A$64:$A$75,0),MATCH('calculation renewable'!Z$13,'Eurostat renewable capacities'!$64:$64,0))</f>
        <v>6594.701</v>
      </c>
      <c r="AA20">
        <f>INDEX('Eurostat renewable capacities'!$64:$75,MATCH('calculation renewable'!$A20,'Eurostat renewable capacities'!$A$64:$A$75,0),MATCH('calculation renewable'!AA$13,'Eurostat renewable capacities'!$64:$64,0))</f>
        <v>16462</v>
      </c>
      <c r="AB20">
        <f>INDEX('Eurostat renewable capacities'!$64:$75,MATCH('calculation renewable'!$A20,'Eurostat renewable capacities'!$A$64:$A$75,0),MATCH('calculation renewable'!AB$13,'Eurostat renewable capacities'!$64:$64,0))</f>
        <v>0</v>
      </c>
      <c r="AC20">
        <f>INDEX('Eurostat renewable capacities'!$64:$75,MATCH('calculation renewable'!$A20,'Eurostat renewable capacities'!$A$64:$A$75,0),MATCH('calculation renewable'!AC$13,'Eurostat renewable capacities'!$64:$64,0))</f>
        <v>1611</v>
      </c>
      <c r="AD20">
        <f>INDEX('Eurostat renewable capacities'!$64:$75,MATCH('calculation renewable'!$A20,'Eurostat renewable capacities'!$A$64:$A$75,0),MATCH('calculation renewable'!AD$13,'Eurostat renewable capacities'!$64:$64,0))</f>
        <v>0</v>
      </c>
    </row>
    <row r="21" spans="1:30" x14ac:dyDescent="0.2">
      <c r="A21" s="2" t="s">
        <v>99</v>
      </c>
      <c r="B21" t="s">
        <v>400</v>
      </c>
      <c r="C21">
        <f>INDEX('Eurostat renewable capacities'!$64:$75,MATCH('calculation renewable'!$A21,'Eurostat renewable capacities'!$A$64:$A$75,0),MATCH('calculation renewable'!C$13,'Eurostat renewable capacities'!$64:$64,0))</f>
        <v>0</v>
      </c>
      <c r="D21">
        <f>INDEX('Eurostat renewable capacities'!$64:$75,MATCH('calculation renewable'!$A21,'Eurostat renewable capacities'!$A$64:$A$75,0),MATCH('calculation renewable'!D$13,'Eurostat renewable capacities'!$64:$64,0))</f>
        <v>0</v>
      </c>
      <c r="E21">
        <f>INDEX('Eurostat renewable capacities'!$64:$75,MATCH('calculation renewable'!$A21,'Eurostat renewable capacities'!$A$64:$A$75,0),MATCH('calculation renewable'!E$13,'Eurostat renewable capacities'!$64:$64,0))</f>
        <v>0</v>
      </c>
      <c r="F21">
        <f>INDEX('Eurostat renewable capacities'!$64:$75,MATCH('calculation renewable'!$A21,'Eurostat renewable capacities'!$A$64:$A$75,0),MATCH('calculation renewable'!F$13,'Eurostat renewable capacities'!$64:$64,0))</f>
        <v>0</v>
      </c>
      <c r="G21">
        <f>INDEX('Eurostat renewable capacities'!$64:$75,MATCH('calculation renewable'!$A21,'Eurostat renewable capacities'!$A$64:$A$75,0),MATCH('calculation renewable'!G$13,'Eurostat renewable capacities'!$64:$64,0))</f>
        <v>0</v>
      </c>
      <c r="H21">
        <f>INDEX('Eurostat renewable capacities'!$64:$75,MATCH('calculation renewable'!$A21,'Eurostat renewable capacities'!$A$64:$A$75,0),MATCH('calculation renewable'!H$13,'Eurostat renewable capacities'!$64:$64,0))</f>
        <v>2</v>
      </c>
      <c r="I21">
        <f>INDEX('Eurostat renewable capacities'!$64:$75,MATCH('calculation renewable'!$A21,'Eurostat renewable capacities'!$A$64:$A$75,0),MATCH('calculation renewable'!I$13,'Eurostat renewable capacities'!$64:$64,0))</f>
        <v>0</v>
      </c>
      <c r="J21">
        <f>INDEX('Eurostat renewable capacities'!$64:$75,MATCH('calculation renewable'!$A21,'Eurostat renewable capacities'!$A$64:$A$75,0),MATCH('calculation renewable'!J$13,'Eurostat renewable capacities'!$64:$64,0))</f>
        <v>0</v>
      </c>
      <c r="K21">
        <f>INDEX('Eurostat renewable capacities'!$64:$75,MATCH('calculation renewable'!$A21,'Eurostat renewable capacities'!$A$64:$A$75,0),MATCH('calculation renewable'!K$13,'Eurostat renewable capacities'!$64:$64,0))</f>
        <v>2304.0129999999999</v>
      </c>
      <c r="L21">
        <f>INDEX('Eurostat renewable capacities'!$64:$75,MATCH('calculation renewable'!$A21,'Eurostat renewable capacities'!$A$64:$A$75,0),MATCH('calculation renewable'!L$13,'Eurostat renewable capacities'!$64:$64,0))</f>
        <v>0</v>
      </c>
      <c r="M21">
        <f>INDEX('Eurostat renewable capacities'!$64:$75,MATCH('calculation renewable'!$A21,'Eurostat renewable capacities'!$A$64:$A$75,0),MATCH('calculation renewable'!M$13,'Eurostat renewable capacities'!$64:$64,0))</f>
        <v>0</v>
      </c>
      <c r="N21">
        <f>INDEX('Eurostat renewable capacities'!$64:$75,MATCH('calculation renewable'!$A21,'Eurostat renewable capacities'!$A$64:$A$75,0),MATCH('calculation renewable'!N$13,'Eurostat renewable capacities'!$64:$64,0))</f>
        <v>0</v>
      </c>
      <c r="O21">
        <f>INDEX('Eurostat renewable capacities'!$64:$75,MATCH('calculation renewable'!$A21,'Eurostat renewable capacities'!$A$64:$A$75,0),MATCH('calculation renewable'!O$13,'Eurostat renewable capacities'!$64:$64,0))</f>
        <v>0</v>
      </c>
      <c r="P21">
        <f>INDEX('Eurostat renewable capacities'!$64:$75,MATCH('calculation renewable'!$A21,'Eurostat renewable capacities'!$A$64:$A$75,0),MATCH('calculation renewable'!P$13,'Eurostat renewable capacities'!$64:$64,0))</f>
        <v>0</v>
      </c>
      <c r="Q21">
        <f>INDEX('Eurostat renewable capacities'!$64:$75,MATCH('calculation renewable'!$A21,'Eurostat renewable capacities'!$A$64:$A$75,0),MATCH('calculation renewable'!Q$13,'Eurostat renewable capacities'!$64:$64,0))</f>
        <v>0</v>
      </c>
      <c r="R21">
        <f>INDEX('Eurostat renewable capacities'!$64:$75,MATCH('calculation renewable'!$A21,'Eurostat renewable capacities'!$A$64:$A$75,0),MATCH('calculation renewable'!R$13,'Eurostat renewable capacities'!$64:$64,0))</f>
        <v>0</v>
      </c>
      <c r="S21">
        <f>INDEX('Eurostat renewable capacities'!$64:$75,MATCH('calculation renewable'!$A21,'Eurostat renewable capacities'!$A$64:$A$75,0),MATCH('calculation renewable'!S$13,'Eurostat renewable capacities'!$64:$64,0))</f>
        <v>0</v>
      </c>
      <c r="T21">
        <f>INDEX('Eurostat renewable capacities'!$64:$75,MATCH('calculation renewable'!$A21,'Eurostat renewable capacities'!$A$64:$A$75,0),MATCH('calculation renewable'!T$13,'Eurostat renewable capacities'!$64:$64,0))</f>
        <v>0</v>
      </c>
      <c r="U21">
        <f>INDEX('Eurostat renewable capacities'!$64:$75,MATCH('calculation renewable'!$A21,'Eurostat renewable capacities'!$A$64:$A$75,0),MATCH('calculation renewable'!U$13,'Eurostat renewable capacities'!$64:$64,0))</f>
        <v>0</v>
      </c>
      <c r="V21">
        <f>INDEX('Eurostat renewable capacities'!$64:$75,MATCH('calculation renewable'!$A21,'Eurostat renewable capacities'!$A$64:$A$75,0),MATCH('calculation renewable'!V$13,'Eurostat renewable capacities'!$64:$64,0))</f>
        <v>0</v>
      </c>
      <c r="W21">
        <f>INDEX('Eurostat renewable capacities'!$64:$75,MATCH('calculation renewable'!$A21,'Eurostat renewable capacities'!$A$64:$A$75,0),MATCH('calculation renewable'!W$13,'Eurostat renewable capacities'!$64:$64,0))</f>
        <v>0</v>
      </c>
      <c r="X21">
        <f>INDEX('Eurostat renewable capacities'!$64:$75,MATCH('calculation renewable'!$A21,'Eurostat renewable capacities'!$A$64:$A$75,0),MATCH('calculation renewable'!X$13,'Eurostat renewable capacities'!$64:$64,0))</f>
        <v>0</v>
      </c>
      <c r="Y21">
        <f>INDEX('Eurostat renewable capacities'!$64:$75,MATCH('calculation renewable'!$A21,'Eurostat renewable capacities'!$A$64:$A$75,0),MATCH('calculation renewable'!Y$13,'Eurostat renewable capacities'!$64:$64,0))</f>
        <v>0</v>
      </c>
      <c r="Z21">
        <f>INDEX('Eurostat renewable capacities'!$64:$75,MATCH('calculation renewable'!$A21,'Eurostat renewable capacities'!$A$64:$A$75,0),MATCH('calculation renewable'!Z$13,'Eurostat renewable capacities'!$64:$64,0))</f>
        <v>9.0999999999999998E-2</v>
      </c>
      <c r="AA21">
        <f>INDEX('Eurostat renewable capacities'!$64:$75,MATCH('calculation renewable'!$A21,'Eurostat renewable capacities'!$A$64:$A$75,0),MATCH('calculation renewable'!AA$13,'Eurostat renewable capacities'!$64:$64,0))</f>
        <v>0</v>
      </c>
      <c r="AB21">
        <f>INDEX('Eurostat renewable capacities'!$64:$75,MATCH('calculation renewable'!$A21,'Eurostat renewable capacities'!$A$64:$A$75,0),MATCH('calculation renewable'!AB$13,'Eurostat renewable capacities'!$64:$64,0))</f>
        <v>0</v>
      </c>
      <c r="AC21">
        <f>INDEX('Eurostat renewable capacities'!$64:$75,MATCH('calculation renewable'!$A21,'Eurostat renewable capacities'!$A$64:$A$75,0),MATCH('calculation renewable'!AC$13,'Eurostat renewable capacities'!$64:$64,0))</f>
        <v>0</v>
      </c>
      <c r="AD21">
        <f>INDEX('Eurostat renewable capacities'!$64:$75,MATCH('calculation renewable'!$A21,'Eurostat renewable capacities'!$A$64:$A$75,0),MATCH('calculation renewable'!AD$13,'Eurostat renewable capacities'!$64:$64,0))</f>
        <v>0</v>
      </c>
    </row>
    <row r="22" spans="1:30" x14ac:dyDescent="0.2">
      <c r="A22" s="2" t="s">
        <v>11</v>
      </c>
      <c r="B22" t="s">
        <v>400</v>
      </c>
      <c r="C22">
        <f>INDEX('Eurostat renewable capacities'!$64:$75,MATCH('calculation renewable'!$A22,'Eurostat renewable capacities'!$A$64:$A$75,0),MATCH('calculation renewable'!C$13,'Eurostat renewable capacities'!$64:$64,0))</f>
        <v>0.91500000000000004</v>
      </c>
      <c r="D22">
        <f>INDEX('Eurostat renewable capacities'!$64:$75,MATCH('calculation renewable'!$A22,'Eurostat renewable capacities'!$A$64:$A$75,0),MATCH('calculation renewable'!D$13,'Eurostat renewable capacities'!$64:$64,0))</f>
        <v>0</v>
      </c>
      <c r="E22">
        <f>INDEX('Eurostat renewable capacities'!$64:$75,MATCH('calculation renewable'!$A22,'Eurostat renewable capacities'!$A$64:$A$75,0),MATCH('calculation renewable'!E$13,'Eurostat renewable capacities'!$64:$64,0))</f>
        <v>0</v>
      </c>
      <c r="F22">
        <f>INDEX('Eurostat renewable capacities'!$64:$75,MATCH('calculation renewable'!$A22,'Eurostat renewable capacities'!$A$64:$A$75,0),MATCH('calculation renewable'!F$13,'Eurostat renewable capacities'!$64:$64,0))</f>
        <v>0</v>
      </c>
      <c r="G22">
        <f>INDEX('Eurostat renewable capacities'!$64:$75,MATCH('calculation renewable'!$A22,'Eurostat renewable capacities'!$A$64:$A$75,0),MATCH('calculation renewable'!G$13,'Eurostat renewable capacities'!$64:$64,0))</f>
        <v>0</v>
      </c>
      <c r="H22">
        <f>INDEX('Eurostat renewable capacities'!$64:$75,MATCH('calculation renewable'!$A22,'Eurostat renewable capacities'!$A$64:$A$75,0),MATCH('calculation renewable'!H$13,'Eurostat renewable capacities'!$64:$64,0))</f>
        <v>40</v>
      </c>
      <c r="I22">
        <f>INDEX('Eurostat renewable capacities'!$64:$75,MATCH('calculation renewable'!$A22,'Eurostat renewable capacities'!$A$64:$A$75,0),MATCH('calculation renewable'!I$13,'Eurostat renewable capacities'!$64:$64,0))</f>
        <v>0</v>
      </c>
      <c r="J22">
        <f>INDEX('Eurostat renewable capacities'!$64:$75,MATCH('calculation renewable'!$A22,'Eurostat renewable capacities'!$A$64:$A$75,0),MATCH('calculation renewable'!J$13,'Eurostat renewable capacities'!$64:$64,0))</f>
        <v>0</v>
      </c>
      <c r="K22">
        <f>INDEX('Eurostat renewable capacities'!$64:$75,MATCH('calculation renewable'!$A22,'Eurostat renewable capacities'!$A$64:$A$75,0),MATCH('calculation renewable'!K$13,'Eurostat renewable capacities'!$64:$64,0))</f>
        <v>0</v>
      </c>
      <c r="L22">
        <f>INDEX('Eurostat renewable capacities'!$64:$75,MATCH('calculation renewable'!$A22,'Eurostat renewable capacities'!$A$64:$A$75,0),MATCH('calculation renewable'!L$13,'Eurostat renewable capacities'!$64:$64,0))</f>
        <v>0</v>
      </c>
      <c r="M22">
        <f>INDEX('Eurostat renewable capacities'!$64:$75,MATCH('calculation renewable'!$A22,'Eurostat renewable capacities'!$A$64:$A$75,0),MATCH('calculation renewable'!M$13,'Eurostat renewable capacities'!$64:$64,0))</f>
        <v>15.9</v>
      </c>
      <c r="N22">
        <f>INDEX('Eurostat renewable capacities'!$64:$75,MATCH('calculation renewable'!$A22,'Eurostat renewable capacities'!$A$64:$A$75,0),MATCH('calculation renewable'!N$13,'Eurostat renewable capacities'!$64:$64,0))</f>
        <v>0</v>
      </c>
      <c r="O22">
        <f>INDEX('Eurostat renewable capacities'!$64:$75,MATCH('calculation renewable'!$A22,'Eurostat renewable capacities'!$A$64:$A$75,0),MATCH('calculation renewable'!O$13,'Eurostat renewable capacities'!$64:$64,0))</f>
        <v>0</v>
      </c>
      <c r="P22">
        <f>INDEX('Eurostat renewable capacities'!$64:$75,MATCH('calculation renewable'!$A22,'Eurostat renewable capacities'!$A$64:$A$75,0),MATCH('calculation renewable'!P$13,'Eurostat renewable capacities'!$64:$64,0))</f>
        <v>10</v>
      </c>
      <c r="Q22">
        <f>INDEX('Eurostat renewable capacities'!$64:$75,MATCH('calculation renewable'!$A22,'Eurostat renewable capacities'!$A$64:$A$75,0),MATCH('calculation renewable'!Q$13,'Eurostat renewable capacities'!$64:$64,0))</f>
        <v>3</v>
      </c>
      <c r="R22">
        <f>INDEX('Eurostat renewable capacities'!$64:$75,MATCH('calculation renewable'!$A22,'Eurostat renewable capacities'!$A$64:$A$75,0),MATCH('calculation renewable'!R$13,'Eurostat renewable capacities'!$64:$64,0))</f>
        <v>0</v>
      </c>
      <c r="S22">
        <f>INDEX('Eurostat renewable capacities'!$64:$75,MATCH('calculation renewable'!$A22,'Eurostat renewable capacities'!$A$64:$A$75,0),MATCH('calculation renewable'!S$13,'Eurostat renewable capacities'!$64:$64,0))</f>
        <v>767.19</v>
      </c>
      <c r="T22">
        <f>INDEX('Eurostat renewable capacities'!$64:$75,MATCH('calculation renewable'!$A22,'Eurostat renewable capacities'!$A$64:$A$75,0),MATCH('calculation renewable'!T$13,'Eurostat renewable capacities'!$64:$64,0))</f>
        <v>0</v>
      </c>
      <c r="U22">
        <f>INDEX('Eurostat renewable capacities'!$64:$75,MATCH('calculation renewable'!$A22,'Eurostat renewable capacities'!$A$64:$A$75,0),MATCH('calculation renewable'!U$13,'Eurostat renewable capacities'!$64:$64,0))</f>
        <v>0</v>
      </c>
      <c r="V22">
        <f>INDEX('Eurostat renewable capacities'!$64:$75,MATCH('calculation renewable'!$A22,'Eurostat renewable capacities'!$A$64:$A$75,0),MATCH('calculation renewable'!V$13,'Eurostat renewable capacities'!$64:$64,0))</f>
        <v>0</v>
      </c>
      <c r="W22">
        <f>INDEX('Eurostat renewable capacities'!$64:$75,MATCH('calculation renewable'!$A22,'Eurostat renewable capacities'!$A$64:$A$75,0),MATCH('calculation renewable'!W$13,'Eurostat renewable capacities'!$64:$64,0))</f>
        <v>0</v>
      </c>
      <c r="X22">
        <f>INDEX('Eurostat renewable capacities'!$64:$75,MATCH('calculation renewable'!$A22,'Eurostat renewable capacities'!$A$64:$A$75,0),MATCH('calculation renewable'!X$13,'Eurostat renewable capacities'!$64:$64,0))</f>
        <v>0</v>
      </c>
      <c r="Y22">
        <f>INDEX('Eurostat renewable capacities'!$64:$75,MATCH('calculation renewable'!$A22,'Eurostat renewable capacities'!$A$64:$A$75,0),MATCH('calculation renewable'!Y$13,'Eurostat renewable capacities'!$64:$64,0))</f>
        <v>29.1</v>
      </c>
      <c r="Z22">
        <f>INDEX('Eurostat renewable capacities'!$64:$75,MATCH('calculation renewable'!$A22,'Eurostat renewable capacities'!$A$64:$A$75,0),MATCH('calculation renewable'!Z$13,'Eurostat renewable capacities'!$64:$64,0))</f>
        <v>0.05</v>
      </c>
      <c r="AA22">
        <f>INDEX('Eurostat renewable capacities'!$64:$75,MATCH('calculation renewable'!$A22,'Eurostat renewable capacities'!$A$64:$A$75,0),MATCH('calculation renewable'!AA$13,'Eurostat renewable capacities'!$64:$64,0))</f>
        <v>0</v>
      </c>
      <c r="AB22">
        <f>INDEX('Eurostat renewable capacities'!$64:$75,MATCH('calculation renewable'!$A22,'Eurostat renewable capacities'!$A$64:$A$75,0),MATCH('calculation renewable'!AB$13,'Eurostat renewable capacities'!$64:$64,0))</f>
        <v>0</v>
      </c>
      <c r="AC22">
        <f>INDEX('Eurostat renewable capacities'!$64:$75,MATCH('calculation renewable'!$A22,'Eurostat renewable capacities'!$A$64:$A$75,0),MATCH('calculation renewable'!AC$13,'Eurostat renewable capacities'!$64:$64,0))</f>
        <v>0</v>
      </c>
      <c r="AD22">
        <f>INDEX('Eurostat renewable capacities'!$64:$75,MATCH('calculation renewable'!$A22,'Eurostat renewable capacities'!$A$64:$A$75,0),MATCH('calculation renewable'!AD$13,'Eurostat renewable capacities'!$64:$64,0))</f>
        <v>0</v>
      </c>
    </row>
    <row r="23" spans="1:30" x14ac:dyDescent="0.2">
      <c r="A23" s="53" t="s">
        <v>8</v>
      </c>
      <c r="B23" t="s">
        <v>400</v>
      </c>
      <c r="C23">
        <f>INDEX('Eurostat renewable capacities'!$64:$75,MATCH('calculation renewable'!$A23,'Eurostat renewable capacities'!$A$64:$A$75,0),MATCH('calculation renewable'!C$13,'Eurostat renewable capacities'!$64:$64,0))</f>
        <v>979.48</v>
      </c>
      <c r="D23">
        <f>INDEX('Eurostat renewable capacities'!$64:$75,MATCH('calculation renewable'!$A23,'Eurostat renewable capacities'!$A$64:$A$75,0),MATCH('calculation renewable'!D$13,'Eurostat renewable capacities'!$64:$64,0))</f>
        <v>314.5</v>
      </c>
      <c r="E23">
        <f>INDEX('Eurostat renewable capacities'!$64:$75,MATCH('calculation renewable'!$A23,'Eurostat renewable capacities'!$A$64:$A$75,0),MATCH('calculation renewable'!E$13,'Eurostat renewable capacities'!$64:$64,0))</f>
        <v>0</v>
      </c>
      <c r="F23">
        <f>INDEX('Eurostat renewable capacities'!$64:$75,MATCH('calculation renewable'!$A23,'Eurostat renewable capacities'!$A$64:$A$75,0),MATCH('calculation renewable'!F$13,'Eurostat renewable capacities'!$64:$64,0))</f>
        <v>0</v>
      </c>
      <c r="G23">
        <f>INDEX('Eurostat renewable capacities'!$64:$75,MATCH('calculation renewable'!$A23,'Eurostat renewable capacities'!$A$64:$A$75,0),MATCH('calculation renewable'!G$13,'Eurostat renewable capacities'!$64:$64,0))</f>
        <v>58</v>
      </c>
      <c r="H23">
        <f>INDEX('Eurostat renewable capacities'!$64:$75,MATCH('calculation renewable'!$A23,'Eurostat renewable capacities'!$A$64:$A$75,0),MATCH('calculation renewable'!H$13,'Eurostat renewable capacities'!$64:$64,0))</f>
        <v>3080</v>
      </c>
      <c r="I23">
        <f>INDEX('Eurostat renewable capacities'!$64:$75,MATCH('calculation renewable'!$A23,'Eurostat renewable capacities'!$A$64:$A$75,0),MATCH('calculation renewable'!I$13,'Eurostat renewable capacities'!$64:$64,0))</f>
        <v>357.11799999999999</v>
      </c>
      <c r="J23">
        <f>INDEX('Eurostat renewable capacities'!$64:$75,MATCH('calculation renewable'!$A23,'Eurostat renewable capacities'!$A$64:$A$75,0),MATCH('calculation renewable'!J$13,'Eurostat renewable capacities'!$64:$64,0))</f>
        <v>210</v>
      </c>
      <c r="K23">
        <f>INDEX('Eurostat renewable capacities'!$64:$75,MATCH('calculation renewable'!$A23,'Eurostat renewable capacities'!$A$64:$A$75,0),MATCH('calculation renewable'!K$13,'Eurostat renewable capacities'!$64:$64,0))</f>
        <v>291.25099999999998</v>
      </c>
      <c r="L23">
        <f>INDEX('Eurostat renewable capacities'!$64:$75,MATCH('calculation renewable'!$A23,'Eurostat renewable capacities'!$A$64:$A$75,0),MATCH('calculation renewable'!L$13,'Eurostat renewable capacities'!$64:$64,0))</f>
        <v>138</v>
      </c>
      <c r="M23">
        <f>INDEX('Eurostat renewable capacities'!$64:$75,MATCH('calculation renewable'!$A23,'Eurostat renewable capacities'!$A$64:$A$75,0),MATCH('calculation renewable'!M$13,'Eurostat renewable capacities'!$64:$64,0))</f>
        <v>936.17100000000005</v>
      </c>
      <c r="N23">
        <f>INDEX('Eurostat renewable capacities'!$64:$75,MATCH('calculation renewable'!$A23,'Eurostat renewable capacities'!$A$64:$A$75,0),MATCH('calculation renewable'!N$13,'Eurostat renewable capacities'!$64:$64,0))</f>
        <v>1321.434</v>
      </c>
      <c r="O23">
        <f>INDEX('Eurostat renewable capacities'!$64:$75,MATCH('calculation renewable'!$A23,'Eurostat renewable capacities'!$A$64:$A$75,0),MATCH('calculation renewable'!O$13,'Eurostat renewable capacities'!$64:$64,0))</f>
        <v>43</v>
      </c>
      <c r="P23">
        <f>INDEX('Eurostat renewable capacities'!$64:$75,MATCH('calculation renewable'!$A23,'Eurostat renewable capacities'!$A$64:$A$75,0),MATCH('calculation renewable'!P$13,'Eurostat renewable capacities'!$64:$64,0))</f>
        <v>0</v>
      </c>
      <c r="Q23">
        <f>INDEX('Eurostat renewable capacities'!$64:$75,MATCH('calculation renewable'!$A23,'Eurostat renewable capacities'!$A$64:$A$75,0),MATCH('calculation renewable'!Q$13,'Eurostat renewable capacities'!$64:$64,0))</f>
        <v>67</v>
      </c>
      <c r="R23">
        <f>INDEX('Eurostat renewable capacities'!$64:$75,MATCH('calculation renewable'!$A23,'Eurostat renewable capacities'!$A$64:$A$75,0),MATCH('calculation renewable'!R$13,'Eurostat renewable capacities'!$64:$64,0))</f>
        <v>82.578999999999994</v>
      </c>
      <c r="S23">
        <f>INDEX('Eurostat renewable capacities'!$64:$75,MATCH('calculation renewable'!$A23,'Eurostat renewable capacities'!$A$64:$A$75,0),MATCH('calculation renewable'!S$13,'Eurostat renewable capacities'!$64:$64,0))</f>
        <v>819.33199999999999</v>
      </c>
      <c r="T23">
        <f>INDEX('Eurostat renewable capacities'!$64:$75,MATCH('calculation renewable'!$A23,'Eurostat renewable capacities'!$A$64:$A$75,0),MATCH('calculation renewable'!T$13,'Eurostat renewable capacities'!$64:$64,0))</f>
        <v>22</v>
      </c>
      <c r="U23">
        <f>INDEX('Eurostat renewable capacities'!$64:$75,MATCH('calculation renewable'!$A23,'Eurostat renewable capacities'!$A$64:$A$75,0),MATCH('calculation renewable'!U$13,'Eurostat renewable capacities'!$64:$64,0))</f>
        <v>17.25</v>
      </c>
      <c r="V23">
        <f>INDEX('Eurostat renewable capacities'!$64:$75,MATCH('calculation renewable'!$A23,'Eurostat renewable capacities'!$A$64:$A$75,0),MATCH('calculation renewable'!V$13,'Eurostat renewable capacities'!$64:$64,0))</f>
        <v>0</v>
      </c>
      <c r="W23">
        <f>INDEX('Eurostat renewable capacities'!$64:$75,MATCH('calculation renewable'!$A23,'Eurostat renewable capacities'!$A$64:$A$75,0),MATCH('calculation renewable'!W$13,'Eurostat renewable capacities'!$64:$64,0))</f>
        <v>778</v>
      </c>
      <c r="X23">
        <f>INDEX('Eurostat renewable capacities'!$64:$75,MATCH('calculation renewable'!$A23,'Eurostat renewable capacities'!$A$64:$A$75,0),MATCH('calculation renewable'!X$13,'Eurostat renewable capacities'!$64:$64,0))</f>
        <v>90.6</v>
      </c>
      <c r="Y23">
        <f>INDEX('Eurostat renewable capacities'!$64:$75,MATCH('calculation renewable'!$A23,'Eurostat renewable capacities'!$A$64:$A$75,0),MATCH('calculation renewable'!Y$13,'Eurostat renewable capacities'!$64:$64,0))</f>
        <v>85.213999999999999</v>
      </c>
      <c r="Z23">
        <f>INDEX('Eurostat renewable capacities'!$64:$75,MATCH('calculation renewable'!$A23,'Eurostat renewable capacities'!$A$64:$A$75,0),MATCH('calculation renewable'!Z$13,'Eurostat renewable capacities'!$64:$64,0))</f>
        <v>1.0129999999999999</v>
      </c>
      <c r="AA23">
        <f>INDEX('Eurostat renewable capacities'!$64:$75,MATCH('calculation renewable'!$A23,'Eurostat renewable capacities'!$A$64:$A$75,0),MATCH('calculation renewable'!AA$13,'Eurostat renewable capacities'!$64:$64,0))</f>
        <v>1325</v>
      </c>
      <c r="AB23">
        <f>INDEX('Eurostat renewable capacities'!$64:$75,MATCH('calculation renewable'!$A23,'Eurostat renewable capacities'!$A$64:$A$75,0),MATCH('calculation renewable'!AB$13,'Eurostat renewable capacities'!$64:$64,0))</f>
        <v>2</v>
      </c>
      <c r="AC23">
        <f>INDEX('Eurostat renewable capacities'!$64:$75,MATCH('calculation renewable'!$A23,'Eurostat renewable capacities'!$A$64:$A$75,0),MATCH('calculation renewable'!AC$13,'Eurostat renewable capacities'!$64:$64,0))</f>
        <v>22</v>
      </c>
      <c r="AD23">
        <f>INDEX('Eurostat renewable capacities'!$64:$75,MATCH('calculation renewable'!$A23,'Eurostat renewable capacities'!$A$64:$A$75,0),MATCH('calculation renewable'!AD$13,'Eurostat renewable capacities'!$64:$64,0))</f>
        <v>0</v>
      </c>
    </row>
    <row r="26" spans="1:30" x14ac:dyDescent="0.2">
      <c r="A26" s="10" t="s">
        <v>402</v>
      </c>
    </row>
    <row r="27" spans="1:30" s="30" customFormat="1" x14ac:dyDescent="0.2">
      <c r="A27" s="30" t="s">
        <v>216</v>
      </c>
      <c r="B27" s="30" t="s">
        <v>401</v>
      </c>
      <c r="C27" s="30" t="s">
        <v>101</v>
      </c>
      <c r="D27" s="30" t="s">
        <v>103</v>
      </c>
      <c r="E27" s="30" t="s">
        <v>104</v>
      </c>
      <c r="F27" s="30" t="s">
        <v>106</v>
      </c>
      <c r="G27" s="30" t="s">
        <v>107</v>
      </c>
      <c r="H27" s="30" t="s">
        <v>108</v>
      </c>
      <c r="I27" s="30" t="s">
        <v>217</v>
      </c>
      <c r="J27" s="30" t="s">
        <v>111</v>
      </c>
      <c r="K27" s="30" t="s">
        <v>112</v>
      </c>
      <c r="L27" s="30" t="s">
        <v>113</v>
      </c>
      <c r="M27" s="30" t="s">
        <v>114</v>
      </c>
      <c r="N27" s="30" t="s">
        <v>135</v>
      </c>
      <c r="O27" s="30" t="s">
        <v>259</v>
      </c>
      <c r="P27" s="30" t="s">
        <v>116</v>
      </c>
      <c r="Q27" s="30" t="s">
        <v>117</v>
      </c>
      <c r="R27" s="30" t="s">
        <v>118</v>
      </c>
      <c r="S27" s="30" t="s">
        <v>119</v>
      </c>
      <c r="T27" s="30" t="s">
        <v>120</v>
      </c>
      <c r="U27" s="30" t="s">
        <v>258</v>
      </c>
      <c r="V27" s="30" t="s">
        <v>121</v>
      </c>
      <c r="W27" s="30" t="s">
        <v>125</v>
      </c>
      <c r="X27" s="30" t="s">
        <v>126</v>
      </c>
      <c r="Y27" s="30" t="s">
        <v>127</v>
      </c>
      <c r="Z27" s="30" t="s">
        <v>128</v>
      </c>
      <c r="AA27" s="30" t="s">
        <v>130</v>
      </c>
      <c r="AB27" s="30" t="s">
        <v>131</v>
      </c>
      <c r="AC27" s="30" t="s">
        <v>132</v>
      </c>
      <c r="AD27" s="30" t="s">
        <v>124</v>
      </c>
    </row>
    <row r="28" spans="1:30" x14ac:dyDescent="0.2">
      <c r="A28" t="s">
        <v>6</v>
      </c>
      <c r="C28">
        <f>IFERROR(C14/SUM(C$14:C$16),0)</f>
        <v>0.48219309990699688</v>
      </c>
      <c r="D28">
        <f t="shared" ref="D28:AD28" si="1">IFERROR(D14/SUM(D$14:D$16),0)</f>
        <v>0.31212526420221715</v>
      </c>
      <c r="E28">
        <f t="shared" si="1"/>
        <v>0.25</v>
      </c>
      <c r="F28">
        <f t="shared" si="1"/>
        <v>0.25</v>
      </c>
      <c r="G28">
        <f t="shared" si="1"/>
        <v>4.3363669129572895E-2</v>
      </c>
      <c r="H28">
        <f t="shared" si="1"/>
        <v>0.12115404220613722</v>
      </c>
      <c r="I28">
        <f t="shared" si="1"/>
        <v>0.25</v>
      </c>
      <c r="J28">
        <f t="shared" si="1"/>
        <v>9.1625207296849101E-2</v>
      </c>
      <c r="K28">
        <f t="shared" si="1"/>
        <v>9.5727426013710541E-3</v>
      </c>
      <c r="L28">
        <f t="shared" si="1"/>
        <v>0.25</v>
      </c>
      <c r="M28">
        <f t="shared" si="1"/>
        <v>7.1145581809519923E-2</v>
      </c>
      <c r="N28">
        <f t="shared" si="1"/>
        <v>9.5908886557770121E-2</v>
      </c>
      <c r="O28">
        <f t="shared" si="1"/>
        <v>8.0115915271187679E-2</v>
      </c>
      <c r="P28">
        <f t="shared" si="1"/>
        <v>6.1320754716981125E-2</v>
      </c>
      <c r="Q28">
        <f t="shared" si="1"/>
        <v>0.11642857142857142</v>
      </c>
      <c r="R28">
        <f t="shared" si="1"/>
        <v>0</v>
      </c>
      <c r="S28">
        <f t="shared" si="1"/>
        <v>0.1073330210121841</v>
      </c>
      <c r="T28">
        <f t="shared" si="1"/>
        <v>1.4563106796116505E-2</v>
      </c>
      <c r="U28">
        <f t="shared" si="1"/>
        <v>0.25</v>
      </c>
      <c r="V28">
        <f t="shared" si="1"/>
        <v>0.25</v>
      </c>
      <c r="W28">
        <f t="shared" si="1"/>
        <v>0.25</v>
      </c>
      <c r="X28">
        <f t="shared" si="1"/>
        <v>0</v>
      </c>
      <c r="Y28">
        <f t="shared" si="1"/>
        <v>1.5393182892223316E-2</v>
      </c>
      <c r="Z28">
        <f t="shared" si="1"/>
        <v>0</v>
      </c>
      <c r="AA28">
        <f t="shared" si="1"/>
        <v>0.24299719887955182</v>
      </c>
      <c r="AB28">
        <f t="shared" si="1"/>
        <v>2.2112253755501056E-2</v>
      </c>
      <c r="AC28">
        <f t="shared" si="1"/>
        <v>0.25</v>
      </c>
      <c r="AD28">
        <f t="shared" si="1"/>
        <v>0.28512367100063157</v>
      </c>
    </row>
    <row r="29" spans="1:30" x14ac:dyDescent="0.2">
      <c r="A29" t="s">
        <v>7</v>
      </c>
      <c r="C29">
        <f>IFERROR(C15/SUM(C$14:C$16),0)</f>
        <v>0.48219309990699688</v>
      </c>
      <c r="D29">
        <f t="shared" ref="D29:AD29" si="2">IFERROR(D15/SUM(D$14:D$16),0)</f>
        <v>0.31212526420221715</v>
      </c>
      <c r="E29">
        <f t="shared" si="2"/>
        <v>0.25</v>
      </c>
      <c r="F29">
        <f t="shared" si="2"/>
        <v>0.25</v>
      </c>
      <c r="G29">
        <f t="shared" si="2"/>
        <v>4.3363669129572895E-2</v>
      </c>
      <c r="H29">
        <f t="shared" si="2"/>
        <v>0.12115404220613722</v>
      </c>
      <c r="I29">
        <f t="shared" si="2"/>
        <v>0.25</v>
      </c>
      <c r="J29">
        <f t="shared" si="2"/>
        <v>9.1625207296849101E-2</v>
      </c>
      <c r="K29">
        <f t="shared" si="2"/>
        <v>9.5727426013710541E-3</v>
      </c>
      <c r="L29">
        <f t="shared" si="2"/>
        <v>0.25</v>
      </c>
      <c r="M29">
        <f t="shared" si="2"/>
        <v>7.1145581809519923E-2</v>
      </c>
      <c r="N29">
        <f t="shared" si="2"/>
        <v>9.5908886557770121E-2</v>
      </c>
      <c r="O29">
        <f t="shared" si="2"/>
        <v>8.0115915271187679E-2</v>
      </c>
      <c r="P29">
        <f t="shared" si="2"/>
        <v>6.1320754716981125E-2</v>
      </c>
      <c r="Q29">
        <f t="shared" si="2"/>
        <v>0.11642857142857142</v>
      </c>
      <c r="R29">
        <f t="shared" si="2"/>
        <v>0</v>
      </c>
      <c r="S29">
        <f t="shared" si="2"/>
        <v>0.1073330210121841</v>
      </c>
      <c r="T29">
        <f t="shared" si="2"/>
        <v>1.4563106796116505E-2</v>
      </c>
      <c r="U29">
        <f t="shared" si="2"/>
        <v>0.25</v>
      </c>
      <c r="V29">
        <f t="shared" si="2"/>
        <v>0.25</v>
      </c>
      <c r="W29">
        <f t="shared" si="2"/>
        <v>0.25</v>
      </c>
      <c r="X29">
        <f t="shared" si="2"/>
        <v>0</v>
      </c>
      <c r="Y29">
        <f t="shared" si="2"/>
        <v>1.5393182892223316E-2</v>
      </c>
      <c r="Z29">
        <f t="shared" si="2"/>
        <v>0</v>
      </c>
      <c r="AA29">
        <f t="shared" si="2"/>
        <v>0.24299719887955182</v>
      </c>
      <c r="AB29">
        <f t="shared" si="2"/>
        <v>2.2112253755501056E-2</v>
      </c>
      <c r="AC29">
        <f t="shared" si="2"/>
        <v>0.25</v>
      </c>
      <c r="AD29">
        <f t="shared" si="2"/>
        <v>0.28512367100063157</v>
      </c>
    </row>
    <row r="30" spans="1:30" x14ac:dyDescent="0.2">
      <c r="A30" t="s">
        <v>5</v>
      </c>
      <c r="C30">
        <f>IFERROR(C16/SUM(C$14:C$16),1)</f>
        <v>3.5613800186006288E-2</v>
      </c>
      <c r="D30">
        <f t="shared" ref="D30:AD30" si="3">IFERROR(D16/SUM(D$14:D$16),1)</f>
        <v>0.37574947159556571</v>
      </c>
      <c r="E30">
        <f t="shared" si="3"/>
        <v>0.5</v>
      </c>
      <c r="F30">
        <f t="shared" si="3"/>
        <v>0.5</v>
      </c>
      <c r="G30">
        <f t="shared" si="3"/>
        <v>0.9132726617408542</v>
      </c>
      <c r="H30">
        <f t="shared" si="3"/>
        <v>0.75769191558772553</v>
      </c>
      <c r="I30">
        <f t="shared" si="3"/>
        <v>0.5</v>
      </c>
      <c r="J30">
        <f t="shared" si="3"/>
        <v>0.81674958540630183</v>
      </c>
      <c r="K30">
        <f t="shared" si="3"/>
        <v>0.98085451479725794</v>
      </c>
      <c r="L30">
        <f t="shared" si="3"/>
        <v>0.5</v>
      </c>
      <c r="M30">
        <f t="shared" si="3"/>
        <v>0.85770883638096018</v>
      </c>
      <c r="N30">
        <f t="shared" si="3"/>
        <v>0.80818222688445973</v>
      </c>
      <c r="O30">
        <f t="shared" si="3"/>
        <v>0.83976816945762467</v>
      </c>
      <c r="P30">
        <f t="shared" si="3"/>
        <v>0.87735849056603765</v>
      </c>
      <c r="Q30">
        <f t="shared" si="3"/>
        <v>0.76714285714285713</v>
      </c>
      <c r="R30">
        <f t="shared" si="3"/>
        <v>1</v>
      </c>
      <c r="S30">
        <f t="shared" si="3"/>
        <v>0.78533395797563188</v>
      </c>
      <c r="T30">
        <f t="shared" si="3"/>
        <v>0.970873786407767</v>
      </c>
      <c r="U30">
        <f t="shared" si="3"/>
        <v>0.5</v>
      </c>
      <c r="V30">
        <f t="shared" si="3"/>
        <v>0.5</v>
      </c>
      <c r="W30">
        <f t="shared" si="3"/>
        <v>0.5</v>
      </c>
      <c r="X30">
        <f t="shared" si="3"/>
        <v>1</v>
      </c>
      <c r="Y30">
        <f t="shared" si="3"/>
        <v>0.9692136342155534</v>
      </c>
      <c r="Z30">
        <f t="shared" si="3"/>
        <v>1</v>
      </c>
      <c r="AA30">
        <f t="shared" si="3"/>
        <v>0.51400560224089631</v>
      </c>
      <c r="AB30">
        <f t="shared" si="3"/>
        <v>0.95577549248899785</v>
      </c>
      <c r="AC30">
        <f t="shared" si="3"/>
        <v>0.5</v>
      </c>
      <c r="AD30">
        <f t="shared" si="3"/>
        <v>0.42975265799873691</v>
      </c>
    </row>
    <row r="31" spans="1:30" x14ac:dyDescent="0.2">
      <c r="A31" t="s">
        <v>96</v>
      </c>
      <c r="C31">
        <f>IFERROR((C6*C17)/SUM((C6*C17),(C7*C18)),1)</f>
        <v>1</v>
      </c>
      <c r="D31">
        <f t="shared" ref="D31:AD31" si="4">IFERROR((D6*D17)/SUM((D6*D17),(D7*D18)),1)</f>
        <v>0.54655272155343959</v>
      </c>
      <c r="E31">
        <f t="shared" si="4"/>
        <v>1</v>
      </c>
      <c r="F31">
        <f t="shared" si="4"/>
        <v>1</v>
      </c>
      <c r="G31">
        <f t="shared" si="4"/>
        <v>1</v>
      </c>
      <c r="H31">
        <f t="shared" si="4"/>
        <v>0.80387167363865264</v>
      </c>
      <c r="I31">
        <f t="shared" si="4"/>
        <v>0.64903383881157273</v>
      </c>
      <c r="J31">
        <f t="shared" si="4"/>
        <v>1</v>
      </c>
      <c r="K31">
        <f t="shared" si="4"/>
        <v>1</v>
      </c>
      <c r="L31">
        <f t="shared" si="4"/>
        <v>0.96459892388170432</v>
      </c>
      <c r="M31">
        <f t="shared" si="4"/>
        <v>1</v>
      </c>
      <c r="N31">
        <f t="shared" si="4"/>
        <v>0.5861973296873787</v>
      </c>
      <c r="O31">
        <f t="shared" si="4"/>
        <v>1</v>
      </c>
      <c r="P31">
        <f t="shared" si="4"/>
        <v>1</v>
      </c>
      <c r="Q31">
        <f t="shared" si="4"/>
        <v>1</v>
      </c>
      <c r="R31">
        <f t="shared" si="4"/>
        <v>1</v>
      </c>
      <c r="S31">
        <f t="shared" si="4"/>
        <v>1</v>
      </c>
      <c r="T31">
        <f t="shared" si="4"/>
        <v>1</v>
      </c>
      <c r="U31">
        <f t="shared" si="4"/>
        <v>1</v>
      </c>
      <c r="V31">
        <f t="shared" si="4"/>
        <v>1</v>
      </c>
      <c r="W31">
        <f t="shared" si="4"/>
        <v>0.73272145817250967</v>
      </c>
      <c r="X31">
        <f t="shared" si="4"/>
        <v>1</v>
      </c>
      <c r="Y31">
        <f t="shared" si="4"/>
        <v>1</v>
      </c>
      <c r="Z31">
        <f t="shared" si="4"/>
        <v>1</v>
      </c>
      <c r="AA31">
        <f t="shared" si="4"/>
        <v>0.97661559728141911</v>
      </c>
      <c r="AB31">
        <f t="shared" si="4"/>
        <v>1</v>
      </c>
      <c r="AC31">
        <f t="shared" si="4"/>
        <v>1</v>
      </c>
      <c r="AD31">
        <f t="shared" si="4"/>
        <v>1</v>
      </c>
    </row>
    <row r="32" spans="1:30" x14ac:dyDescent="0.2">
      <c r="A32" t="s">
        <v>95</v>
      </c>
      <c r="C32">
        <f>IFERROR((C7*C18)/SUM((C6*C17),(C7*C18)),0)</f>
        <v>0</v>
      </c>
      <c r="D32">
        <f t="shared" ref="D32:AD32" si="5">IFERROR((D7*D18)/SUM((D6*D17),(D7*D18)),0)</f>
        <v>0.45344727844656052</v>
      </c>
      <c r="E32">
        <f t="shared" si="5"/>
        <v>0</v>
      </c>
      <c r="F32">
        <f t="shared" si="5"/>
        <v>0</v>
      </c>
      <c r="G32">
        <f t="shared" si="5"/>
        <v>0</v>
      </c>
      <c r="H32">
        <f t="shared" si="5"/>
        <v>0.19612832636134739</v>
      </c>
      <c r="I32">
        <f t="shared" si="5"/>
        <v>0.35096616118842727</v>
      </c>
      <c r="J32">
        <f t="shared" si="5"/>
        <v>0</v>
      </c>
      <c r="K32">
        <f t="shared" si="5"/>
        <v>0</v>
      </c>
      <c r="L32">
        <f t="shared" si="5"/>
        <v>3.5401076118295724E-2</v>
      </c>
      <c r="M32">
        <f t="shared" si="5"/>
        <v>0</v>
      </c>
      <c r="N32">
        <f t="shared" si="5"/>
        <v>0.41380267031262136</v>
      </c>
      <c r="O32">
        <f t="shared" si="5"/>
        <v>0</v>
      </c>
      <c r="P32">
        <f t="shared" si="5"/>
        <v>0</v>
      </c>
      <c r="Q32">
        <f t="shared" si="5"/>
        <v>0</v>
      </c>
      <c r="R32">
        <f t="shared" si="5"/>
        <v>0</v>
      </c>
      <c r="S32">
        <f t="shared" si="5"/>
        <v>0</v>
      </c>
      <c r="T32">
        <f t="shared" si="5"/>
        <v>0</v>
      </c>
      <c r="U32">
        <f t="shared" si="5"/>
        <v>0</v>
      </c>
      <c r="V32">
        <f t="shared" si="5"/>
        <v>0</v>
      </c>
      <c r="W32">
        <f t="shared" si="5"/>
        <v>0.26727854182749039</v>
      </c>
      <c r="X32">
        <f t="shared" si="5"/>
        <v>0</v>
      </c>
      <c r="Y32">
        <f t="shared" si="5"/>
        <v>0</v>
      </c>
      <c r="Z32">
        <f t="shared" si="5"/>
        <v>0</v>
      </c>
      <c r="AA32">
        <f t="shared" si="5"/>
        <v>2.3384402718580808E-2</v>
      </c>
      <c r="AB32">
        <f t="shared" si="5"/>
        <v>0</v>
      </c>
      <c r="AC32">
        <f t="shared" si="5"/>
        <v>0</v>
      </c>
      <c r="AD32">
        <f t="shared" si="5"/>
        <v>0</v>
      </c>
    </row>
    <row r="33" spans="1:30" x14ac:dyDescent="0.2">
      <c r="A33" t="s">
        <v>9</v>
      </c>
      <c r="C33">
        <f>IFERROR((C8*C19)/SUM((C8*C19),(C9*C20)),1)</f>
        <v>0.2731143847088735</v>
      </c>
      <c r="D33">
        <f t="shared" ref="D33:AD33" si="6">IFERROR((D8*D19)/SUM((D8*D19),(D9*D20)),1)</f>
        <v>0</v>
      </c>
      <c r="E33">
        <f t="shared" si="6"/>
        <v>0</v>
      </c>
      <c r="F33">
        <f t="shared" si="6"/>
        <v>1</v>
      </c>
      <c r="G33">
        <f t="shared" si="6"/>
        <v>0</v>
      </c>
      <c r="H33">
        <f t="shared" si="6"/>
        <v>0.63778450964813027</v>
      </c>
      <c r="I33">
        <f t="shared" si="6"/>
        <v>0</v>
      </c>
      <c r="J33">
        <f t="shared" si="6"/>
        <v>0</v>
      </c>
      <c r="K33">
        <f t="shared" si="6"/>
        <v>9.9495494572955936E-2</v>
      </c>
      <c r="L33">
        <f t="shared" si="6"/>
        <v>0</v>
      </c>
      <c r="M33">
        <f t="shared" si="6"/>
        <v>0</v>
      </c>
      <c r="N33">
        <f t="shared" si="6"/>
        <v>7.208454982569075E-2</v>
      </c>
      <c r="O33">
        <f t="shared" si="6"/>
        <v>0</v>
      </c>
      <c r="P33">
        <f t="shared" si="6"/>
        <v>0.13319143919998208</v>
      </c>
      <c r="Q33">
        <f t="shared" si="6"/>
        <v>1</v>
      </c>
      <c r="R33">
        <f t="shared" si="6"/>
        <v>0</v>
      </c>
      <c r="S33">
        <f t="shared" si="6"/>
        <v>0.21460615001697445</v>
      </c>
      <c r="T33">
        <f t="shared" si="6"/>
        <v>0</v>
      </c>
      <c r="U33">
        <f t="shared" si="6"/>
        <v>0</v>
      </c>
      <c r="V33">
        <f t="shared" si="6"/>
        <v>1</v>
      </c>
      <c r="W33">
        <f t="shared" si="6"/>
        <v>0</v>
      </c>
      <c r="X33">
        <f t="shared" si="6"/>
        <v>0</v>
      </c>
      <c r="Y33">
        <f t="shared" si="6"/>
        <v>0.27803183562271855</v>
      </c>
      <c r="Z33">
        <f t="shared" si="6"/>
        <v>0</v>
      </c>
      <c r="AA33">
        <f t="shared" si="6"/>
        <v>0</v>
      </c>
      <c r="AB33">
        <f t="shared" si="6"/>
        <v>1</v>
      </c>
      <c r="AC33">
        <f t="shared" si="6"/>
        <v>0</v>
      </c>
      <c r="AD33">
        <f t="shared" si="6"/>
        <v>1</v>
      </c>
    </row>
    <row r="34" spans="1:30" x14ac:dyDescent="0.2">
      <c r="A34" t="s">
        <v>10</v>
      </c>
      <c r="C34">
        <f>IFERROR((C9*C20)/SUM((C8*C19),(C9*C20)),0)</f>
        <v>0.72688561529112639</v>
      </c>
      <c r="D34">
        <f t="shared" ref="D34:AD34" si="7">IFERROR((D9*D20)/SUM((D8*D19),(D9*D20)),0)</f>
        <v>1</v>
      </c>
      <c r="E34">
        <f t="shared" si="7"/>
        <v>1</v>
      </c>
      <c r="F34">
        <f t="shared" si="7"/>
        <v>0</v>
      </c>
      <c r="G34">
        <f t="shared" si="7"/>
        <v>1</v>
      </c>
      <c r="H34">
        <f t="shared" si="7"/>
        <v>0.36221549035186967</v>
      </c>
      <c r="I34">
        <f t="shared" si="7"/>
        <v>1</v>
      </c>
      <c r="J34">
        <f t="shared" si="7"/>
        <v>1</v>
      </c>
      <c r="K34">
        <f t="shared" si="7"/>
        <v>0.90050450542704408</v>
      </c>
      <c r="L34">
        <f t="shared" si="7"/>
        <v>1</v>
      </c>
      <c r="M34">
        <f t="shared" si="7"/>
        <v>1</v>
      </c>
      <c r="N34">
        <f t="shared" si="7"/>
        <v>0.92791545017430921</v>
      </c>
      <c r="O34">
        <f t="shared" si="7"/>
        <v>1</v>
      </c>
      <c r="P34">
        <f t="shared" si="7"/>
        <v>0.86680856080001789</v>
      </c>
      <c r="Q34">
        <f t="shared" si="7"/>
        <v>0</v>
      </c>
      <c r="R34">
        <f t="shared" si="7"/>
        <v>1</v>
      </c>
      <c r="S34">
        <f t="shared" si="7"/>
        <v>0.78539384998302553</v>
      </c>
      <c r="T34">
        <f t="shared" si="7"/>
        <v>1</v>
      </c>
      <c r="U34">
        <f t="shared" si="7"/>
        <v>1</v>
      </c>
      <c r="V34">
        <f t="shared" si="7"/>
        <v>0</v>
      </c>
      <c r="W34">
        <f t="shared" si="7"/>
        <v>1</v>
      </c>
      <c r="X34">
        <f t="shared" si="7"/>
        <v>1</v>
      </c>
      <c r="Y34">
        <f t="shared" si="7"/>
        <v>0.72196816437728151</v>
      </c>
      <c r="Z34">
        <f t="shared" si="7"/>
        <v>1</v>
      </c>
      <c r="AA34">
        <f t="shared" si="7"/>
        <v>1</v>
      </c>
      <c r="AB34">
        <f t="shared" si="7"/>
        <v>0</v>
      </c>
      <c r="AC34">
        <f t="shared" si="7"/>
        <v>1</v>
      </c>
      <c r="AD34">
        <f t="shared" si="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031-14C3-3F40-870F-CE1EA27EE9BD}">
  <sheetPr>
    <tabColor theme="9" tint="0.59999389629810485"/>
  </sheetPr>
  <dimension ref="A1:CJ20"/>
  <sheetViews>
    <sheetView zoomScale="125" zoomScaleNormal="125" workbookViewId="0">
      <selection activeCell="E21" sqref="E21"/>
    </sheetView>
  </sheetViews>
  <sheetFormatPr baseColWidth="10" defaultRowHeight="16" x14ac:dyDescent="0.2"/>
  <cols>
    <col min="1" max="1" width="30.33203125" customWidth="1"/>
    <col min="2" max="2" width="21.33203125" customWidth="1"/>
    <col min="4" max="4" width="31.6640625" customWidth="1"/>
    <col min="5" max="31" width="30.83203125" customWidth="1"/>
    <col min="32" max="32" width="30.83203125" style="21" customWidth="1"/>
    <col min="33" max="59" width="30.83203125" customWidth="1"/>
  </cols>
  <sheetData>
    <row r="1" spans="1:88" x14ac:dyDescent="0.2">
      <c r="A1" t="s">
        <v>15</v>
      </c>
      <c r="B1" t="s">
        <v>16</v>
      </c>
      <c r="C1" t="s">
        <v>25</v>
      </c>
      <c r="D1" s="21" t="s">
        <v>97</v>
      </c>
      <c r="E1" s="24" t="s">
        <v>97</v>
      </c>
      <c r="F1" s="24" t="s">
        <v>97</v>
      </c>
      <c r="G1" s="24" t="s">
        <v>97</v>
      </c>
      <c r="H1" s="24" t="s">
        <v>97</v>
      </c>
      <c r="I1" s="24" t="s">
        <v>97</v>
      </c>
      <c r="J1" s="24" t="s">
        <v>97</v>
      </c>
      <c r="K1" s="24" t="s">
        <v>97</v>
      </c>
      <c r="L1" s="24" t="s">
        <v>97</v>
      </c>
      <c r="M1" s="24" t="s">
        <v>97</v>
      </c>
      <c r="N1" s="24" t="s">
        <v>97</v>
      </c>
      <c r="O1" s="24" t="s">
        <v>97</v>
      </c>
      <c r="P1" s="24" t="s">
        <v>97</v>
      </c>
      <c r="Q1" s="24" t="s">
        <v>97</v>
      </c>
      <c r="R1" s="24" t="s">
        <v>97</v>
      </c>
      <c r="S1" s="24" t="s">
        <v>97</v>
      </c>
      <c r="T1" s="24" t="s">
        <v>97</v>
      </c>
      <c r="U1" s="24" t="s">
        <v>97</v>
      </c>
      <c r="V1" s="41" t="s">
        <v>97</v>
      </c>
      <c r="W1" s="24" t="s">
        <v>97</v>
      </c>
      <c r="X1" s="24" t="s">
        <v>97</v>
      </c>
      <c r="Y1" s="24" t="s">
        <v>97</v>
      </c>
      <c r="Z1" s="24" t="s">
        <v>97</v>
      </c>
      <c r="AA1" s="24" t="s">
        <v>97</v>
      </c>
      <c r="AB1" s="24" t="s">
        <v>97</v>
      </c>
      <c r="AC1" s="24" t="s">
        <v>97</v>
      </c>
      <c r="AD1" s="24" t="s">
        <v>97</v>
      </c>
      <c r="AE1" s="24" t="s">
        <v>97</v>
      </c>
      <c r="AF1" s="40" t="s">
        <v>27</v>
      </c>
      <c r="AG1" s="13" t="s">
        <v>27</v>
      </c>
      <c r="AH1" s="13" t="s">
        <v>27</v>
      </c>
      <c r="AI1" s="13" t="s">
        <v>27</v>
      </c>
      <c r="AJ1" s="13" t="s">
        <v>27</v>
      </c>
      <c r="AK1" s="13" t="s">
        <v>27</v>
      </c>
      <c r="AL1" s="13" t="s">
        <v>27</v>
      </c>
      <c r="AM1" s="13" t="s">
        <v>27</v>
      </c>
      <c r="AN1" s="13" t="s">
        <v>27</v>
      </c>
      <c r="AO1" s="13" t="s">
        <v>27</v>
      </c>
      <c r="AP1" s="13" t="s">
        <v>27</v>
      </c>
      <c r="AQ1" s="13" t="s">
        <v>27</v>
      </c>
      <c r="AR1" s="13" t="s">
        <v>27</v>
      </c>
      <c r="AS1" s="13" t="s">
        <v>27</v>
      </c>
      <c r="AT1" s="13" t="s">
        <v>27</v>
      </c>
      <c r="AU1" s="13" t="s">
        <v>27</v>
      </c>
      <c r="AV1" s="13" t="s">
        <v>27</v>
      </c>
      <c r="AW1" s="13" t="s">
        <v>27</v>
      </c>
      <c r="AX1" s="43" t="s">
        <v>27</v>
      </c>
      <c r="AY1" s="13" t="s">
        <v>27</v>
      </c>
      <c r="AZ1" s="13" t="s">
        <v>27</v>
      </c>
      <c r="BA1" s="13" t="s">
        <v>27</v>
      </c>
      <c r="BB1" s="13" t="s">
        <v>27</v>
      </c>
      <c r="BC1" s="13" t="s">
        <v>27</v>
      </c>
      <c r="BD1" s="13" t="s">
        <v>27</v>
      </c>
      <c r="BE1" s="13" t="s">
        <v>27</v>
      </c>
      <c r="BF1" s="13" t="s">
        <v>27</v>
      </c>
      <c r="BG1" s="13" t="s">
        <v>27</v>
      </c>
      <c r="BH1" s="21" t="s">
        <v>260</v>
      </c>
      <c r="BI1" s="24" t="s">
        <v>260</v>
      </c>
      <c r="BJ1" s="24" t="s">
        <v>260</v>
      </c>
      <c r="BK1" s="24" t="s">
        <v>260</v>
      </c>
      <c r="BL1" s="24" t="s">
        <v>260</v>
      </c>
      <c r="BM1" s="24" t="s">
        <v>260</v>
      </c>
      <c r="BN1" s="24" t="s">
        <v>260</v>
      </c>
      <c r="BO1" s="24" t="s">
        <v>260</v>
      </c>
      <c r="BP1" s="24" t="s">
        <v>260</v>
      </c>
      <c r="BQ1" s="24" t="s">
        <v>260</v>
      </c>
      <c r="BR1" s="24" t="s">
        <v>260</v>
      </c>
      <c r="BS1" s="24" t="s">
        <v>260</v>
      </c>
      <c r="BT1" s="24" t="s">
        <v>260</v>
      </c>
      <c r="BU1" s="24" t="s">
        <v>260</v>
      </c>
      <c r="BV1" s="24" t="s">
        <v>260</v>
      </c>
      <c r="BW1" s="24" t="s">
        <v>260</v>
      </c>
      <c r="BX1" s="24" t="s">
        <v>260</v>
      </c>
      <c r="BY1" s="24" t="s">
        <v>260</v>
      </c>
      <c r="BZ1" s="41" t="s">
        <v>260</v>
      </c>
      <c r="CA1" s="24" t="s">
        <v>260</v>
      </c>
      <c r="CB1" s="24" t="s">
        <v>260</v>
      </c>
      <c r="CC1" s="24" t="s">
        <v>260</v>
      </c>
      <c r="CD1" s="24" t="s">
        <v>260</v>
      </c>
      <c r="CE1" s="24" t="s">
        <v>260</v>
      </c>
      <c r="CF1" s="24" t="s">
        <v>260</v>
      </c>
      <c r="CG1" s="24" t="s">
        <v>260</v>
      </c>
      <c r="CH1" s="24" t="s">
        <v>260</v>
      </c>
      <c r="CI1" s="24" t="s">
        <v>260</v>
      </c>
      <c r="CJ1" s="21"/>
    </row>
    <row r="2" spans="1:88" x14ac:dyDescent="0.2">
      <c r="A2" t="s">
        <v>15</v>
      </c>
      <c r="B2" t="s">
        <v>16</v>
      </c>
      <c r="C2" t="s">
        <v>25</v>
      </c>
      <c r="D2" s="21" t="s">
        <v>101</v>
      </c>
      <c r="E2" t="s">
        <v>103</v>
      </c>
      <c r="F2" t="s">
        <v>104</v>
      </c>
      <c r="G2" t="s">
        <v>106</v>
      </c>
      <c r="H2" t="s">
        <v>107</v>
      </c>
      <c r="I2" t="s">
        <v>108</v>
      </c>
      <c r="J2" t="s">
        <v>217</v>
      </c>
      <c r="K2" t="s">
        <v>111</v>
      </c>
      <c r="L2" t="s">
        <v>112</v>
      </c>
      <c r="M2" t="s">
        <v>113</v>
      </c>
      <c r="N2" t="s">
        <v>114</v>
      </c>
      <c r="O2" t="s">
        <v>135</v>
      </c>
      <c r="P2" t="s">
        <v>259</v>
      </c>
      <c r="Q2" t="s">
        <v>116</v>
      </c>
      <c r="R2" t="s">
        <v>117</v>
      </c>
      <c r="S2" t="s">
        <v>118</v>
      </c>
      <c r="T2" t="s">
        <v>119</v>
      </c>
      <c r="U2" t="s">
        <v>120</v>
      </c>
      <c r="V2" s="42" t="s">
        <v>258</v>
      </c>
      <c r="W2" t="s">
        <v>121</v>
      </c>
      <c r="X2" t="s">
        <v>125</v>
      </c>
      <c r="Y2" t="s">
        <v>126</v>
      </c>
      <c r="Z2" t="s">
        <v>127</v>
      </c>
      <c r="AA2" t="s">
        <v>128</v>
      </c>
      <c r="AB2" t="s">
        <v>130</v>
      </c>
      <c r="AC2" t="s">
        <v>131</v>
      </c>
      <c r="AD2" t="s">
        <v>132</v>
      </c>
      <c r="AE2" t="s">
        <v>124</v>
      </c>
      <c r="AF2" s="21" t="s">
        <v>101</v>
      </c>
      <c r="AG2" t="s">
        <v>103</v>
      </c>
      <c r="AH2" t="s">
        <v>104</v>
      </c>
      <c r="AI2" t="s">
        <v>106</v>
      </c>
      <c r="AJ2" t="s">
        <v>107</v>
      </c>
      <c r="AK2" t="s">
        <v>108</v>
      </c>
      <c r="AL2" t="s">
        <v>217</v>
      </c>
      <c r="AM2" t="s">
        <v>111</v>
      </c>
      <c r="AN2" t="s">
        <v>112</v>
      </c>
      <c r="AO2" t="s">
        <v>113</v>
      </c>
      <c r="AP2" t="s">
        <v>114</v>
      </c>
      <c r="AQ2" t="s">
        <v>135</v>
      </c>
      <c r="AR2" t="s">
        <v>259</v>
      </c>
      <c r="AS2" t="s">
        <v>116</v>
      </c>
      <c r="AT2" t="s">
        <v>117</v>
      </c>
      <c r="AU2" t="s">
        <v>118</v>
      </c>
      <c r="AV2" t="s">
        <v>119</v>
      </c>
      <c r="AW2" t="s">
        <v>120</v>
      </c>
      <c r="AX2" s="42" t="s">
        <v>258</v>
      </c>
      <c r="AY2" t="s">
        <v>121</v>
      </c>
      <c r="AZ2" t="s">
        <v>125</v>
      </c>
      <c r="BA2" t="s">
        <v>126</v>
      </c>
      <c r="BB2" t="s">
        <v>127</v>
      </c>
      <c r="BC2" t="s">
        <v>128</v>
      </c>
      <c r="BD2" t="s">
        <v>130</v>
      </c>
      <c r="BE2" t="s">
        <v>131</v>
      </c>
      <c r="BF2" t="s">
        <v>132</v>
      </c>
      <c r="BG2" t="s">
        <v>124</v>
      </c>
      <c r="BH2" s="21" t="s">
        <v>101</v>
      </c>
      <c r="BI2" t="s">
        <v>103</v>
      </c>
      <c r="BJ2" t="s">
        <v>104</v>
      </c>
      <c r="BK2" t="s">
        <v>106</v>
      </c>
      <c r="BL2" t="s">
        <v>107</v>
      </c>
      <c r="BM2" t="s">
        <v>108</v>
      </c>
      <c r="BN2" t="s">
        <v>217</v>
      </c>
      <c r="BO2" t="s">
        <v>111</v>
      </c>
      <c r="BP2" t="s">
        <v>112</v>
      </c>
      <c r="BQ2" t="s">
        <v>113</v>
      </c>
      <c r="BR2" t="s">
        <v>114</v>
      </c>
      <c r="BS2" t="s">
        <v>135</v>
      </c>
      <c r="BT2" t="s">
        <v>259</v>
      </c>
      <c r="BU2" t="s">
        <v>116</v>
      </c>
      <c r="BV2" t="s">
        <v>117</v>
      </c>
      <c r="BW2" t="s">
        <v>118</v>
      </c>
      <c r="BX2" t="s">
        <v>119</v>
      </c>
      <c r="BY2" t="s">
        <v>120</v>
      </c>
      <c r="BZ2" s="42" t="s">
        <v>258</v>
      </c>
      <c r="CA2" t="s">
        <v>121</v>
      </c>
      <c r="CB2" t="s">
        <v>125</v>
      </c>
      <c r="CC2" t="s">
        <v>126</v>
      </c>
      <c r="CD2" t="s">
        <v>127</v>
      </c>
      <c r="CE2" t="s">
        <v>128</v>
      </c>
      <c r="CF2" t="s">
        <v>130</v>
      </c>
      <c r="CG2" t="s">
        <v>131</v>
      </c>
      <c r="CH2" t="s">
        <v>132</v>
      </c>
      <c r="CI2" t="s">
        <v>124</v>
      </c>
      <c r="CJ2" s="21"/>
    </row>
    <row r="3" spans="1:88" x14ac:dyDescent="0.2">
      <c r="A3" t="s">
        <v>0</v>
      </c>
      <c r="B3" t="s">
        <v>13</v>
      </c>
      <c r="C3" t="s">
        <v>26</v>
      </c>
      <c r="D3" s="76">
        <f>INDEX('calculation fossil'!$63:$70,MATCH('output for script'!$A3,'calculation fossil'!$B$63:$B$70,0),MATCH('output for script'!D$2,'calculation fossil'!$2:$2,0))</f>
        <v>0</v>
      </c>
      <c r="E3" s="77">
        <f>INDEX('calculation fossil'!$63:$70,MATCH('output for script'!$A3,'calculation fossil'!$B$63:$B$70,0),MATCH('output for script'!E$2,'calculation fossil'!$2:$2,0))</f>
        <v>0</v>
      </c>
      <c r="F3" s="77">
        <f>INDEX('calculation fossil'!$63:$70,MATCH('output for script'!$A3,'calculation fossil'!$B$63:$B$70,0),MATCH('output for script'!F$2,'calculation fossil'!$2:$2,0))</f>
        <v>0</v>
      </c>
      <c r="G3" s="77">
        <f>INDEX('calculation fossil'!$63:$70,MATCH('output for script'!$A3,'calculation fossil'!$B$63:$B$70,0),MATCH('output for script'!G$2,'calculation fossil'!$2:$2,0))</f>
        <v>0</v>
      </c>
      <c r="H3" s="77">
        <f>INDEX('calculation fossil'!$63:$70,MATCH('output for script'!$A3,'calculation fossil'!$B$63:$B$70,0),MATCH('output for script'!H$2,'calculation fossil'!$2:$2,0))</f>
        <v>0</v>
      </c>
      <c r="I3" s="77">
        <f>INDEX('calculation fossil'!$63:$70,MATCH('output for script'!$A3,'calculation fossil'!$B$63:$B$70,0),MATCH('output for script'!I$2,'calculation fossil'!$2:$2,0))</f>
        <v>0</v>
      </c>
      <c r="J3" s="77">
        <f>INDEX('calculation fossil'!$63:$70,MATCH('output for script'!$A3,'calculation fossil'!$B$63:$B$70,0),MATCH('output for script'!J$2,'calculation fossil'!$2:$2,0))</f>
        <v>0.15494554118922502</v>
      </c>
      <c r="K3" s="77">
        <f>INDEX('calculation fossil'!$63:$70,MATCH('output for script'!$A3,'calculation fossil'!$B$63:$B$70,0),MATCH('output for script'!K$2,'calculation fossil'!$2:$2,0))</f>
        <v>0</v>
      </c>
      <c r="L3" s="77">
        <f>INDEX('calculation fossil'!$63:$70,MATCH('output for script'!$A3,'calculation fossil'!$B$63:$B$70,0),MATCH('output for script'!L$2,'calculation fossil'!$2:$2,0))</f>
        <v>0</v>
      </c>
      <c r="M3" s="77">
        <f>INDEX('calculation fossil'!$63:$70,MATCH('output for script'!$A3,'calculation fossil'!$B$63:$B$70,0),MATCH('output for script'!M$2,'calculation fossil'!$2:$2,0))</f>
        <v>0</v>
      </c>
      <c r="N3" s="77">
        <f>INDEX('calculation fossil'!$63:$70,MATCH('output for script'!$A3,'calculation fossil'!$B$63:$B$70,0),MATCH('output for script'!N$2,'calculation fossil'!$2:$2,0))</f>
        <v>1</v>
      </c>
      <c r="O3" s="77">
        <f>INDEX('calculation fossil'!$63:$70,MATCH('output for script'!$A3,'calculation fossil'!$B$63:$B$70,0),MATCH('output for script'!O$2,'calculation fossil'!$2:$2,0))</f>
        <v>0</v>
      </c>
      <c r="P3" s="77">
        <f>INDEX('calculation fossil'!$63:$70,MATCH('output for script'!$A3,'calculation fossil'!$B$63:$B$70,0),MATCH('output for script'!P$2,'calculation fossil'!$2:$2,0))</f>
        <v>0</v>
      </c>
      <c r="Q3" s="77">
        <f>INDEX('calculation fossil'!$63:$70,MATCH('output for script'!$A3,'calculation fossil'!$B$63:$B$70,0),MATCH('output for script'!Q$2,'calculation fossil'!$2:$2,0))</f>
        <v>0</v>
      </c>
      <c r="R3" s="77">
        <f>INDEX('calculation fossil'!$63:$70,MATCH('output for script'!$A3,'calculation fossil'!$B$63:$B$70,0),MATCH('output for script'!R$2,'calculation fossil'!$2:$2,0))</f>
        <v>0</v>
      </c>
      <c r="S3" s="77">
        <f>INDEX('calculation fossil'!$63:$70,MATCH('output for script'!$A3,'calculation fossil'!$B$63:$B$70,0),MATCH('output for script'!S$2,'calculation fossil'!$2:$2,0))</f>
        <v>0</v>
      </c>
      <c r="T3" s="77">
        <f>INDEX('calculation fossil'!$63:$70,MATCH('output for script'!$A3,'calculation fossil'!$B$63:$B$70,0),MATCH('output for script'!T$2,'calculation fossil'!$2:$2,0))</f>
        <v>0</v>
      </c>
      <c r="U3" s="77">
        <f>INDEX('calculation fossil'!$63:$70,MATCH('output for script'!$A3,'calculation fossil'!$B$63:$B$70,0),MATCH('output for script'!U$2,'calculation fossil'!$2:$2,0))</f>
        <v>0</v>
      </c>
      <c r="V3" s="78">
        <f>U3</f>
        <v>0</v>
      </c>
      <c r="W3" s="77">
        <f>INDEX('calculation fossil'!$63:$70,MATCH('output for script'!$A3,'calculation fossil'!$B$63:$B$70,0),MATCH('output for script'!W$2,'calculation fossil'!$2:$2,0))</f>
        <v>0</v>
      </c>
      <c r="X3" s="77">
        <f>INDEX('calculation fossil'!$63:$70,MATCH('output for script'!$A3,'calculation fossil'!$B$63:$B$70,0),MATCH('output for script'!X$2,'calculation fossil'!$2:$2,0))</f>
        <v>0</v>
      </c>
      <c r="Y3" s="77">
        <f>INDEX('calculation fossil'!$63:$70,MATCH('output for script'!$A3,'calculation fossil'!$B$63:$B$70,0),MATCH('output for script'!Y$2,'calculation fossil'!$2:$2,0))</f>
        <v>0.67018412918394465</v>
      </c>
      <c r="Z3" s="77">
        <f>INDEX('calculation fossil'!$63:$70,MATCH('output for script'!$A3,'calculation fossil'!$B$63:$B$70,0),MATCH('output for script'!Z$2,'calculation fossil'!$2:$2,0))</f>
        <v>0</v>
      </c>
      <c r="AA3" s="77">
        <f>INDEX('calculation fossil'!$63:$70,MATCH('output for script'!$A3,'calculation fossil'!$B$63:$B$70,0),MATCH('output for script'!AA$2,'calculation fossil'!$2:$2,0))</f>
        <v>0</v>
      </c>
      <c r="AB3" s="77">
        <f>INDEX('calculation fossil'!$63:$70,MATCH('output for script'!$A3,'calculation fossil'!$B$63:$B$70,0),MATCH('output for script'!AB$2,'calculation fossil'!$2:$2,0))</f>
        <v>0</v>
      </c>
      <c r="AC3" s="77">
        <f>INDEX('calculation fossil'!$63:$70,MATCH('output for script'!$A3,'calculation fossil'!$B$63:$B$70,0),MATCH('output for script'!AC$2,'calculation fossil'!$2:$2,0))</f>
        <v>0</v>
      </c>
      <c r="AD3" s="77">
        <f>INDEX('calculation fossil'!$63:$70,MATCH('output for script'!$A3,'calculation fossil'!$B$63:$B$70,0),MATCH('output for script'!AD$2,'calculation fossil'!$2:$2,0))</f>
        <v>0</v>
      </c>
      <c r="AE3" s="77">
        <f>INDEX('calculation fossil'!$63:$70,MATCH('output for script'!$A3,'calculation fossil'!$B$63:$B$70,0),MATCH('output for script'!AE$2,'calculation fossil'!$2:$2,0))</f>
        <v>0</v>
      </c>
      <c r="AF3" s="76">
        <f>INDEX('calculation fossil'!$98:$105,MATCH('output for script'!$A3,'calculation fossil'!$B$98:$B$105,0),MATCH('output for script'!AF$2,'calculation fossil'!$2:$2,0))</f>
        <v>0</v>
      </c>
      <c r="AG3" s="79">
        <f>INDEX('calculation fossil'!$98:$105,MATCH('output for script'!$A3,'calculation fossil'!$B$98:$B$105,0),MATCH('output for script'!AG$2,'calculation fossil'!$2:$2,0))</f>
        <v>0</v>
      </c>
      <c r="AH3" s="79">
        <f>INDEX('calculation fossil'!$98:$105,MATCH('output for script'!$A3,'calculation fossil'!$B$98:$B$105,0),MATCH('output for script'!AH$2,'calculation fossil'!$2:$2,0))</f>
        <v>0</v>
      </c>
      <c r="AI3" s="79">
        <f>INDEX('calculation fossil'!$98:$105,MATCH('output for script'!$A3,'calculation fossil'!$B$98:$B$105,0),MATCH('output for script'!AI$2,'calculation fossil'!$2:$2,0))</f>
        <v>0</v>
      </c>
      <c r="AJ3" s="79">
        <f>INDEX('calculation fossil'!$98:$105,MATCH('output for script'!$A3,'calculation fossil'!$B$98:$B$105,0),MATCH('output for script'!AJ$2,'calculation fossil'!$2:$2,0))</f>
        <v>0</v>
      </c>
      <c r="AK3" s="79">
        <f>INDEX('calculation fossil'!$98:$105,MATCH('output for script'!$A3,'calculation fossil'!$B$98:$B$105,0),MATCH('output for script'!AK$2,'calculation fossil'!$2:$2,0))</f>
        <v>0</v>
      </c>
      <c r="AL3" s="79">
        <f>INDEX('calculation fossil'!$98:$105,MATCH('output for script'!$A3,'calculation fossil'!$B$98:$B$105,0),MATCH('output for script'!AL$2,'calculation fossil'!$2:$2,0))</f>
        <v>0.13334770730563997</v>
      </c>
      <c r="AM3" s="79">
        <f>INDEX('calculation fossil'!$98:$105,MATCH('output for script'!$A3,'calculation fossil'!$B$98:$B$105,0),MATCH('output for script'!AM$2,'calculation fossil'!$2:$2,0))</f>
        <v>0</v>
      </c>
      <c r="AN3" s="79">
        <f>INDEX('calculation fossil'!$98:$105,MATCH('output for script'!$A3,'calculation fossil'!$B$98:$B$105,0),MATCH('output for script'!AN$2,'calculation fossil'!$2:$2,0))</f>
        <v>0</v>
      </c>
      <c r="AO3" s="79">
        <f>INDEX('calculation fossil'!$98:$105,MATCH('output for script'!$A3,'calculation fossil'!$B$98:$B$105,0),MATCH('output for script'!AO$2,'calculation fossil'!$2:$2,0))</f>
        <v>0</v>
      </c>
      <c r="AP3" s="79">
        <f>INDEX('calculation fossil'!$98:$105,MATCH('output for script'!$A3,'calculation fossil'!$B$98:$B$105,0),MATCH('output for script'!AP$2,'calculation fossil'!$2:$2,0))</f>
        <v>1</v>
      </c>
      <c r="AQ3" s="79">
        <f>INDEX('calculation fossil'!$98:$105,MATCH('output for script'!$A3,'calculation fossil'!$B$98:$B$105,0),MATCH('output for script'!AQ$2,'calculation fossil'!$2:$2,0))</f>
        <v>0</v>
      </c>
      <c r="AR3" s="79">
        <f>INDEX('calculation fossil'!$98:$105,MATCH('output for script'!$A3,'calculation fossil'!$B$98:$B$105,0),MATCH('output for script'!AR$2,'calculation fossil'!$2:$2,0))</f>
        <v>0</v>
      </c>
      <c r="AS3" s="79">
        <f>INDEX('calculation fossil'!$98:$105,MATCH('output for script'!$A3,'calculation fossil'!$B$98:$B$105,0),MATCH('output for script'!AS$2,'calculation fossil'!$2:$2,0))</f>
        <v>0</v>
      </c>
      <c r="AT3" s="79">
        <f>INDEX('calculation fossil'!$98:$105,MATCH('output for script'!$A3,'calculation fossil'!$B$98:$B$105,0),MATCH('output for script'!AT$2,'calculation fossil'!$2:$2,0))</f>
        <v>0</v>
      </c>
      <c r="AU3" s="79">
        <f>INDEX('calculation fossil'!$98:$105,MATCH('output for script'!$A3,'calculation fossil'!$B$98:$B$105,0),MATCH('output for script'!AU$2,'calculation fossil'!$2:$2,0))</f>
        <v>0</v>
      </c>
      <c r="AV3" s="79">
        <f>INDEX('calculation fossil'!$98:$105,MATCH('output for script'!$A3,'calculation fossil'!$B$98:$B$105,0),MATCH('output for script'!AV$2,'calculation fossil'!$2:$2,0))</f>
        <v>0</v>
      </c>
      <c r="AW3" s="79">
        <f>INDEX('calculation fossil'!$98:$105,MATCH('output for script'!$A3,'calculation fossil'!$B$98:$B$105,0),MATCH('output for script'!AW$2,'calculation fossil'!$2:$2,0))</f>
        <v>0</v>
      </c>
      <c r="AX3" s="80">
        <f>AW3</f>
        <v>0</v>
      </c>
      <c r="AY3" s="79">
        <f>INDEX('calculation fossil'!$98:$105,MATCH('output for script'!$A3,'calculation fossil'!$B$98:$B$105,0),MATCH('output for script'!AY$2,'calculation fossil'!$2:$2,0))</f>
        <v>0</v>
      </c>
      <c r="AZ3" s="79">
        <f>INDEX('calculation fossil'!$98:$105,MATCH('output for script'!$A3,'calculation fossil'!$B$98:$B$105,0),MATCH('output for script'!AZ$2,'calculation fossil'!$2:$2,0))</f>
        <v>0</v>
      </c>
      <c r="BA3" s="79">
        <f>INDEX('calculation fossil'!$98:$105,MATCH('output for script'!$A3,'calculation fossil'!$B$98:$B$105,0),MATCH('output for script'!BA$2,'calculation fossil'!$2:$2,0))</f>
        <v>0.63859148802608789</v>
      </c>
      <c r="BB3" s="79">
        <f>INDEX('calculation fossil'!$98:$105,MATCH('output for script'!$A3,'calculation fossil'!$B$98:$B$105,0),MATCH('output for script'!BB$2,'calculation fossil'!$2:$2,0))</f>
        <v>0</v>
      </c>
      <c r="BC3" s="79">
        <f>INDEX('calculation fossil'!$98:$105,MATCH('output for script'!$A3,'calculation fossil'!$B$98:$B$105,0),MATCH('output for script'!BC$2,'calculation fossil'!$2:$2,0))</f>
        <v>0</v>
      </c>
      <c r="BD3" s="79">
        <f>INDEX('calculation fossil'!$98:$105,MATCH('output for script'!$A3,'calculation fossil'!$B$98:$B$105,0),MATCH('output for script'!BD$2,'calculation fossil'!$2:$2,0))</f>
        <v>0</v>
      </c>
      <c r="BE3" s="79">
        <f>INDEX('calculation fossil'!$98:$105,MATCH('output for script'!$A3,'calculation fossil'!$B$98:$B$105,0),MATCH('output for script'!BE$2,'calculation fossil'!$2:$2,0))</f>
        <v>0</v>
      </c>
      <c r="BF3" s="79">
        <f>INDEX('calculation fossil'!$98:$105,MATCH('output for script'!$A3,'calculation fossil'!$B$98:$B$105,0),MATCH('output for script'!BF$2,'calculation fossil'!$2:$2,0))</f>
        <v>0</v>
      </c>
      <c r="BG3" s="79">
        <f>INDEX('calculation fossil'!$98:$105,MATCH('output for script'!$A3,'calculation fossil'!$B$98:$B$105,0),MATCH('output for script'!BG$2,'calculation fossil'!$2:$2,0))</f>
        <v>0</v>
      </c>
      <c r="BH3" s="38">
        <f>INDEX('calculation fossil'!$28:$35,MATCH('output for script'!$A3,'calculation fossil'!$B$28:$B$35,0),MATCH('output for script'!BH$2,'calculation fossil'!$2:$2,0))</f>
        <v>0</v>
      </c>
      <c r="BI3">
        <f>INDEX('calculation fossil'!$28:$35,MATCH('output for script'!$A3,'calculation fossil'!$B$28:$B$35,0),MATCH('output for script'!BI$2,'calculation fossil'!$2:$2,0))</f>
        <v>0</v>
      </c>
      <c r="BJ3">
        <f>INDEX('calculation fossil'!$28:$35,MATCH('output for script'!$A3,'calculation fossil'!$B$28:$B$35,0),MATCH('output for script'!BJ$2,'calculation fossil'!$2:$2,0))</f>
        <v>0</v>
      </c>
      <c r="BK3">
        <f>INDEX('calculation fossil'!$28:$35,MATCH('output for script'!$A3,'calculation fossil'!$B$28:$B$35,0),MATCH('output for script'!BK$2,'calculation fossil'!$2:$2,0))</f>
        <v>0</v>
      </c>
      <c r="BL3">
        <f>INDEX('calculation fossil'!$28:$35,MATCH('output for script'!$A3,'calculation fossil'!$B$28:$B$35,0),MATCH('output for script'!BL$2,'calculation fossil'!$2:$2,0))</f>
        <v>0</v>
      </c>
      <c r="BM3">
        <f>INDEX('calculation fossil'!$28:$35,MATCH('output for script'!$A3,'calculation fossil'!$B$28:$B$35,0),MATCH('output for script'!BM$2,'calculation fossil'!$2:$2,0))</f>
        <v>6609.7</v>
      </c>
      <c r="BN3">
        <f>INDEX('calculation fossil'!$28:$35,MATCH('output for script'!$A3,'calculation fossil'!$B$28:$B$35,0),MATCH('output for script'!BN$2,'calculation fossil'!$2:$2,0))</f>
        <v>470</v>
      </c>
      <c r="BO3">
        <f>INDEX('calculation fossil'!$28:$35,MATCH('output for script'!$A3,'calculation fossil'!$B$28:$B$35,0),MATCH('output for script'!BO$2,'calculation fossil'!$2:$2,0))</f>
        <v>0</v>
      </c>
      <c r="BP3">
        <f>INDEX('calculation fossil'!$28:$35,MATCH('output for script'!$A3,'calculation fossil'!$B$28:$B$35,0),MATCH('output for script'!BP$2,'calculation fossil'!$2:$2,0))</f>
        <v>0</v>
      </c>
      <c r="BQ3">
        <f>INDEX('calculation fossil'!$28:$35,MATCH('output for script'!$A3,'calculation fossil'!$B$28:$B$35,0),MATCH('output for script'!BQ$2,'calculation fossil'!$2:$2,0))</f>
        <v>402</v>
      </c>
      <c r="BR3">
        <f>INDEX('calculation fossil'!$28:$35,MATCH('output for script'!$A3,'calculation fossil'!$B$28:$B$35,0),MATCH('output for script'!BR$2,'calculation fossil'!$2:$2,0))</f>
        <v>2870</v>
      </c>
      <c r="BS3">
        <f>INDEX('calculation fossil'!$28:$35,MATCH('output for script'!$A3,'calculation fossil'!$B$28:$B$35,0),MATCH('output for script'!BS$2,'calculation fossil'!$2:$2,0))</f>
        <v>0</v>
      </c>
      <c r="BT3">
        <f>INDEX('calculation fossil'!$28:$35,MATCH('output for script'!$A3,'calculation fossil'!$B$28:$B$35,0),MATCH('output for script'!BT$2,'calculation fossil'!$2:$2,0))</f>
        <v>0</v>
      </c>
      <c r="BU3">
        <f>INDEX('calculation fossil'!$28:$35,MATCH('output for script'!$A3,'calculation fossil'!$B$28:$B$35,0),MATCH('output for script'!BU$2,'calculation fossil'!$2:$2,0))</f>
        <v>290</v>
      </c>
      <c r="BV3">
        <f>INDEX('calculation fossil'!$28:$35,MATCH('output for script'!$A3,'calculation fossil'!$B$28:$B$35,0),MATCH('output for script'!BV$2,'calculation fossil'!$2:$2,0))</f>
        <v>0</v>
      </c>
      <c r="BW3">
        <f>INDEX('calculation fossil'!$28:$35,MATCH('output for script'!$A3,'calculation fossil'!$B$28:$B$35,0),MATCH('output for script'!BW$2,'calculation fossil'!$2:$2,0))</f>
        <v>0</v>
      </c>
      <c r="BX3">
        <f>INDEX('calculation fossil'!$28:$35,MATCH('output for script'!$A3,'calculation fossil'!$B$28:$B$35,0),MATCH('output for script'!BX$2,'calculation fossil'!$2:$2,0))</f>
        <v>1845</v>
      </c>
      <c r="BY3">
        <f>INDEX('calculation fossil'!$28:$35,MATCH('output for script'!$A3,'calculation fossil'!$B$28:$B$35,0),MATCH('output for script'!BY$2,'calculation fossil'!$2:$2,0))</f>
        <v>0</v>
      </c>
      <c r="BZ3" s="42">
        <f>BY3</f>
        <v>0</v>
      </c>
      <c r="CA3">
        <f>INDEX('calculation fossil'!$28:$35,MATCH('output for script'!$A3,'calculation fossil'!$B$28:$B$35,0),MATCH('output for script'!CA$2,'calculation fossil'!$2:$2,0))</f>
        <v>0</v>
      </c>
      <c r="CB3">
        <f>INDEX('calculation fossil'!$28:$35,MATCH('output for script'!$A3,'calculation fossil'!$B$28:$B$35,0),MATCH('output for script'!CB$2,'calculation fossil'!$2:$2,0))</f>
        <v>3381</v>
      </c>
      <c r="CC3">
        <f>INDEX('calculation fossil'!$28:$35,MATCH('output for script'!$A3,'calculation fossil'!$B$28:$B$35,0),MATCH('output for script'!CC$2,'calculation fossil'!$2:$2,0))</f>
        <v>979.4</v>
      </c>
      <c r="CD3">
        <f>INDEX('calculation fossil'!$28:$35,MATCH('output for script'!$A3,'calculation fossil'!$B$28:$B$35,0),MATCH('output for script'!CD$2,'calculation fossil'!$2:$2,0))</f>
        <v>0</v>
      </c>
      <c r="CE3">
        <f>INDEX('calculation fossil'!$28:$35,MATCH('output for script'!$A3,'calculation fossil'!$B$28:$B$35,0),MATCH('output for script'!CE$2,'calculation fossil'!$2:$2,0))</f>
        <v>0</v>
      </c>
      <c r="CF3">
        <f>INDEX('calculation fossil'!$28:$35,MATCH('output for script'!$A3,'calculation fossil'!$B$28:$B$35,0),MATCH('output for script'!CF$2,'calculation fossil'!$2:$2,0))</f>
        <v>0</v>
      </c>
      <c r="CG3">
        <f>INDEX('calculation fossil'!$28:$35,MATCH('output for script'!$A3,'calculation fossil'!$B$28:$B$35,0),MATCH('output for script'!CG$2,'calculation fossil'!$2:$2,0))</f>
        <v>0</v>
      </c>
      <c r="CH3">
        <f>INDEX('calculation fossil'!$28:$35,MATCH('output for script'!$A3,'calculation fossil'!$B$28:$B$35,0),MATCH('output for script'!CH$2,'calculation fossil'!$2:$2,0))</f>
        <v>299.07789638625013</v>
      </c>
      <c r="CI3">
        <f>INDEX('calculation fossil'!$28:$35,MATCH('output for script'!$A3,'calculation fossil'!$B$28:$B$35,0),MATCH('output for script'!CI$2,'calculation fossil'!$2:$2,0))</f>
        <v>0</v>
      </c>
      <c r="CJ3" s="21"/>
    </row>
    <row r="4" spans="1:88" x14ac:dyDescent="0.2">
      <c r="A4" t="s">
        <v>12</v>
      </c>
      <c r="B4" t="s">
        <v>13</v>
      </c>
      <c r="C4" t="s">
        <v>26</v>
      </c>
      <c r="D4" s="76">
        <f>INDEX('calculation fossil'!$63:$70,MATCH('output for script'!$A4,'calculation fossil'!$B$63:$B$70,0),MATCH('output for script'!D$2,'calculation fossil'!$2:$2,0))</f>
        <v>1</v>
      </c>
      <c r="E4" s="77">
        <f>INDEX('calculation fossil'!$63:$70,MATCH('output for script'!$A4,'calculation fossil'!$B$63:$B$70,0),MATCH('output for script'!E$2,'calculation fossil'!$2:$2,0))</f>
        <v>1</v>
      </c>
      <c r="F4" s="77">
        <f>INDEX('calculation fossil'!$63:$70,MATCH('output for script'!$A4,'calculation fossil'!$B$63:$B$70,0),MATCH('output for script'!F$2,'calculation fossil'!$2:$2,0))</f>
        <v>1</v>
      </c>
      <c r="G4" s="77">
        <f>INDEX('calculation fossil'!$63:$70,MATCH('output for script'!$A4,'calculation fossil'!$B$63:$B$70,0),MATCH('output for script'!G$2,'calculation fossil'!$2:$2,0))</f>
        <v>1</v>
      </c>
      <c r="H4" s="77">
        <f>INDEX('calculation fossil'!$63:$70,MATCH('output for script'!$A4,'calculation fossil'!$B$63:$B$70,0),MATCH('output for script'!H$2,'calculation fossil'!$2:$2,0))</f>
        <v>1</v>
      </c>
      <c r="I4" s="77">
        <f>INDEX('calculation fossil'!$63:$70,MATCH('output for script'!$A4,'calculation fossil'!$B$63:$B$70,0),MATCH('output for script'!I$2,'calculation fossil'!$2:$2,0))</f>
        <v>1</v>
      </c>
      <c r="J4" s="77">
        <f>INDEX('calculation fossil'!$63:$70,MATCH('output for script'!$A4,'calculation fossil'!$B$63:$B$70,0),MATCH('output for script'!J$2,'calculation fossil'!$2:$2,0))</f>
        <v>0.84505445881077501</v>
      </c>
      <c r="K4" s="77">
        <f>INDEX('calculation fossil'!$63:$70,MATCH('output for script'!$A4,'calculation fossil'!$B$63:$B$70,0),MATCH('output for script'!K$2,'calculation fossil'!$2:$2,0))</f>
        <v>1</v>
      </c>
      <c r="L4" s="77">
        <f>INDEX('calculation fossil'!$63:$70,MATCH('output for script'!$A4,'calculation fossil'!$B$63:$B$70,0),MATCH('output for script'!L$2,'calculation fossil'!$2:$2,0))</f>
        <v>1</v>
      </c>
      <c r="M4" s="77">
        <f>INDEX('calculation fossil'!$63:$70,MATCH('output for script'!$A4,'calculation fossil'!$B$63:$B$70,0),MATCH('output for script'!M$2,'calculation fossil'!$2:$2,0))</f>
        <v>1</v>
      </c>
      <c r="N4" s="77">
        <f>INDEX('calculation fossil'!$63:$70,MATCH('output for script'!$A4,'calculation fossil'!$B$63:$B$70,0),MATCH('output for script'!N$2,'calculation fossil'!$2:$2,0))</f>
        <v>0</v>
      </c>
      <c r="O4" s="77">
        <f>INDEX('calculation fossil'!$63:$70,MATCH('output for script'!$A4,'calculation fossil'!$B$63:$B$70,0),MATCH('output for script'!O$2,'calculation fossil'!$2:$2,0))</f>
        <v>1</v>
      </c>
      <c r="P4" s="77">
        <f>INDEX('calculation fossil'!$63:$70,MATCH('output for script'!$A4,'calculation fossil'!$B$63:$B$70,0),MATCH('output for script'!P$2,'calculation fossil'!$2:$2,0))</f>
        <v>1</v>
      </c>
      <c r="Q4" s="77">
        <f>INDEX('calculation fossil'!$63:$70,MATCH('output for script'!$A4,'calculation fossil'!$B$63:$B$70,0),MATCH('output for script'!Q$2,'calculation fossil'!$2:$2,0))</f>
        <v>1</v>
      </c>
      <c r="R4" s="77">
        <f>INDEX('calculation fossil'!$63:$70,MATCH('output for script'!$A4,'calculation fossil'!$B$63:$B$70,0),MATCH('output for script'!R$2,'calculation fossil'!$2:$2,0))</f>
        <v>1</v>
      </c>
      <c r="S4" s="77">
        <f>INDEX('calculation fossil'!$63:$70,MATCH('output for script'!$A4,'calculation fossil'!$B$63:$B$70,0),MATCH('output for script'!S$2,'calculation fossil'!$2:$2,0))</f>
        <v>1</v>
      </c>
      <c r="T4" s="77">
        <f>INDEX('calculation fossil'!$63:$70,MATCH('output for script'!$A4,'calculation fossil'!$B$63:$B$70,0),MATCH('output for script'!T$2,'calculation fossil'!$2:$2,0))</f>
        <v>1</v>
      </c>
      <c r="U4" s="77">
        <f>INDEX('calculation fossil'!$63:$70,MATCH('output for script'!$A4,'calculation fossil'!$B$63:$B$70,0),MATCH('output for script'!U$2,'calculation fossil'!$2:$2,0))</f>
        <v>1</v>
      </c>
      <c r="V4" s="78">
        <f t="shared" ref="V4:V10" si="0">U4</f>
        <v>1</v>
      </c>
      <c r="W4" s="77">
        <f>INDEX('calculation fossil'!$63:$70,MATCH('output for script'!$A4,'calculation fossil'!$B$63:$B$70,0),MATCH('output for script'!W$2,'calculation fossil'!$2:$2,0))</f>
        <v>1</v>
      </c>
      <c r="X4" s="77">
        <f>INDEX('calculation fossil'!$63:$70,MATCH('output for script'!$A4,'calculation fossil'!$B$63:$B$70,0),MATCH('output for script'!X$2,'calculation fossil'!$2:$2,0))</f>
        <v>1</v>
      </c>
      <c r="Y4" s="77">
        <f>INDEX('calculation fossil'!$63:$70,MATCH('output for script'!$A4,'calculation fossil'!$B$63:$B$70,0),MATCH('output for script'!Y$2,'calculation fossil'!$2:$2,0))</f>
        <v>0.32981587081605529</v>
      </c>
      <c r="Z4" s="77">
        <f>INDEX('calculation fossil'!$63:$70,MATCH('output for script'!$A4,'calculation fossil'!$B$63:$B$70,0),MATCH('output for script'!Z$2,'calculation fossil'!$2:$2,0))</f>
        <v>1</v>
      </c>
      <c r="AA4" s="77">
        <f>INDEX('calculation fossil'!$63:$70,MATCH('output for script'!$A4,'calculation fossil'!$B$63:$B$70,0),MATCH('output for script'!AA$2,'calculation fossil'!$2:$2,0))</f>
        <v>1</v>
      </c>
      <c r="AB4" s="77">
        <f>INDEX('calculation fossil'!$63:$70,MATCH('output for script'!$A4,'calculation fossil'!$B$63:$B$70,0),MATCH('output for script'!AB$2,'calculation fossil'!$2:$2,0))</f>
        <v>1</v>
      </c>
      <c r="AC4" s="77">
        <f>INDEX('calculation fossil'!$63:$70,MATCH('output for script'!$A4,'calculation fossil'!$B$63:$B$70,0),MATCH('output for script'!AC$2,'calculation fossil'!$2:$2,0))</f>
        <v>1</v>
      </c>
      <c r="AD4" s="77">
        <f>INDEX('calculation fossil'!$63:$70,MATCH('output for script'!$A4,'calculation fossil'!$B$63:$B$70,0),MATCH('output for script'!AD$2,'calculation fossil'!$2:$2,0))</f>
        <v>1</v>
      </c>
      <c r="AE4" s="77">
        <f>INDEX('calculation fossil'!$63:$70,MATCH('output for script'!$A4,'calculation fossil'!$B$63:$B$70,0),MATCH('output for script'!AE$2,'calculation fossil'!$2:$2,0))</f>
        <v>1</v>
      </c>
      <c r="AF4" s="76">
        <f>INDEX('calculation fossil'!$98:$105,MATCH('output for script'!$A4,'calculation fossil'!$B$98:$B$105,0),MATCH('output for script'!AF$2,'calculation fossil'!$2:$2,0))</f>
        <v>1</v>
      </c>
      <c r="AG4" s="79">
        <f>INDEX('calculation fossil'!$98:$105,MATCH('output for script'!$A4,'calculation fossil'!$B$98:$B$105,0),MATCH('output for script'!AG$2,'calculation fossil'!$2:$2,0))</f>
        <v>1</v>
      </c>
      <c r="AH4" s="79">
        <f>INDEX('calculation fossil'!$98:$105,MATCH('output for script'!$A4,'calculation fossil'!$B$98:$B$105,0),MATCH('output for script'!AH$2,'calculation fossil'!$2:$2,0))</f>
        <v>1</v>
      </c>
      <c r="AI4" s="79">
        <f>INDEX('calculation fossil'!$98:$105,MATCH('output for script'!$A4,'calculation fossil'!$B$98:$B$105,0),MATCH('output for script'!AI$2,'calculation fossil'!$2:$2,0))</f>
        <v>1</v>
      </c>
      <c r="AJ4" s="79">
        <f>INDEX('calculation fossil'!$98:$105,MATCH('output for script'!$A4,'calculation fossil'!$B$98:$B$105,0),MATCH('output for script'!AJ$2,'calculation fossil'!$2:$2,0))</f>
        <v>1</v>
      </c>
      <c r="AK4" s="79">
        <f>INDEX('calculation fossil'!$98:$105,MATCH('output for script'!$A4,'calculation fossil'!$B$98:$B$105,0),MATCH('output for script'!AK$2,'calculation fossil'!$2:$2,0))</f>
        <v>1</v>
      </c>
      <c r="AL4" s="79">
        <f>INDEX('calculation fossil'!$98:$105,MATCH('output for script'!$A4,'calculation fossil'!$B$98:$B$105,0),MATCH('output for script'!AL$2,'calculation fossil'!$2:$2,0))</f>
        <v>0.86665229269436006</v>
      </c>
      <c r="AM4" s="79">
        <f>INDEX('calculation fossil'!$98:$105,MATCH('output for script'!$A4,'calculation fossil'!$B$98:$B$105,0),MATCH('output for script'!AM$2,'calculation fossil'!$2:$2,0))</f>
        <v>1</v>
      </c>
      <c r="AN4" s="79">
        <f>INDEX('calculation fossil'!$98:$105,MATCH('output for script'!$A4,'calculation fossil'!$B$98:$B$105,0),MATCH('output for script'!AN$2,'calculation fossil'!$2:$2,0))</f>
        <v>1</v>
      </c>
      <c r="AO4" s="79">
        <f>INDEX('calculation fossil'!$98:$105,MATCH('output for script'!$A4,'calculation fossil'!$B$98:$B$105,0),MATCH('output for script'!AO$2,'calculation fossil'!$2:$2,0))</f>
        <v>1</v>
      </c>
      <c r="AP4" s="79">
        <f>INDEX('calculation fossil'!$98:$105,MATCH('output for script'!$A4,'calculation fossil'!$B$98:$B$105,0),MATCH('output for script'!AP$2,'calculation fossil'!$2:$2,0))</f>
        <v>0</v>
      </c>
      <c r="AQ4" s="79">
        <f>INDEX('calculation fossil'!$98:$105,MATCH('output for script'!$A4,'calculation fossil'!$B$98:$B$105,0),MATCH('output for script'!AQ$2,'calculation fossil'!$2:$2,0))</f>
        <v>1</v>
      </c>
      <c r="AR4" s="79">
        <f>INDEX('calculation fossil'!$98:$105,MATCH('output for script'!$A4,'calculation fossil'!$B$98:$B$105,0),MATCH('output for script'!AR$2,'calculation fossil'!$2:$2,0))</f>
        <v>1</v>
      </c>
      <c r="AS4" s="79">
        <f>INDEX('calculation fossil'!$98:$105,MATCH('output for script'!$A4,'calculation fossil'!$B$98:$B$105,0),MATCH('output for script'!AS$2,'calculation fossil'!$2:$2,0))</f>
        <v>1</v>
      </c>
      <c r="AT4" s="79">
        <f>INDEX('calculation fossil'!$98:$105,MATCH('output for script'!$A4,'calculation fossil'!$B$98:$B$105,0),MATCH('output for script'!AT$2,'calculation fossil'!$2:$2,0))</f>
        <v>1</v>
      </c>
      <c r="AU4" s="79">
        <f>INDEX('calculation fossil'!$98:$105,MATCH('output for script'!$A4,'calculation fossil'!$B$98:$B$105,0),MATCH('output for script'!AU$2,'calculation fossil'!$2:$2,0))</f>
        <v>1</v>
      </c>
      <c r="AV4" s="79">
        <f>INDEX('calculation fossil'!$98:$105,MATCH('output for script'!$A4,'calculation fossil'!$B$98:$B$105,0),MATCH('output for script'!AV$2,'calculation fossil'!$2:$2,0))</f>
        <v>1</v>
      </c>
      <c r="AW4" s="79">
        <f>INDEX('calculation fossil'!$98:$105,MATCH('output for script'!$A4,'calculation fossil'!$B$98:$B$105,0),MATCH('output for script'!AW$2,'calculation fossil'!$2:$2,0))</f>
        <v>1</v>
      </c>
      <c r="AX4" s="80">
        <f t="shared" ref="AX4:AX10" si="1">AW4</f>
        <v>1</v>
      </c>
      <c r="AY4" s="79">
        <f>INDEX('calculation fossil'!$98:$105,MATCH('output for script'!$A4,'calculation fossil'!$B$98:$B$105,0),MATCH('output for script'!AY$2,'calculation fossil'!$2:$2,0))</f>
        <v>1</v>
      </c>
      <c r="AZ4" s="79">
        <f>INDEX('calculation fossil'!$98:$105,MATCH('output for script'!$A4,'calculation fossil'!$B$98:$B$105,0),MATCH('output for script'!AZ$2,'calculation fossil'!$2:$2,0))</f>
        <v>1</v>
      </c>
      <c r="BA4" s="79">
        <f>INDEX('calculation fossil'!$98:$105,MATCH('output for script'!$A4,'calculation fossil'!$B$98:$B$105,0),MATCH('output for script'!BA$2,'calculation fossil'!$2:$2,0))</f>
        <v>0.36140851197391199</v>
      </c>
      <c r="BB4" s="79">
        <f>INDEX('calculation fossil'!$98:$105,MATCH('output for script'!$A4,'calculation fossil'!$B$98:$B$105,0),MATCH('output for script'!BB$2,'calculation fossil'!$2:$2,0))</f>
        <v>1</v>
      </c>
      <c r="BC4" s="79">
        <f>INDEX('calculation fossil'!$98:$105,MATCH('output for script'!$A4,'calculation fossil'!$B$98:$B$105,0),MATCH('output for script'!BC$2,'calculation fossil'!$2:$2,0))</f>
        <v>1</v>
      </c>
      <c r="BD4" s="79">
        <f>INDEX('calculation fossil'!$98:$105,MATCH('output for script'!$A4,'calculation fossil'!$B$98:$B$105,0),MATCH('output for script'!BD$2,'calculation fossil'!$2:$2,0))</f>
        <v>1</v>
      </c>
      <c r="BE4" s="79">
        <f>INDEX('calculation fossil'!$98:$105,MATCH('output for script'!$A4,'calculation fossil'!$B$98:$B$105,0),MATCH('output for script'!BE$2,'calculation fossil'!$2:$2,0))</f>
        <v>1</v>
      </c>
      <c r="BF4" s="79">
        <f>INDEX('calculation fossil'!$98:$105,MATCH('output for script'!$A4,'calculation fossil'!$B$98:$B$105,0),MATCH('output for script'!BF$2,'calculation fossil'!$2:$2,0))</f>
        <v>1</v>
      </c>
      <c r="BG4" s="79">
        <f>INDEX('calculation fossil'!$98:$105,MATCH('output for script'!$A4,'calculation fossil'!$B$98:$B$105,0),MATCH('output for script'!BG$2,'calculation fossil'!$2:$2,0))</f>
        <v>1</v>
      </c>
      <c r="BH4" s="38">
        <f>INDEX('calculation fossil'!$28:$35,MATCH('output for script'!$A4,'calculation fossil'!$B$28:$B$35,0),MATCH('output for script'!BH$2,'calculation fossil'!$2:$2,0))</f>
        <v>0</v>
      </c>
      <c r="BI4">
        <f>INDEX('calculation fossil'!$28:$35,MATCH('output for script'!$A4,'calculation fossil'!$B$28:$B$35,0),MATCH('output for script'!BI$2,'calculation fossil'!$2:$2,0))</f>
        <v>612.4</v>
      </c>
      <c r="BJ4">
        <f>INDEX('calculation fossil'!$28:$35,MATCH('output for script'!$A4,'calculation fossil'!$B$28:$B$35,0),MATCH('output for script'!BJ$2,'calculation fossil'!$2:$2,0))</f>
        <v>223</v>
      </c>
      <c r="BK4">
        <f>INDEX('calculation fossil'!$28:$35,MATCH('output for script'!$A4,'calculation fossil'!$B$28:$B$35,0),MATCH('output for script'!BK$2,'calculation fossil'!$2:$2,0))</f>
        <v>0</v>
      </c>
      <c r="BL4">
        <f>INDEX('calculation fossil'!$28:$35,MATCH('output for script'!$A4,'calculation fossil'!$B$28:$B$35,0),MATCH('output for script'!BL$2,'calculation fossil'!$2:$2,0))</f>
        <v>551.40000000000009</v>
      </c>
      <c r="BM4">
        <f>INDEX('calculation fossil'!$28:$35,MATCH('output for script'!$A4,'calculation fossil'!$B$28:$B$35,0),MATCH('output for script'!BM$2,'calculation fossil'!$2:$2,0))</f>
        <v>14446.65</v>
      </c>
      <c r="BN4">
        <f>INDEX('calculation fossil'!$28:$35,MATCH('output for script'!$A4,'calculation fossil'!$B$28:$B$35,0),MATCH('output for script'!BN$2,'calculation fossil'!$2:$2,0))</f>
        <v>2195.1</v>
      </c>
      <c r="BO4">
        <f>INDEX('calculation fossil'!$28:$35,MATCH('output for script'!$A4,'calculation fossil'!$B$28:$B$35,0),MATCH('output for script'!BO$2,'calculation fossil'!$2:$2,0))</f>
        <v>0</v>
      </c>
      <c r="BP4">
        <f>INDEX('calculation fossil'!$28:$35,MATCH('output for script'!$A4,'calculation fossil'!$B$28:$B$35,0),MATCH('output for script'!BP$2,'calculation fossil'!$2:$2,0))</f>
        <v>9202.44</v>
      </c>
      <c r="BQ4">
        <f>INDEX('calculation fossil'!$28:$35,MATCH('output for script'!$A4,'calculation fossil'!$B$28:$B$35,0),MATCH('output for script'!BQ$2,'calculation fossil'!$2:$2,0))</f>
        <v>2319</v>
      </c>
      <c r="BR4">
        <f>INDEX('calculation fossil'!$28:$35,MATCH('output for script'!$A4,'calculation fossil'!$B$28:$B$35,0),MATCH('output for script'!BR$2,'calculation fossil'!$2:$2,0))</f>
        <v>0</v>
      </c>
      <c r="BS4">
        <f>INDEX('calculation fossil'!$28:$35,MATCH('output for script'!$A4,'calculation fossil'!$B$28:$B$35,0),MATCH('output for script'!BS$2,'calculation fossil'!$2:$2,0))</f>
        <v>11803</v>
      </c>
      <c r="BT4">
        <f>INDEX('calculation fossil'!$28:$35,MATCH('output for script'!$A4,'calculation fossil'!$B$28:$B$35,0),MATCH('output for script'!BT$2,'calculation fossil'!$2:$2,0))</f>
        <v>0</v>
      </c>
      <c r="BU4">
        <f>INDEX('calculation fossil'!$28:$35,MATCH('output for script'!$A4,'calculation fossil'!$B$28:$B$35,0),MATCH('output for script'!BU$2,'calculation fossil'!$2:$2,0))</f>
        <v>0</v>
      </c>
      <c r="BV4">
        <f>INDEX('calculation fossil'!$28:$35,MATCH('output for script'!$A4,'calculation fossil'!$B$28:$B$35,0),MATCH('output for script'!BV$2,'calculation fossil'!$2:$2,0))</f>
        <v>227.1</v>
      </c>
      <c r="BW4">
        <f>INDEX('calculation fossil'!$28:$35,MATCH('output for script'!$A4,'calculation fossil'!$B$28:$B$35,0),MATCH('output for script'!BW$2,'calculation fossil'!$2:$2,0))</f>
        <v>855</v>
      </c>
      <c r="BX4">
        <f>INDEX('calculation fossil'!$28:$35,MATCH('output for script'!$A4,'calculation fossil'!$B$28:$B$35,0),MATCH('output for script'!BX$2,'calculation fossil'!$2:$2,0))</f>
        <v>4476</v>
      </c>
      <c r="BY4">
        <f>INDEX('calculation fossil'!$28:$35,MATCH('output for script'!$A4,'calculation fossil'!$B$28:$B$35,0),MATCH('output for script'!BY$2,'calculation fossil'!$2:$2,0))</f>
        <v>0</v>
      </c>
      <c r="BZ4" s="42">
        <f t="shared" ref="BZ4:BZ10" si="2">BY4</f>
        <v>0</v>
      </c>
      <c r="CA4">
        <f>INDEX('calculation fossil'!$28:$35,MATCH('output for script'!$A4,'calculation fossil'!$B$28:$B$35,0),MATCH('output for script'!CA$2,'calculation fossil'!$2:$2,0))</f>
        <v>0</v>
      </c>
      <c r="CB4">
        <f>INDEX('calculation fossil'!$28:$35,MATCH('output for script'!$A4,'calculation fossil'!$B$28:$B$35,0),MATCH('output for script'!CB$2,'calculation fossil'!$2:$2,0))</f>
        <v>625</v>
      </c>
      <c r="CC4">
        <f>INDEX('calculation fossil'!$28:$35,MATCH('output for script'!$A4,'calculation fossil'!$B$28:$B$35,0),MATCH('output for script'!CC$2,'calculation fossil'!$2:$2,0))</f>
        <v>12991.882450000001</v>
      </c>
      <c r="CD4">
        <f>INDEX('calculation fossil'!$28:$35,MATCH('output for script'!$A4,'calculation fossil'!$B$28:$B$35,0),MATCH('output for script'!CD$2,'calculation fossil'!$2:$2,0))</f>
        <v>1756</v>
      </c>
      <c r="CE4">
        <f>INDEX('calculation fossil'!$28:$35,MATCH('output for script'!$A4,'calculation fossil'!$B$28:$B$35,0),MATCH('output for script'!CE$2,'calculation fossil'!$2:$2,0))</f>
        <v>1029</v>
      </c>
      <c r="CF4">
        <f>INDEX('calculation fossil'!$28:$35,MATCH('output for script'!$A4,'calculation fossil'!$B$28:$B$35,0),MATCH('output for script'!CF$2,'calculation fossil'!$2:$2,0))</f>
        <v>65</v>
      </c>
      <c r="CG4">
        <f>INDEX('calculation fossil'!$28:$35,MATCH('output for script'!$A4,'calculation fossil'!$B$28:$B$35,0),MATCH('output for script'!CG$2,'calculation fossil'!$2:$2,0))</f>
        <v>123</v>
      </c>
      <c r="CH4">
        <f>INDEX('calculation fossil'!$28:$35,MATCH('output for script'!$A4,'calculation fossil'!$B$28:$B$35,0),MATCH('output for script'!CH$2,'calculation fossil'!$2:$2,0))</f>
        <v>215.64469147894221</v>
      </c>
      <c r="CI4">
        <f>INDEX('calculation fossil'!$28:$35,MATCH('output for script'!$A4,'calculation fossil'!$B$28:$B$35,0),MATCH('output for script'!CI$2,'calculation fossil'!$2:$2,0))</f>
        <v>0</v>
      </c>
      <c r="CJ4" s="21"/>
    </row>
    <row r="5" spans="1:88" x14ac:dyDescent="0.2">
      <c r="A5" t="s">
        <v>261</v>
      </c>
      <c r="B5" t="s">
        <v>17</v>
      </c>
      <c r="C5" t="s">
        <v>26</v>
      </c>
      <c r="D5" s="76">
        <f>INDEX('calculation fossil'!$63:$70,MATCH('output for script'!$A5,'calculation fossil'!$B$63:$B$70,0),MATCH('output for script'!D$2,'calculation fossil'!$2:$2,0))</f>
        <v>1</v>
      </c>
      <c r="E5" s="77">
        <f>INDEX('calculation fossil'!$63:$70,MATCH('output for script'!$A5,'calculation fossil'!$B$63:$B$70,0),MATCH('output for script'!E$2,'calculation fossil'!$2:$2,0))</f>
        <v>1</v>
      </c>
      <c r="F5" s="77">
        <f>INDEX('calculation fossil'!$63:$70,MATCH('output for script'!$A5,'calculation fossil'!$B$63:$B$70,0),MATCH('output for script'!F$2,'calculation fossil'!$2:$2,0))</f>
        <v>1</v>
      </c>
      <c r="G5" s="77">
        <f>INDEX('calculation fossil'!$63:$70,MATCH('output for script'!$A5,'calculation fossil'!$B$63:$B$70,0),MATCH('output for script'!G$2,'calculation fossil'!$2:$2,0))</f>
        <v>1</v>
      </c>
      <c r="H5" s="77">
        <f>INDEX('calculation fossil'!$63:$70,MATCH('output for script'!$A5,'calculation fossil'!$B$63:$B$70,0),MATCH('output for script'!H$2,'calculation fossil'!$2:$2,0))</f>
        <v>1</v>
      </c>
      <c r="I5" s="77">
        <f>INDEX('calculation fossil'!$63:$70,MATCH('output for script'!$A5,'calculation fossil'!$B$63:$B$70,0),MATCH('output for script'!I$2,'calculation fossil'!$2:$2,0))</f>
        <v>1</v>
      </c>
      <c r="J5" s="77">
        <f>INDEX('calculation fossil'!$63:$70,MATCH('output for script'!$A5,'calculation fossil'!$B$63:$B$70,0),MATCH('output for script'!J$2,'calculation fossil'!$2:$2,0))</f>
        <v>1</v>
      </c>
      <c r="K5" s="77">
        <f>INDEX('calculation fossil'!$63:$70,MATCH('output for script'!$A5,'calculation fossil'!$B$63:$B$70,0),MATCH('output for script'!K$2,'calculation fossil'!$2:$2,0))</f>
        <v>1</v>
      </c>
      <c r="L5" s="77">
        <f>INDEX('calculation fossil'!$63:$70,MATCH('output for script'!$A5,'calculation fossil'!$B$63:$B$70,0),MATCH('output for script'!L$2,'calculation fossil'!$2:$2,0))</f>
        <v>1</v>
      </c>
      <c r="M5" s="77">
        <f>INDEX('calculation fossil'!$63:$70,MATCH('output for script'!$A5,'calculation fossil'!$B$63:$B$70,0),MATCH('output for script'!M$2,'calculation fossil'!$2:$2,0))</f>
        <v>1</v>
      </c>
      <c r="N5" s="77">
        <f>INDEX('calculation fossil'!$63:$70,MATCH('output for script'!$A5,'calculation fossil'!$B$63:$B$70,0),MATCH('output for script'!N$2,'calculation fossil'!$2:$2,0))</f>
        <v>1</v>
      </c>
      <c r="O5" s="77">
        <f>INDEX('calculation fossil'!$63:$70,MATCH('output for script'!$A5,'calculation fossil'!$B$63:$B$70,0),MATCH('output for script'!O$2,'calculation fossil'!$2:$2,0))</f>
        <v>1</v>
      </c>
      <c r="P5" s="77">
        <f>INDEX('calculation fossil'!$63:$70,MATCH('output for script'!$A5,'calculation fossil'!$B$63:$B$70,0),MATCH('output for script'!P$2,'calculation fossil'!$2:$2,0))</f>
        <v>1</v>
      </c>
      <c r="Q5" s="77">
        <f>INDEX('calculation fossil'!$63:$70,MATCH('output for script'!$A5,'calculation fossil'!$B$63:$B$70,0),MATCH('output for script'!Q$2,'calculation fossil'!$2:$2,0))</f>
        <v>1</v>
      </c>
      <c r="R5" s="77">
        <f>INDEX('calculation fossil'!$63:$70,MATCH('output for script'!$A5,'calculation fossil'!$B$63:$B$70,0),MATCH('output for script'!R$2,'calculation fossil'!$2:$2,0))</f>
        <v>1</v>
      </c>
      <c r="S5" s="77">
        <f>INDEX('calculation fossil'!$63:$70,MATCH('output for script'!$A5,'calculation fossil'!$B$63:$B$70,0),MATCH('output for script'!S$2,'calculation fossil'!$2:$2,0))</f>
        <v>1</v>
      </c>
      <c r="T5" s="77">
        <f>INDEX('calculation fossil'!$63:$70,MATCH('output for script'!$A5,'calculation fossil'!$B$63:$B$70,0),MATCH('output for script'!T$2,'calculation fossil'!$2:$2,0))</f>
        <v>1</v>
      </c>
      <c r="U5" s="77">
        <f>INDEX('calculation fossil'!$63:$70,MATCH('output for script'!$A5,'calculation fossil'!$B$63:$B$70,0),MATCH('output for script'!U$2,'calculation fossil'!$2:$2,0))</f>
        <v>1</v>
      </c>
      <c r="V5" s="78">
        <f t="shared" si="0"/>
        <v>1</v>
      </c>
      <c r="W5" s="77">
        <f>INDEX('calculation fossil'!$63:$70,MATCH('output for script'!$A5,'calculation fossil'!$B$63:$B$70,0),MATCH('output for script'!W$2,'calculation fossil'!$2:$2,0))</f>
        <v>1</v>
      </c>
      <c r="X5" s="77">
        <f>INDEX('calculation fossil'!$63:$70,MATCH('output for script'!$A5,'calculation fossil'!$B$63:$B$70,0),MATCH('output for script'!X$2,'calculation fossil'!$2:$2,0))</f>
        <v>1</v>
      </c>
      <c r="Y5" s="77">
        <f>INDEX('calculation fossil'!$63:$70,MATCH('output for script'!$A5,'calculation fossil'!$B$63:$B$70,0),MATCH('output for script'!Y$2,'calculation fossil'!$2:$2,0))</f>
        <v>1</v>
      </c>
      <c r="Z5" s="77">
        <f>INDEX('calculation fossil'!$63:$70,MATCH('output for script'!$A5,'calculation fossil'!$B$63:$B$70,0),MATCH('output for script'!Z$2,'calculation fossil'!$2:$2,0))</f>
        <v>1</v>
      </c>
      <c r="AA5" s="77">
        <f>INDEX('calculation fossil'!$63:$70,MATCH('output for script'!$A5,'calculation fossil'!$B$63:$B$70,0),MATCH('output for script'!AA$2,'calculation fossil'!$2:$2,0))</f>
        <v>1</v>
      </c>
      <c r="AB5" s="77">
        <f>INDEX('calculation fossil'!$63:$70,MATCH('output for script'!$A5,'calculation fossil'!$B$63:$B$70,0),MATCH('output for script'!AB$2,'calculation fossil'!$2:$2,0))</f>
        <v>1</v>
      </c>
      <c r="AC5" s="77">
        <f>INDEX('calculation fossil'!$63:$70,MATCH('output for script'!$A5,'calculation fossil'!$B$63:$B$70,0),MATCH('output for script'!AC$2,'calculation fossil'!$2:$2,0))</f>
        <v>1</v>
      </c>
      <c r="AD5" s="77">
        <f>INDEX('calculation fossil'!$63:$70,MATCH('output for script'!$A5,'calculation fossil'!$B$63:$B$70,0),MATCH('output for script'!AD$2,'calculation fossil'!$2:$2,0))</f>
        <v>1</v>
      </c>
      <c r="AE5" s="77">
        <f>INDEX('calculation fossil'!$63:$70,MATCH('output for script'!$A5,'calculation fossil'!$B$63:$B$70,0),MATCH('output for script'!AE$2,'calculation fossil'!$2:$2,0))</f>
        <v>1</v>
      </c>
      <c r="AF5" s="76">
        <f>INDEX('calculation fossil'!$98:$105,MATCH('output for script'!$A5,'calculation fossil'!$B$98:$B$105,0),MATCH('output for script'!AF$2,'calculation fossil'!$2:$2,0))</f>
        <v>1</v>
      </c>
      <c r="AG5" s="79">
        <f>INDEX('calculation fossil'!$98:$105,MATCH('output for script'!$A5,'calculation fossil'!$B$98:$B$105,0),MATCH('output for script'!AG$2,'calculation fossil'!$2:$2,0))</f>
        <v>1</v>
      </c>
      <c r="AH5" s="79">
        <f>INDEX('calculation fossil'!$98:$105,MATCH('output for script'!$A5,'calculation fossil'!$B$98:$B$105,0),MATCH('output for script'!AH$2,'calculation fossil'!$2:$2,0))</f>
        <v>1</v>
      </c>
      <c r="AI5" s="79">
        <f>INDEX('calculation fossil'!$98:$105,MATCH('output for script'!$A5,'calculation fossil'!$B$98:$B$105,0),MATCH('output for script'!AI$2,'calculation fossil'!$2:$2,0))</f>
        <v>1</v>
      </c>
      <c r="AJ5" s="79">
        <f>INDEX('calculation fossil'!$98:$105,MATCH('output for script'!$A5,'calculation fossil'!$B$98:$B$105,0),MATCH('output for script'!AJ$2,'calculation fossil'!$2:$2,0))</f>
        <v>1</v>
      </c>
      <c r="AK5" s="79">
        <f>INDEX('calculation fossil'!$98:$105,MATCH('output for script'!$A5,'calculation fossil'!$B$98:$B$105,0),MATCH('output for script'!AK$2,'calculation fossil'!$2:$2,0))</f>
        <v>1</v>
      </c>
      <c r="AL5" s="79">
        <f>INDEX('calculation fossil'!$98:$105,MATCH('output for script'!$A5,'calculation fossil'!$B$98:$B$105,0),MATCH('output for script'!AL$2,'calculation fossil'!$2:$2,0))</f>
        <v>1</v>
      </c>
      <c r="AM5" s="79">
        <f>INDEX('calculation fossil'!$98:$105,MATCH('output for script'!$A5,'calculation fossil'!$B$98:$B$105,0),MATCH('output for script'!AM$2,'calculation fossil'!$2:$2,0))</f>
        <v>1</v>
      </c>
      <c r="AN5" s="79">
        <f>INDEX('calculation fossil'!$98:$105,MATCH('output for script'!$A5,'calculation fossil'!$B$98:$B$105,0),MATCH('output for script'!AN$2,'calculation fossil'!$2:$2,0))</f>
        <v>1</v>
      </c>
      <c r="AO5" s="79">
        <f>INDEX('calculation fossil'!$98:$105,MATCH('output for script'!$A5,'calculation fossil'!$B$98:$B$105,0),MATCH('output for script'!AO$2,'calculation fossil'!$2:$2,0))</f>
        <v>1</v>
      </c>
      <c r="AP5" s="79">
        <f>INDEX('calculation fossil'!$98:$105,MATCH('output for script'!$A5,'calculation fossil'!$B$98:$B$105,0),MATCH('output for script'!AP$2,'calculation fossil'!$2:$2,0))</f>
        <v>1</v>
      </c>
      <c r="AQ5" s="79">
        <f>INDEX('calculation fossil'!$98:$105,MATCH('output for script'!$A5,'calculation fossil'!$B$98:$B$105,0),MATCH('output for script'!AQ$2,'calculation fossil'!$2:$2,0))</f>
        <v>1</v>
      </c>
      <c r="AR5" s="79">
        <f>INDEX('calculation fossil'!$98:$105,MATCH('output for script'!$A5,'calculation fossil'!$B$98:$B$105,0),MATCH('output for script'!AR$2,'calculation fossil'!$2:$2,0))</f>
        <v>1</v>
      </c>
      <c r="AS5" s="79">
        <f>INDEX('calculation fossil'!$98:$105,MATCH('output for script'!$A5,'calculation fossil'!$B$98:$B$105,0),MATCH('output for script'!AS$2,'calculation fossil'!$2:$2,0))</f>
        <v>1</v>
      </c>
      <c r="AT5" s="79">
        <f>INDEX('calculation fossil'!$98:$105,MATCH('output for script'!$A5,'calculation fossil'!$B$98:$B$105,0),MATCH('output for script'!AT$2,'calculation fossil'!$2:$2,0))</f>
        <v>1</v>
      </c>
      <c r="AU5" s="79">
        <f>INDEX('calculation fossil'!$98:$105,MATCH('output for script'!$A5,'calculation fossil'!$B$98:$B$105,0),MATCH('output for script'!AU$2,'calculation fossil'!$2:$2,0))</f>
        <v>1</v>
      </c>
      <c r="AV5" s="79">
        <f>INDEX('calculation fossil'!$98:$105,MATCH('output for script'!$A5,'calculation fossil'!$B$98:$B$105,0),MATCH('output for script'!AV$2,'calculation fossil'!$2:$2,0))</f>
        <v>1</v>
      </c>
      <c r="AW5" s="79">
        <f>INDEX('calculation fossil'!$98:$105,MATCH('output for script'!$A5,'calculation fossil'!$B$98:$B$105,0),MATCH('output for script'!AW$2,'calculation fossil'!$2:$2,0))</f>
        <v>1</v>
      </c>
      <c r="AX5" s="80">
        <f t="shared" si="1"/>
        <v>1</v>
      </c>
      <c r="AY5" s="79">
        <f>INDEX('calculation fossil'!$98:$105,MATCH('output for script'!$A5,'calculation fossil'!$B$98:$B$105,0),MATCH('output for script'!AY$2,'calculation fossil'!$2:$2,0))</f>
        <v>1</v>
      </c>
      <c r="AZ5" s="79">
        <f>INDEX('calculation fossil'!$98:$105,MATCH('output for script'!$A5,'calculation fossil'!$B$98:$B$105,0),MATCH('output for script'!AZ$2,'calculation fossil'!$2:$2,0))</f>
        <v>1</v>
      </c>
      <c r="BA5" s="79">
        <f>INDEX('calculation fossil'!$98:$105,MATCH('output for script'!$A5,'calculation fossil'!$B$98:$B$105,0),MATCH('output for script'!BA$2,'calculation fossil'!$2:$2,0))</f>
        <v>1</v>
      </c>
      <c r="BB5" s="79">
        <f>INDEX('calculation fossil'!$98:$105,MATCH('output for script'!$A5,'calculation fossil'!$B$98:$B$105,0),MATCH('output for script'!BB$2,'calculation fossil'!$2:$2,0))</f>
        <v>1</v>
      </c>
      <c r="BC5" s="79">
        <f>INDEX('calculation fossil'!$98:$105,MATCH('output for script'!$A5,'calculation fossil'!$B$98:$B$105,0),MATCH('output for script'!BC$2,'calculation fossil'!$2:$2,0))</f>
        <v>1</v>
      </c>
      <c r="BD5" s="79">
        <f>INDEX('calculation fossil'!$98:$105,MATCH('output for script'!$A5,'calculation fossil'!$B$98:$B$105,0),MATCH('output for script'!BD$2,'calculation fossil'!$2:$2,0))</f>
        <v>1</v>
      </c>
      <c r="BE5" s="79">
        <f>INDEX('calculation fossil'!$98:$105,MATCH('output for script'!$A5,'calculation fossil'!$B$98:$B$105,0),MATCH('output for script'!BE$2,'calculation fossil'!$2:$2,0))</f>
        <v>1</v>
      </c>
      <c r="BF5" s="79">
        <f>INDEX('calculation fossil'!$98:$105,MATCH('output for script'!$A5,'calculation fossil'!$B$98:$B$105,0),MATCH('output for script'!BF$2,'calculation fossil'!$2:$2,0))</f>
        <v>1</v>
      </c>
      <c r="BG5" s="79">
        <f>INDEX('calculation fossil'!$98:$105,MATCH('output for script'!$A5,'calculation fossil'!$B$98:$B$105,0),MATCH('output for script'!BG$2,'calculation fossil'!$2:$2,0))</f>
        <v>1</v>
      </c>
      <c r="BH5" s="38">
        <f>INDEX('calculation fossil'!$28:$35,MATCH('output for script'!$A5,'calculation fossil'!$B$28:$B$35,0),MATCH('output for script'!BH$2,'calculation fossil'!$2:$2,0))</f>
        <v>0</v>
      </c>
      <c r="BI5">
        <f>INDEX('calculation fossil'!$28:$35,MATCH('output for script'!$A5,'calculation fossil'!$B$28:$B$35,0),MATCH('output for script'!BI$2,'calculation fossil'!$2:$2,0))</f>
        <v>0</v>
      </c>
      <c r="BJ5">
        <f>INDEX('calculation fossil'!$28:$35,MATCH('output for script'!$A5,'calculation fossil'!$B$28:$B$35,0),MATCH('output for script'!BJ$2,'calculation fossil'!$2:$2,0))</f>
        <v>3579</v>
      </c>
      <c r="BK5">
        <f>INDEX('calculation fossil'!$28:$35,MATCH('output for script'!$A5,'calculation fossil'!$B$28:$B$35,0),MATCH('output for script'!BK$2,'calculation fossil'!$2:$2,0))</f>
        <v>0</v>
      </c>
      <c r="BL5">
        <f>INDEX('calculation fossil'!$28:$35,MATCH('output for script'!$A5,'calculation fossil'!$B$28:$B$35,0),MATCH('output for script'!BL$2,'calculation fossil'!$2:$2,0))</f>
        <v>6542.6504000000004</v>
      </c>
      <c r="BM5">
        <f>INDEX('calculation fossil'!$28:$35,MATCH('output for script'!$A5,'calculation fossil'!$B$28:$B$35,0),MATCH('output for script'!BM$2,'calculation fossil'!$2:$2,0))</f>
        <v>18065.32</v>
      </c>
      <c r="BN5">
        <f>INDEX('calculation fossil'!$28:$35,MATCH('output for script'!$A5,'calculation fossil'!$B$28:$B$35,0),MATCH('output for script'!BN$2,'calculation fossil'!$2:$2,0))</f>
        <v>0</v>
      </c>
      <c r="BO5">
        <f>INDEX('calculation fossil'!$28:$35,MATCH('output for script'!$A5,'calculation fossil'!$B$28:$B$35,0),MATCH('output for script'!BO$2,'calculation fossil'!$2:$2,0))</f>
        <v>0</v>
      </c>
      <c r="BP5">
        <f>INDEX('calculation fossil'!$28:$35,MATCH('output for script'!$A5,'calculation fossil'!$B$28:$B$35,0),MATCH('output for script'!BP$2,'calculation fossil'!$2:$2,0))</f>
        <v>0</v>
      </c>
      <c r="BQ5">
        <f>INDEX('calculation fossil'!$28:$35,MATCH('output for script'!$A5,'calculation fossil'!$B$28:$B$35,0),MATCH('output for script'!BQ$2,'calculation fossil'!$2:$2,0))</f>
        <v>0</v>
      </c>
      <c r="BR5">
        <f>INDEX('calculation fossil'!$28:$35,MATCH('output for script'!$A5,'calculation fossil'!$B$28:$B$35,0),MATCH('output for script'!BR$2,'calculation fossil'!$2:$2,0))</f>
        <v>0</v>
      </c>
      <c r="BS5">
        <f>INDEX('calculation fossil'!$28:$35,MATCH('output for script'!$A5,'calculation fossil'!$B$28:$B$35,0),MATCH('output for script'!BS$2,'calculation fossil'!$2:$2,0))</f>
        <v>18</v>
      </c>
      <c r="BT5">
        <f>INDEX('calculation fossil'!$28:$35,MATCH('output for script'!$A5,'calculation fossil'!$B$28:$B$35,0),MATCH('output for script'!BT$2,'calculation fossil'!$2:$2,0))</f>
        <v>3362</v>
      </c>
      <c r="BU5">
        <f>INDEX('calculation fossil'!$28:$35,MATCH('output for script'!$A5,'calculation fossil'!$B$28:$B$35,0),MATCH('output for script'!BU$2,'calculation fossil'!$2:$2,0))</f>
        <v>0</v>
      </c>
      <c r="BV5">
        <f>INDEX('calculation fossil'!$28:$35,MATCH('output for script'!$A5,'calculation fossil'!$B$28:$B$35,0),MATCH('output for script'!BV$2,'calculation fossil'!$2:$2,0))</f>
        <v>853</v>
      </c>
      <c r="BW5">
        <f>INDEX('calculation fossil'!$28:$35,MATCH('output for script'!$A5,'calculation fossil'!$B$28:$B$35,0),MATCH('output for script'!BW$2,'calculation fossil'!$2:$2,0))</f>
        <v>424</v>
      </c>
      <c r="BX5">
        <f>INDEX('calculation fossil'!$28:$35,MATCH('output for script'!$A5,'calculation fossil'!$B$28:$B$35,0),MATCH('output for script'!BX$2,'calculation fossil'!$2:$2,0))</f>
        <v>0</v>
      </c>
      <c r="BY5">
        <f>INDEX('calculation fossil'!$28:$35,MATCH('output for script'!$A5,'calculation fossil'!$B$28:$B$35,0),MATCH('output for script'!BY$2,'calculation fossil'!$2:$2,0))</f>
        <v>0</v>
      </c>
      <c r="BZ5" s="42">
        <f t="shared" si="2"/>
        <v>0</v>
      </c>
      <c r="CA5">
        <f>INDEX('calculation fossil'!$28:$35,MATCH('output for script'!$A5,'calculation fossil'!$B$28:$B$35,0),MATCH('output for script'!CA$2,'calculation fossil'!$2:$2,0))</f>
        <v>0</v>
      </c>
      <c r="CB5">
        <f>INDEX('calculation fossil'!$28:$35,MATCH('output for script'!$A5,'calculation fossil'!$B$28:$B$35,0),MATCH('output for script'!CB$2,'calculation fossil'!$2:$2,0))</f>
        <v>0</v>
      </c>
      <c r="CC5">
        <f>INDEX('calculation fossil'!$28:$35,MATCH('output for script'!$A5,'calculation fossil'!$B$28:$B$35,0),MATCH('output for script'!CC$2,'calculation fossil'!$2:$2,0))</f>
        <v>7544</v>
      </c>
      <c r="CD5">
        <f>INDEX('calculation fossil'!$28:$35,MATCH('output for script'!$A5,'calculation fossil'!$B$28:$B$35,0),MATCH('output for script'!CD$2,'calculation fossil'!$2:$2,0))</f>
        <v>0</v>
      </c>
      <c r="CE5">
        <f>INDEX('calculation fossil'!$28:$35,MATCH('output for script'!$A5,'calculation fossil'!$B$28:$B$35,0),MATCH('output for script'!CE$2,'calculation fossil'!$2:$2,0))</f>
        <v>2807.3</v>
      </c>
      <c r="CF5">
        <f>INDEX('calculation fossil'!$28:$35,MATCH('output for script'!$A5,'calculation fossil'!$B$28:$B$35,0),MATCH('output for script'!CF$2,'calculation fossil'!$2:$2,0))</f>
        <v>0</v>
      </c>
      <c r="CG5">
        <f>INDEX('calculation fossil'!$28:$35,MATCH('output for script'!$A5,'calculation fossil'!$B$28:$B$35,0),MATCH('output for script'!CG$2,'calculation fossil'!$2:$2,0))</f>
        <v>1092</v>
      </c>
      <c r="CH5">
        <f>INDEX('calculation fossil'!$28:$35,MATCH('output for script'!$A5,'calculation fossil'!$B$28:$B$35,0),MATCH('output for script'!CH$2,'calculation fossil'!$2:$2,0))</f>
        <v>380.47</v>
      </c>
      <c r="CI5">
        <f>INDEX('calculation fossil'!$28:$35,MATCH('output for script'!$A5,'calculation fossil'!$B$28:$B$35,0),MATCH('output for script'!CI$2,'calculation fossil'!$2:$2,0))</f>
        <v>0</v>
      </c>
      <c r="CJ5" s="21"/>
    </row>
    <row r="6" spans="1:88" x14ac:dyDescent="0.2">
      <c r="A6" t="s">
        <v>1</v>
      </c>
      <c r="B6" t="s">
        <v>18</v>
      </c>
      <c r="C6" t="s">
        <v>26</v>
      </c>
      <c r="D6" s="76">
        <f>INDEX('calculation fossil'!$63:$70,MATCH('output for script'!$A6,'calculation fossil'!$B$63:$B$70,0),MATCH('output for script'!D$2,'calculation fossil'!$2:$2,0))</f>
        <v>0.27076233647609615</v>
      </c>
      <c r="E6" s="77">
        <f>INDEX('calculation fossil'!$63:$70,MATCH('output for script'!$A6,'calculation fossil'!$B$63:$B$70,0),MATCH('output for script'!E$2,'calculation fossil'!$2:$2,0))</f>
        <v>1</v>
      </c>
      <c r="F6" s="77">
        <f>INDEX('calculation fossil'!$63:$70,MATCH('output for script'!$A6,'calculation fossil'!$B$63:$B$70,0),MATCH('output for script'!F$2,'calculation fossil'!$2:$2,0))</f>
        <v>0</v>
      </c>
      <c r="G6" s="77">
        <f>INDEX('calculation fossil'!$63:$70,MATCH('output for script'!$A6,'calculation fossil'!$B$63:$B$70,0),MATCH('output for script'!G$2,'calculation fossil'!$2:$2,0))</f>
        <v>1</v>
      </c>
      <c r="H6" s="77">
        <f>INDEX('calculation fossil'!$63:$70,MATCH('output for script'!$A6,'calculation fossil'!$B$63:$B$70,0),MATCH('output for script'!H$2,'calculation fossil'!$2:$2,0))</f>
        <v>1</v>
      </c>
      <c r="I6" s="77">
        <f>INDEX('calculation fossil'!$63:$70,MATCH('output for script'!$A6,'calculation fossil'!$B$63:$B$70,0),MATCH('output for script'!I$2,'calculation fossil'!$2:$2,0))</f>
        <v>0</v>
      </c>
      <c r="J6" s="77">
        <f>INDEX('calculation fossil'!$63:$70,MATCH('output for script'!$A6,'calculation fossil'!$B$63:$B$70,0),MATCH('output for script'!J$2,'calculation fossil'!$2:$2,0))</f>
        <v>0.21881147520581373</v>
      </c>
      <c r="K6" s="77">
        <f>INDEX('calculation fossil'!$63:$70,MATCH('output for script'!$A6,'calculation fossil'!$B$63:$B$70,0),MATCH('output for script'!K$2,'calculation fossil'!$2:$2,0))</f>
        <v>0.1396996855488396</v>
      </c>
      <c r="L6" s="77">
        <f>INDEX('calculation fossil'!$63:$70,MATCH('output for script'!$A6,'calculation fossil'!$B$63:$B$70,0),MATCH('output for script'!L$2,'calculation fossil'!$2:$2,0))</f>
        <v>1</v>
      </c>
      <c r="M6" s="77">
        <f>INDEX('calculation fossil'!$63:$70,MATCH('output for script'!$A6,'calculation fossil'!$B$63:$B$70,0),MATCH('output for script'!M$2,'calculation fossil'!$2:$2,0))</f>
        <v>0</v>
      </c>
      <c r="N6" s="77">
        <f>INDEX('calculation fossil'!$63:$70,MATCH('output for script'!$A6,'calculation fossil'!$B$63:$B$70,0),MATCH('output for script'!N$2,'calculation fossil'!$2:$2,0))</f>
        <v>0</v>
      </c>
      <c r="O6" s="77">
        <f>INDEX('calculation fossil'!$63:$70,MATCH('output for script'!$A6,'calculation fossil'!$B$63:$B$70,0),MATCH('output for script'!O$2,'calculation fossil'!$2:$2,0))</f>
        <v>1</v>
      </c>
      <c r="P6" s="77">
        <f>INDEX('calculation fossil'!$63:$70,MATCH('output for script'!$A6,'calculation fossil'!$B$63:$B$70,0),MATCH('output for script'!P$2,'calculation fossil'!$2:$2,0))</f>
        <v>0</v>
      </c>
      <c r="Q6" s="77">
        <f>INDEX('calculation fossil'!$63:$70,MATCH('output for script'!$A6,'calculation fossil'!$B$63:$B$70,0),MATCH('output for script'!Q$2,'calculation fossil'!$2:$2,0))</f>
        <v>0</v>
      </c>
      <c r="R6" s="77">
        <f>INDEX('calculation fossil'!$63:$70,MATCH('output for script'!$A6,'calculation fossil'!$B$63:$B$70,0),MATCH('output for script'!R$2,'calculation fossil'!$2:$2,0))</f>
        <v>0</v>
      </c>
      <c r="S6" s="77">
        <f>INDEX('calculation fossil'!$63:$70,MATCH('output for script'!$A6,'calculation fossil'!$B$63:$B$70,0),MATCH('output for script'!S$2,'calculation fossil'!$2:$2,0))</f>
        <v>0</v>
      </c>
      <c r="T6" s="77">
        <f>INDEX('calculation fossil'!$63:$70,MATCH('output for script'!$A6,'calculation fossil'!$B$63:$B$70,0),MATCH('output for script'!T$2,'calculation fossil'!$2:$2,0))</f>
        <v>0</v>
      </c>
      <c r="U6" s="77">
        <f>INDEX('calculation fossil'!$63:$70,MATCH('output for script'!$A6,'calculation fossil'!$B$63:$B$70,0),MATCH('output for script'!U$2,'calculation fossil'!$2:$2,0))</f>
        <v>0</v>
      </c>
      <c r="V6" s="78">
        <f t="shared" si="0"/>
        <v>0</v>
      </c>
      <c r="W6" s="77">
        <f>INDEX('calculation fossil'!$63:$70,MATCH('output for script'!$A6,'calculation fossil'!$B$63:$B$70,0),MATCH('output for script'!W$2,'calculation fossil'!$2:$2,0))</f>
        <v>1</v>
      </c>
      <c r="X6" s="77">
        <f>INDEX('calculation fossil'!$63:$70,MATCH('output for script'!$A6,'calculation fossil'!$B$63:$B$70,0),MATCH('output for script'!X$2,'calculation fossil'!$2:$2,0))</f>
        <v>0</v>
      </c>
      <c r="Y6" s="77">
        <f>INDEX('calculation fossil'!$63:$70,MATCH('output for script'!$A6,'calculation fossil'!$B$63:$B$70,0),MATCH('output for script'!Y$2,'calculation fossil'!$2:$2,0))</f>
        <v>1</v>
      </c>
      <c r="Z6" s="77">
        <f>INDEX('calculation fossil'!$63:$70,MATCH('output for script'!$A6,'calculation fossil'!$B$63:$B$70,0),MATCH('output for script'!Z$2,'calculation fossil'!$2:$2,0))</f>
        <v>1</v>
      </c>
      <c r="AA6" s="77">
        <f>INDEX('calculation fossil'!$63:$70,MATCH('output for script'!$A6,'calculation fossil'!$B$63:$B$70,0),MATCH('output for script'!AA$2,'calculation fossil'!$2:$2,0))</f>
        <v>1</v>
      </c>
      <c r="AB6" s="77">
        <f>INDEX('calculation fossil'!$63:$70,MATCH('output for script'!$A6,'calculation fossil'!$B$63:$B$70,0),MATCH('output for script'!AB$2,'calculation fossil'!$2:$2,0))</f>
        <v>1</v>
      </c>
      <c r="AC6" s="77">
        <f>INDEX('calculation fossil'!$63:$70,MATCH('output for script'!$A6,'calculation fossil'!$B$63:$B$70,0),MATCH('output for script'!AC$2,'calculation fossil'!$2:$2,0))</f>
        <v>0</v>
      </c>
      <c r="AD6" s="77">
        <f>INDEX('calculation fossil'!$63:$70,MATCH('output for script'!$A6,'calculation fossil'!$B$63:$B$70,0),MATCH('output for script'!AD$2,'calculation fossil'!$2:$2,0))</f>
        <v>1</v>
      </c>
      <c r="AE6" s="77">
        <f>INDEX('calculation fossil'!$63:$70,MATCH('output for script'!$A6,'calculation fossil'!$B$63:$B$70,0),MATCH('output for script'!AE$2,'calculation fossil'!$2:$2,0))</f>
        <v>1</v>
      </c>
      <c r="AF6" s="76">
        <f>INDEX('calculation fossil'!$98:$105,MATCH('output for script'!$A6,'calculation fossil'!$B$98:$B$105,0),MATCH('output for script'!AF$2,'calculation fossil'!$2:$2,0))</f>
        <v>0.33986793699113382</v>
      </c>
      <c r="AG6" s="79">
        <f>INDEX('calculation fossil'!$98:$105,MATCH('output for script'!$A6,'calculation fossil'!$B$98:$B$105,0),MATCH('output for script'!AG$2,'calculation fossil'!$2:$2,0))</f>
        <v>1</v>
      </c>
      <c r="AH6" s="79">
        <f>INDEX('calculation fossil'!$98:$105,MATCH('output for script'!$A6,'calculation fossil'!$B$98:$B$105,0),MATCH('output for script'!AH$2,'calculation fossil'!$2:$2,0))</f>
        <v>0</v>
      </c>
      <c r="AI6" s="79">
        <f>INDEX('calculation fossil'!$98:$105,MATCH('output for script'!$A6,'calculation fossil'!$B$98:$B$105,0),MATCH('output for script'!AI$2,'calculation fossil'!$2:$2,0))</f>
        <v>1</v>
      </c>
      <c r="AJ6" s="79">
        <f>INDEX('calculation fossil'!$98:$105,MATCH('output for script'!$A6,'calculation fossil'!$B$98:$B$105,0),MATCH('output for script'!AJ$2,'calculation fossil'!$2:$2,0))</f>
        <v>1</v>
      </c>
      <c r="AK6" s="79">
        <f>INDEX('calculation fossil'!$98:$105,MATCH('output for script'!$A6,'calculation fossil'!$B$98:$B$105,0),MATCH('output for script'!AK$2,'calculation fossil'!$2:$2,0))</f>
        <v>0</v>
      </c>
      <c r="AL6" s="79">
        <f>INDEX('calculation fossil'!$98:$105,MATCH('output for script'!$A6,'calculation fossil'!$B$98:$B$105,0),MATCH('output for script'!AL$2,'calculation fossil'!$2:$2,0))</f>
        <v>0.23126251657940966</v>
      </c>
      <c r="AM6" s="79">
        <f>INDEX('calculation fossil'!$98:$105,MATCH('output for script'!$A6,'calculation fossil'!$B$98:$B$105,0),MATCH('output for script'!AM$2,'calculation fossil'!$2:$2,0))</f>
        <v>0.15927453278269932</v>
      </c>
      <c r="AN6" s="79">
        <f>INDEX('calculation fossil'!$98:$105,MATCH('output for script'!$A6,'calculation fossil'!$B$98:$B$105,0),MATCH('output for script'!AN$2,'calculation fossil'!$2:$2,0))</f>
        <v>1</v>
      </c>
      <c r="AO6" s="79">
        <f>INDEX('calculation fossil'!$98:$105,MATCH('output for script'!$A6,'calculation fossil'!$B$98:$B$105,0),MATCH('output for script'!AO$2,'calculation fossil'!$2:$2,0))</f>
        <v>0</v>
      </c>
      <c r="AP6" s="79">
        <f>INDEX('calculation fossil'!$98:$105,MATCH('output for script'!$A6,'calculation fossil'!$B$98:$B$105,0),MATCH('output for script'!AP$2,'calculation fossil'!$2:$2,0))</f>
        <v>0</v>
      </c>
      <c r="AQ6" s="79">
        <f>INDEX('calculation fossil'!$98:$105,MATCH('output for script'!$A6,'calculation fossil'!$B$98:$B$105,0),MATCH('output for script'!AQ$2,'calculation fossil'!$2:$2,0))</f>
        <v>1</v>
      </c>
      <c r="AR6" s="79">
        <f>INDEX('calculation fossil'!$98:$105,MATCH('output for script'!$A6,'calculation fossil'!$B$98:$B$105,0),MATCH('output for script'!AR$2,'calculation fossil'!$2:$2,0))</f>
        <v>0</v>
      </c>
      <c r="AS6" s="79">
        <f>INDEX('calculation fossil'!$98:$105,MATCH('output for script'!$A6,'calculation fossil'!$B$98:$B$105,0),MATCH('output for script'!AS$2,'calculation fossil'!$2:$2,0))</f>
        <v>0</v>
      </c>
      <c r="AT6" s="79">
        <f>INDEX('calculation fossil'!$98:$105,MATCH('output for script'!$A6,'calculation fossil'!$B$98:$B$105,0),MATCH('output for script'!AT$2,'calculation fossil'!$2:$2,0))</f>
        <v>0</v>
      </c>
      <c r="AU6" s="79">
        <f>INDEX('calculation fossil'!$98:$105,MATCH('output for script'!$A6,'calculation fossil'!$B$98:$B$105,0),MATCH('output for script'!AU$2,'calculation fossil'!$2:$2,0))</f>
        <v>0</v>
      </c>
      <c r="AV6" s="79">
        <f>INDEX('calculation fossil'!$98:$105,MATCH('output for script'!$A6,'calculation fossil'!$B$98:$B$105,0),MATCH('output for script'!AV$2,'calculation fossil'!$2:$2,0))</f>
        <v>0</v>
      </c>
      <c r="AW6" s="79">
        <f>INDEX('calculation fossil'!$98:$105,MATCH('output for script'!$A6,'calculation fossil'!$B$98:$B$105,0),MATCH('output for script'!AW$2,'calculation fossil'!$2:$2,0))</f>
        <v>0</v>
      </c>
      <c r="AX6" s="80">
        <f t="shared" si="1"/>
        <v>0</v>
      </c>
      <c r="AY6" s="79">
        <f>INDEX('calculation fossil'!$98:$105,MATCH('output for script'!$A6,'calculation fossil'!$B$98:$B$105,0),MATCH('output for script'!AY$2,'calculation fossil'!$2:$2,0))</f>
        <v>1</v>
      </c>
      <c r="AZ6" s="79">
        <f>INDEX('calculation fossil'!$98:$105,MATCH('output for script'!$A6,'calculation fossil'!$B$98:$B$105,0),MATCH('output for script'!AZ$2,'calculation fossil'!$2:$2,0))</f>
        <v>0</v>
      </c>
      <c r="BA6" s="79">
        <f>INDEX('calculation fossil'!$98:$105,MATCH('output for script'!$A6,'calculation fossil'!$B$98:$B$105,0),MATCH('output for script'!BA$2,'calculation fossil'!$2:$2,0))</f>
        <v>1</v>
      </c>
      <c r="BB6" s="79">
        <f>INDEX('calculation fossil'!$98:$105,MATCH('output for script'!$A6,'calculation fossil'!$B$98:$B$105,0),MATCH('output for script'!BB$2,'calculation fossil'!$2:$2,0))</f>
        <v>1</v>
      </c>
      <c r="BC6" s="79">
        <f>INDEX('calculation fossil'!$98:$105,MATCH('output for script'!$A6,'calculation fossil'!$B$98:$B$105,0),MATCH('output for script'!BC$2,'calculation fossil'!$2:$2,0))</f>
        <v>1</v>
      </c>
      <c r="BD6" s="79">
        <f>INDEX('calculation fossil'!$98:$105,MATCH('output for script'!$A6,'calculation fossil'!$B$98:$B$105,0),MATCH('output for script'!BD$2,'calculation fossil'!$2:$2,0))</f>
        <v>1</v>
      </c>
      <c r="BE6" s="79">
        <f>INDEX('calculation fossil'!$98:$105,MATCH('output for script'!$A6,'calculation fossil'!$B$98:$B$105,0),MATCH('output for script'!BE$2,'calculation fossil'!$2:$2,0))</f>
        <v>0</v>
      </c>
      <c r="BF6" s="79">
        <f>INDEX('calculation fossil'!$98:$105,MATCH('output for script'!$A6,'calculation fossil'!$B$98:$B$105,0),MATCH('output for script'!BF$2,'calculation fossil'!$2:$2,0))</f>
        <v>1</v>
      </c>
      <c r="BG6" s="79">
        <f>INDEX('calculation fossil'!$98:$105,MATCH('output for script'!$A6,'calculation fossil'!$B$98:$B$105,0),MATCH('output for script'!BG$2,'calculation fossil'!$2:$2,0))</f>
        <v>1</v>
      </c>
      <c r="BH6" s="38">
        <f>INDEX('calculation fossil'!$28:$35,MATCH('output for script'!$A6,'calculation fossil'!$B$28:$B$35,0),MATCH('output for script'!BH$2,'calculation fossil'!$2:$2,0))</f>
        <v>1149.9281845386533</v>
      </c>
      <c r="BI6">
        <f>INDEX('calculation fossil'!$28:$35,MATCH('output for script'!$A6,'calculation fossil'!$B$28:$B$35,0),MATCH('output for script'!BI$2,'calculation fossil'!$2:$2,0))</f>
        <v>839</v>
      </c>
      <c r="BJ6">
        <f>INDEX('calculation fossil'!$28:$35,MATCH('output for script'!$A6,'calculation fossil'!$B$28:$B$35,0),MATCH('output for script'!BJ$2,'calculation fossil'!$2:$2,0))</f>
        <v>1529</v>
      </c>
      <c r="BK6">
        <f>INDEX('calculation fossil'!$28:$35,MATCH('output for script'!$A6,'calculation fossil'!$B$28:$B$35,0),MATCH('output for script'!BK$2,'calculation fossil'!$2:$2,0))</f>
        <v>0</v>
      </c>
      <c r="BL6">
        <f>INDEX('calculation fossil'!$28:$35,MATCH('output for script'!$A6,'calculation fossil'!$B$28:$B$35,0),MATCH('output for script'!BL$2,'calculation fossil'!$2:$2,0))</f>
        <v>0</v>
      </c>
      <c r="BM6">
        <f>INDEX('calculation fossil'!$28:$35,MATCH('output for script'!$A6,'calculation fossil'!$B$28:$B$35,0),MATCH('output for script'!BM$2,'calculation fossil'!$2:$2,0))</f>
        <v>4699.2689999999993</v>
      </c>
      <c r="BN6">
        <f>INDEX('calculation fossil'!$28:$35,MATCH('output for script'!$A6,'calculation fossil'!$B$28:$B$35,0),MATCH('output for script'!BN$2,'calculation fossil'!$2:$2,0))</f>
        <v>422</v>
      </c>
      <c r="BO6">
        <f>INDEX('calculation fossil'!$28:$35,MATCH('output for script'!$A6,'calculation fossil'!$B$28:$B$35,0),MATCH('output for script'!BO$2,'calculation fossil'!$2:$2,0))</f>
        <v>94</v>
      </c>
      <c r="BP6">
        <f>INDEX('calculation fossil'!$28:$35,MATCH('output for script'!$A6,'calculation fossil'!$B$28:$B$35,0),MATCH('output for script'!BP$2,'calculation fossil'!$2:$2,0))</f>
        <v>0</v>
      </c>
      <c r="BQ6">
        <f>INDEX('calculation fossil'!$28:$35,MATCH('output for script'!$A6,'calculation fossil'!$B$28:$B$35,0),MATCH('output for script'!BQ$2,'calculation fossil'!$2:$2,0))</f>
        <v>0</v>
      </c>
      <c r="BR6">
        <f>INDEX('calculation fossil'!$28:$35,MATCH('output for script'!$A6,'calculation fossil'!$B$28:$B$35,0),MATCH('output for script'!BR$2,'calculation fossil'!$2:$2,0))</f>
        <v>0</v>
      </c>
      <c r="BS6">
        <f>INDEX('calculation fossil'!$28:$35,MATCH('output for script'!$A6,'calculation fossil'!$B$28:$B$35,0),MATCH('output for script'!BS$2,'calculation fossil'!$2:$2,0))</f>
        <v>66</v>
      </c>
      <c r="BT6">
        <f>INDEX('calculation fossil'!$28:$35,MATCH('output for script'!$A6,'calculation fossil'!$B$28:$B$35,0),MATCH('output for script'!BT$2,'calculation fossil'!$2:$2,0))</f>
        <v>0</v>
      </c>
      <c r="BU6">
        <f>INDEX('calculation fossil'!$28:$35,MATCH('output for script'!$A6,'calculation fossil'!$B$28:$B$35,0),MATCH('output for script'!BU$2,'calculation fossil'!$2:$2,0))</f>
        <v>176</v>
      </c>
      <c r="BV6">
        <f>INDEX('calculation fossil'!$28:$35,MATCH('output for script'!$A6,'calculation fossil'!$B$28:$B$35,0),MATCH('output for script'!BV$2,'calculation fossil'!$2:$2,0))</f>
        <v>0</v>
      </c>
      <c r="BW6">
        <f>INDEX('calculation fossil'!$28:$35,MATCH('output for script'!$A6,'calculation fossil'!$B$28:$B$35,0),MATCH('output for script'!BW$2,'calculation fossil'!$2:$2,0))</f>
        <v>0</v>
      </c>
      <c r="BX6">
        <f>INDEX('calculation fossil'!$28:$35,MATCH('output for script'!$A6,'calculation fossil'!$B$28:$B$35,0),MATCH('output for script'!BX$2,'calculation fossil'!$2:$2,0))</f>
        <v>0</v>
      </c>
      <c r="BY6">
        <f>INDEX('calculation fossil'!$28:$35,MATCH('output for script'!$A6,'calculation fossil'!$B$28:$B$35,0),MATCH('output for script'!BY$2,'calculation fossil'!$2:$2,0))</f>
        <v>1048</v>
      </c>
      <c r="BZ6" s="42">
        <f t="shared" si="2"/>
        <v>1048</v>
      </c>
      <c r="CA6">
        <f>INDEX('calculation fossil'!$28:$35,MATCH('output for script'!$A6,'calculation fossil'!$B$28:$B$35,0),MATCH('output for script'!CA$2,'calculation fossil'!$2:$2,0))</f>
        <v>0</v>
      </c>
      <c r="CB6">
        <f>INDEX('calculation fossil'!$28:$35,MATCH('output for script'!$A6,'calculation fossil'!$B$28:$B$35,0),MATCH('output for script'!CB$2,'calculation fossil'!$2:$2,0))</f>
        <v>0</v>
      </c>
      <c r="CC6">
        <f>INDEX('calculation fossil'!$28:$35,MATCH('output for script'!$A6,'calculation fossil'!$B$28:$B$35,0),MATCH('output for script'!CC$2,'calculation fossil'!$2:$2,0))</f>
        <v>0</v>
      </c>
      <c r="CD6">
        <f>INDEX('calculation fossil'!$28:$35,MATCH('output for script'!$A6,'calculation fossil'!$B$28:$B$35,0),MATCH('output for script'!CD$2,'calculation fossil'!$2:$2,0))</f>
        <v>0</v>
      </c>
      <c r="CE6">
        <f>INDEX('calculation fossil'!$28:$35,MATCH('output for script'!$A6,'calculation fossil'!$B$28:$B$35,0),MATCH('output for script'!CE$2,'calculation fossil'!$2:$2,0))</f>
        <v>1455.6020000000001</v>
      </c>
      <c r="CF6">
        <f>INDEX('calculation fossil'!$28:$35,MATCH('output for script'!$A6,'calculation fossil'!$B$28:$B$35,0),MATCH('output for script'!CF$2,'calculation fossil'!$2:$2,0))</f>
        <v>0</v>
      </c>
      <c r="CG6">
        <f>INDEX('calculation fossil'!$28:$35,MATCH('output for script'!$A6,'calculation fossil'!$B$28:$B$35,0),MATCH('output for script'!CG$2,'calculation fossil'!$2:$2,0))</f>
        <v>69</v>
      </c>
      <c r="CH6">
        <f>INDEX('calculation fossil'!$28:$35,MATCH('output for script'!$A6,'calculation fossil'!$B$28:$B$35,0),MATCH('output for script'!CH$2,'calculation fossil'!$2:$2,0))</f>
        <v>90.11</v>
      </c>
      <c r="CI6">
        <f>INDEX('calculation fossil'!$28:$35,MATCH('output for script'!$A6,'calculation fossil'!$B$28:$B$35,0),MATCH('output for script'!CI$2,'calculation fossil'!$2:$2,0))</f>
        <v>0</v>
      </c>
      <c r="CJ6" s="21"/>
    </row>
    <row r="7" spans="1:88" x14ac:dyDescent="0.2">
      <c r="A7" t="s">
        <v>2</v>
      </c>
      <c r="B7" t="s">
        <v>18</v>
      </c>
      <c r="C7" t="s">
        <v>26</v>
      </c>
      <c r="D7" s="76">
        <f>INDEX('calculation fossil'!$63:$70,MATCH('output for script'!$A7,'calculation fossil'!$B$63:$B$70,0),MATCH('output for script'!D$2,'calculation fossil'!$2:$2,0))</f>
        <v>8.7355739413355581E-3</v>
      </c>
      <c r="E7" s="77">
        <f>INDEX('calculation fossil'!$63:$70,MATCH('output for script'!$A7,'calculation fossil'!$B$63:$B$70,0),MATCH('output for script'!E$2,'calculation fossil'!$2:$2,0))</f>
        <v>0</v>
      </c>
      <c r="F7" s="77">
        <f>INDEX('calculation fossil'!$63:$70,MATCH('output for script'!$A7,'calculation fossil'!$B$63:$B$70,0),MATCH('output for script'!F$2,'calculation fossil'!$2:$2,0))</f>
        <v>1.8481215245942179E-2</v>
      </c>
      <c r="G7" s="77">
        <f>INDEX('calculation fossil'!$63:$70,MATCH('output for script'!$A7,'calculation fossil'!$B$63:$B$70,0),MATCH('output for script'!G$2,'calculation fossil'!$2:$2,0))</f>
        <v>0</v>
      </c>
      <c r="H7" s="77">
        <f>INDEX('calculation fossil'!$63:$70,MATCH('output for script'!$A7,'calculation fossil'!$B$63:$B$70,0),MATCH('output for script'!H$2,'calculation fossil'!$2:$2,0))</f>
        <v>0</v>
      </c>
      <c r="I7" s="77">
        <f>INDEX('calculation fossil'!$63:$70,MATCH('output for script'!$A7,'calculation fossil'!$B$63:$B$70,0),MATCH('output for script'!I$2,'calculation fossil'!$2:$2,0))</f>
        <v>0</v>
      </c>
      <c r="J7" s="77">
        <f>INDEX('calculation fossil'!$63:$70,MATCH('output for script'!$A7,'calculation fossil'!$B$63:$B$70,0),MATCH('output for script'!J$2,'calculation fossil'!$2:$2,0))</f>
        <v>0.17555760589034719</v>
      </c>
      <c r="K7" s="77">
        <f>INDEX('calculation fossil'!$63:$70,MATCH('output for script'!$A7,'calculation fossil'!$B$63:$B$70,0),MATCH('output for script'!K$2,'calculation fossil'!$2:$2,0))</f>
        <v>0.8603003144511604</v>
      </c>
      <c r="L7" s="77">
        <f>INDEX('calculation fossil'!$63:$70,MATCH('output for script'!$A7,'calculation fossil'!$B$63:$B$70,0),MATCH('output for script'!L$2,'calculation fossil'!$2:$2,0))</f>
        <v>0</v>
      </c>
      <c r="M7" s="77">
        <f>INDEX('calculation fossil'!$63:$70,MATCH('output for script'!$A7,'calculation fossil'!$B$63:$B$70,0),MATCH('output for script'!M$2,'calculation fossil'!$2:$2,0))</f>
        <v>0</v>
      </c>
      <c r="N7" s="77">
        <f>INDEX('calculation fossil'!$63:$70,MATCH('output for script'!$A7,'calculation fossil'!$B$63:$B$70,0),MATCH('output for script'!N$2,'calculation fossil'!$2:$2,0))</f>
        <v>0.31236480344322209</v>
      </c>
      <c r="O7" s="77">
        <f>INDEX('calculation fossil'!$63:$70,MATCH('output for script'!$A7,'calculation fossil'!$B$63:$B$70,0),MATCH('output for script'!O$2,'calculation fossil'!$2:$2,0))</f>
        <v>0</v>
      </c>
      <c r="P7" s="77">
        <f>INDEX('calculation fossil'!$63:$70,MATCH('output for script'!$A7,'calculation fossil'!$B$63:$B$70,0),MATCH('output for script'!P$2,'calculation fossil'!$2:$2,0))</f>
        <v>2.1397906549958344E-3</v>
      </c>
      <c r="Q7" s="77">
        <f>INDEX('calculation fossil'!$63:$70,MATCH('output for script'!$A7,'calculation fossil'!$B$63:$B$70,0),MATCH('output for script'!Q$2,'calculation fossil'!$2:$2,0))</f>
        <v>0</v>
      </c>
      <c r="R7" s="77">
        <f>INDEX('calculation fossil'!$63:$70,MATCH('output for script'!$A7,'calculation fossil'!$B$63:$B$70,0),MATCH('output for script'!R$2,'calculation fossil'!$2:$2,0))</f>
        <v>0</v>
      </c>
      <c r="S7" s="77">
        <f>INDEX('calculation fossil'!$63:$70,MATCH('output for script'!$A7,'calculation fossil'!$B$63:$B$70,0),MATCH('output for script'!S$2,'calculation fossil'!$2:$2,0))</f>
        <v>0</v>
      </c>
      <c r="T7" s="77">
        <f>INDEX('calculation fossil'!$63:$70,MATCH('output for script'!$A7,'calculation fossil'!$B$63:$B$70,0),MATCH('output for script'!T$2,'calculation fossil'!$2:$2,0))</f>
        <v>0</v>
      </c>
      <c r="U7" s="77">
        <f>INDEX('calculation fossil'!$63:$70,MATCH('output for script'!$A7,'calculation fossil'!$B$63:$B$70,0),MATCH('output for script'!U$2,'calculation fossil'!$2:$2,0))</f>
        <v>0</v>
      </c>
      <c r="V7" s="78">
        <f t="shared" si="0"/>
        <v>0</v>
      </c>
      <c r="W7" s="77">
        <f>INDEX('calculation fossil'!$63:$70,MATCH('output for script'!$A7,'calculation fossil'!$B$63:$B$70,0),MATCH('output for script'!W$2,'calculation fossil'!$2:$2,0))</f>
        <v>0</v>
      </c>
      <c r="X7" s="77">
        <f>INDEX('calculation fossil'!$63:$70,MATCH('output for script'!$A7,'calculation fossil'!$B$63:$B$70,0),MATCH('output for script'!X$2,'calculation fossil'!$2:$2,0))</f>
        <v>0</v>
      </c>
      <c r="Y7" s="77">
        <f>INDEX('calculation fossil'!$63:$70,MATCH('output for script'!$A7,'calculation fossil'!$B$63:$B$70,0),MATCH('output for script'!Y$2,'calculation fossil'!$2:$2,0))</f>
        <v>0</v>
      </c>
      <c r="Z7" s="77">
        <f>INDEX('calculation fossil'!$63:$70,MATCH('output for script'!$A7,'calculation fossil'!$B$63:$B$70,0),MATCH('output for script'!Z$2,'calculation fossil'!$2:$2,0))</f>
        <v>0</v>
      </c>
      <c r="AA7" s="77">
        <f>INDEX('calculation fossil'!$63:$70,MATCH('output for script'!$A7,'calculation fossil'!$B$63:$B$70,0),MATCH('output for script'!AA$2,'calculation fossil'!$2:$2,0))</f>
        <v>0</v>
      </c>
      <c r="AB7" s="77">
        <f>INDEX('calculation fossil'!$63:$70,MATCH('output for script'!$A7,'calculation fossil'!$B$63:$B$70,0),MATCH('output for script'!AB$2,'calculation fossil'!$2:$2,0))</f>
        <v>0</v>
      </c>
      <c r="AC7" s="77">
        <f>INDEX('calculation fossil'!$63:$70,MATCH('output for script'!$A7,'calculation fossil'!$B$63:$B$70,0),MATCH('output for script'!AC$2,'calculation fossil'!$2:$2,0))</f>
        <v>1</v>
      </c>
      <c r="AD7" s="77">
        <f>INDEX('calculation fossil'!$63:$70,MATCH('output for script'!$A7,'calculation fossil'!$B$63:$B$70,0),MATCH('output for script'!AD$2,'calculation fossil'!$2:$2,0))</f>
        <v>0</v>
      </c>
      <c r="AE7" s="77">
        <f>INDEX('calculation fossil'!$63:$70,MATCH('output for script'!$A7,'calculation fossil'!$B$63:$B$70,0),MATCH('output for script'!AE$2,'calculation fossil'!$2:$2,0))</f>
        <v>0</v>
      </c>
      <c r="AF7" s="76">
        <f>INDEX('calculation fossil'!$98:$105,MATCH('output for script'!$A7,'calculation fossil'!$B$98:$B$105,0),MATCH('output for script'!AF$2,'calculation fossil'!$2:$2,0))</f>
        <v>1.0928043979022231E-2</v>
      </c>
      <c r="AG7" s="79">
        <f>INDEX('calculation fossil'!$98:$105,MATCH('output for script'!$A7,'calculation fossil'!$B$98:$B$105,0),MATCH('output for script'!AG$2,'calculation fossil'!$2:$2,0))</f>
        <v>0</v>
      </c>
      <c r="AH7" s="79">
        <f>INDEX('calculation fossil'!$98:$105,MATCH('output for script'!$A7,'calculation fossil'!$B$98:$B$105,0),MATCH('output for script'!AH$2,'calculation fossil'!$2:$2,0))</f>
        <v>2.5343249984209715E-2</v>
      </c>
      <c r="AI7" s="79">
        <f>INDEX('calculation fossil'!$98:$105,MATCH('output for script'!$A7,'calculation fossil'!$B$98:$B$105,0),MATCH('output for script'!AI$2,'calculation fossil'!$2:$2,0))</f>
        <v>0</v>
      </c>
      <c r="AJ7" s="79">
        <f>INDEX('calculation fossil'!$98:$105,MATCH('output for script'!$A7,'calculation fossil'!$B$98:$B$105,0),MATCH('output for script'!AJ$2,'calculation fossil'!$2:$2,0))</f>
        <v>0</v>
      </c>
      <c r="AK7" s="79">
        <f>INDEX('calculation fossil'!$98:$105,MATCH('output for script'!$A7,'calculation fossil'!$B$98:$B$105,0),MATCH('output for script'!AK$2,'calculation fossil'!$2:$2,0))</f>
        <v>0</v>
      </c>
      <c r="AL7" s="79">
        <f>INDEX('calculation fossil'!$98:$105,MATCH('output for script'!$A7,'calculation fossil'!$B$98:$B$105,0),MATCH('output for script'!AL$2,'calculation fossil'!$2:$2,0))</f>
        <v>0.18794825896382203</v>
      </c>
      <c r="AM7" s="79">
        <f>INDEX('calculation fossil'!$98:$105,MATCH('output for script'!$A7,'calculation fossil'!$B$98:$B$105,0),MATCH('output for script'!AM$2,'calculation fossil'!$2:$2,0))</f>
        <v>0.84072546721730068</v>
      </c>
      <c r="AN7" s="79">
        <f>INDEX('calculation fossil'!$98:$105,MATCH('output for script'!$A7,'calculation fossil'!$B$98:$B$105,0),MATCH('output for script'!AN$2,'calculation fossil'!$2:$2,0))</f>
        <v>0</v>
      </c>
      <c r="AO7" s="79">
        <f>INDEX('calculation fossil'!$98:$105,MATCH('output for script'!$A7,'calculation fossil'!$B$98:$B$105,0),MATCH('output for script'!AO$2,'calculation fossil'!$2:$2,0))</f>
        <v>0</v>
      </c>
      <c r="AP7" s="79">
        <f>INDEX('calculation fossil'!$98:$105,MATCH('output for script'!$A7,'calculation fossil'!$B$98:$B$105,0),MATCH('output for script'!AP$2,'calculation fossil'!$2:$2,0))</f>
        <v>0.40195321676678863</v>
      </c>
      <c r="AQ7" s="79">
        <f>INDEX('calculation fossil'!$98:$105,MATCH('output for script'!$A7,'calculation fossil'!$B$98:$B$105,0),MATCH('output for script'!AQ$2,'calculation fossil'!$2:$2,0))</f>
        <v>0</v>
      </c>
      <c r="AR7" s="79">
        <f>INDEX('calculation fossil'!$98:$105,MATCH('output for script'!$A7,'calculation fossil'!$B$98:$B$105,0),MATCH('output for script'!AR$2,'calculation fossil'!$2:$2,0))</f>
        <v>3.5353076163097798E-3</v>
      </c>
      <c r="AS7" s="79">
        <f>INDEX('calculation fossil'!$98:$105,MATCH('output for script'!$A7,'calculation fossil'!$B$98:$B$105,0),MATCH('output for script'!AS$2,'calculation fossil'!$2:$2,0))</f>
        <v>0</v>
      </c>
      <c r="AT7" s="79">
        <f>INDEX('calculation fossil'!$98:$105,MATCH('output for script'!$A7,'calculation fossil'!$B$98:$B$105,0),MATCH('output for script'!AT$2,'calculation fossil'!$2:$2,0))</f>
        <v>0</v>
      </c>
      <c r="AU7" s="79">
        <f>INDEX('calculation fossil'!$98:$105,MATCH('output for script'!$A7,'calculation fossil'!$B$98:$B$105,0),MATCH('output for script'!AU$2,'calculation fossil'!$2:$2,0))</f>
        <v>0</v>
      </c>
      <c r="AV7" s="79">
        <f>INDEX('calculation fossil'!$98:$105,MATCH('output for script'!$A7,'calculation fossil'!$B$98:$B$105,0),MATCH('output for script'!AV$2,'calculation fossil'!$2:$2,0))</f>
        <v>0</v>
      </c>
      <c r="AW7" s="79">
        <f>INDEX('calculation fossil'!$98:$105,MATCH('output for script'!$A7,'calculation fossil'!$B$98:$B$105,0),MATCH('output for script'!AW$2,'calculation fossil'!$2:$2,0))</f>
        <v>0</v>
      </c>
      <c r="AX7" s="80">
        <f t="shared" si="1"/>
        <v>0</v>
      </c>
      <c r="AY7" s="79">
        <f>INDEX('calculation fossil'!$98:$105,MATCH('output for script'!$A7,'calculation fossil'!$B$98:$B$105,0),MATCH('output for script'!AY$2,'calculation fossil'!$2:$2,0))</f>
        <v>0</v>
      </c>
      <c r="AZ7" s="79">
        <f>INDEX('calculation fossil'!$98:$105,MATCH('output for script'!$A7,'calculation fossil'!$B$98:$B$105,0),MATCH('output for script'!AZ$2,'calculation fossil'!$2:$2,0))</f>
        <v>0</v>
      </c>
      <c r="BA7" s="79">
        <f>INDEX('calculation fossil'!$98:$105,MATCH('output for script'!$A7,'calculation fossil'!$B$98:$B$105,0),MATCH('output for script'!BA$2,'calculation fossil'!$2:$2,0))</f>
        <v>0</v>
      </c>
      <c r="BB7" s="79">
        <f>INDEX('calculation fossil'!$98:$105,MATCH('output for script'!$A7,'calculation fossil'!$B$98:$B$105,0),MATCH('output for script'!BB$2,'calculation fossil'!$2:$2,0))</f>
        <v>0</v>
      </c>
      <c r="BC7" s="79">
        <f>INDEX('calculation fossil'!$98:$105,MATCH('output for script'!$A7,'calculation fossil'!$B$98:$B$105,0),MATCH('output for script'!BC$2,'calculation fossil'!$2:$2,0))</f>
        <v>0</v>
      </c>
      <c r="BD7" s="79">
        <f>INDEX('calculation fossil'!$98:$105,MATCH('output for script'!$A7,'calculation fossil'!$B$98:$B$105,0),MATCH('output for script'!BD$2,'calculation fossil'!$2:$2,0))</f>
        <v>0</v>
      </c>
      <c r="BE7" s="79">
        <f>INDEX('calculation fossil'!$98:$105,MATCH('output for script'!$A7,'calculation fossil'!$B$98:$B$105,0),MATCH('output for script'!BE$2,'calculation fossil'!$2:$2,0))</f>
        <v>1</v>
      </c>
      <c r="BF7" s="79">
        <f>INDEX('calculation fossil'!$98:$105,MATCH('output for script'!$A7,'calculation fossil'!$B$98:$B$105,0),MATCH('output for script'!BF$2,'calculation fossil'!$2:$2,0))</f>
        <v>0</v>
      </c>
      <c r="BG7" s="79">
        <f>INDEX('calculation fossil'!$98:$105,MATCH('output for script'!$A7,'calculation fossil'!$B$98:$B$105,0),MATCH('output for script'!BG$2,'calculation fossil'!$2:$2,0))</f>
        <v>0</v>
      </c>
      <c r="BH7" s="38">
        <f>INDEX('calculation fossil'!$28:$35,MATCH('output for script'!$A7,'calculation fossil'!$B$28:$B$35,0),MATCH('output for script'!BH$2,'calculation fossil'!$2:$2,0))</f>
        <v>37.099999999999994</v>
      </c>
      <c r="BI7">
        <f>INDEX('calculation fossil'!$28:$35,MATCH('output for script'!$A7,'calculation fossil'!$B$28:$B$35,0),MATCH('output for script'!BI$2,'calculation fossil'!$2:$2,0))</f>
        <v>294</v>
      </c>
      <c r="BJ7">
        <f>INDEX('calculation fossil'!$28:$35,MATCH('output for script'!$A7,'calculation fossil'!$B$28:$B$35,0),MATCH('output for script'!BJ$2,'calculation fossil'!$2:$2,0))</f>
        <v>20</v>
      </c>
      <c r="BK7">
        <f>INDEX('calculation fossil'!$28:$35,MATCH('output for script'!$A7,'calculation fossil'!$B$28:$B$35,0),MATCH('output for script'!BK$2,'calculation fossil'!$2:$2,0))</f>
        <v>0</v>
      </c>
      <c r="BL7">
        <f>INDEX('calculation fossil'!$28:$35,MATCH('output for script'!$A7,'calculation fossil'!$B$28:$B$35,0),MATCH('output for script'!BL$2,'calculation fossil'!$2:$2,0))</f>
        <v>0</v>
      </c>
      <c r="BM7">
        <f>INDEX('calculation fossil'!$28:$35,MATCH('output for script'!$A7,'calculation fossil'!$B$28:$B$35,0),MATCH('output for script'!BM$2,'calculation fossil'!$2:$2,0))</f>
        <v>2919.6680000000006</v>
      </c>
      <c r="BN7">
        <f>INDEX('calculation fossil'!$28:$35,MATCH('output for script'!$A7,'calculation fossil'!$B$28:$B$35,0),MATCH('output for script'!BN$2,'calculation fossil'!$2:$2,0))</f>
        <v>370.24</v>
      </c>
      <c r="BO7">
        <f>INDEX('calculation fossil'!$28:$35,MATCH('output for script'!$A7,'calculation fossil'!$B$28:$B$35,0),MATCH('output for script'!BO$2,'calculation fossil'!$2:$2,0))</f>
        <v>250</v>
      </c>
      <c r="BP7">
        <f>INDEX('calculation fossil'!$28:$35,MATCH('output for script'!$A7,'calculation fossil'!$B$28:$B$35,0),MATCH('output for script'!BP$2,'calculation fossil'!$2:$2,0))</f>
        <v>0</v>
      </c>
      <c r="BQ7">
        <f>INDEX('calculation fossil'!$28:$35,MATCH('output for script'!$A7,'calculation fossil'!$B$28:$B$35,0),MATCH('output for script'!BQ$2,'calculation fossil'!$2:$2,0))</f>
        <v>319</v>
      </c>
      <c r="BR7">
        <f>INDEX('calculation fossil'!$28:$35,MATCH('output for script'!$A7,'calculation fossil'!$B$28:$B$35,0),MATCH('output for script'!BR$2,'calculation fossil'!$2:$2,0))</f>
        <v>636</v>
      </c>
      <c r="BS7">
        <f>INDEX('calculation fossil'!$28:$35,MATCH('output for script'!$A7,'calculation fossil'!$B$28:$B$35,0),MATCH('output for script'!BS$2,'calculation fossil'!$2:$2,0))</f>
        <v>1641.8000000000002</v>
      </c>
      <c r="BT7">
        <f>INDEX('calculation fossil'!$28:$35,MATCH('output for script'!$A7,'calculation fossil'!$B$28:$B$35,0),MATCH('output for script'!BT$2,'calculation fossil'!$2:$2,0))</f>
        <v>147.762</v>
      </c>
      <c r="BU7">
        <f>INDEX('calculation fossil'!$28:$35,MATCH('output for script'!$A7,'calculation fossil'!$B$28:$B$35,0),MATCH('output for script'!BU$2,'calculation fossil'!$2:$2,0))</f>
        <v>0</v>
      </c>
      <c r="BV7">
        <f>INDEX('calculation fossil'!$28:$35,MATCH('output for script'!$A7,'calculation fossil'!$B$28:$B$35,0),MATCH('output for script'!BV$2,'calculation fossil'!$2:$2,0))</f>
        <v>270</v>
      </c>
      <c r="BW7">
        <f>INDEX('calculation fossil'!$28:$35,MATCH('output for script'!$A7,'calculation fossil'!$B$28:$B$35,0),MATCH('output for script'!BW$2,'calculation fossil'!$2:$2,0))</f>
        <v>0</v>
      </c>
      <c r="BX7">
        <f>INDEX('calculation fossil'!$28:$35,MATCH('output for script'!$A7,'calculation fossil'!$B$28:$B$35,0),MATCH('output for script'!BX$2,'calculation fossil'!$2:$2,0))</f>
        <v>2595</v>
      </c>
      <c r="BY7">
        <f>INDEX('calculation fossil'!$28:$35,MATCH('output for script'!$A7,'calculation fossil'!$B$28:$B$35,0),MATCH('output for script'!BY$2,'calculation fossil'!$2:$2,0))</f>
        <v>0</v>
      </c>
      <c r="BZ7" s="42">
        <f t="shared" si="2"/>
        <v>0</v>
      </c>
      <c r="CA7">
        <f>INDEX('calculation fossil'!$28:$35,MATCH('output for script'!$A7,'calculation fossil'!$B$28:$B$35,0),MATCH('output for script'!CA$2,'calculation fossil'!$2:$2,0))</f>
        <v>0</v>
      </c>
      <c r="CB7">
        <f>INDEX('calculation fossil'!$28:$35,MATCH('output for script'!$A7,'calculation fossil'!$B$28:$B$35,0),MATCH('output for script'!CB$2,'calculation fossil'!$2:$2,0))</f>
        <v>726.8</v>
      </c>
      <c r="CC7">
        <f>INDEX('calculation fossil'!$28:$35,MATCH('output for script'!$A7,'calculation fossil'!$B$28:$B$35,0),MATCH('output for script'!CC$2,'calculation fossil'!$2:$2,0))</f>
        <v>0</v>
      </c>
      <c r="CD7">
        <f>INDEX('calculation fossil'!$28:$35,MATCH('output for script'!$A7,'calculation fossil'!$B$28:$B$35,0),MATCH('output for script'!CD$2,'calculation fossil'!$2:$2,0))</f>
        <v>0</v>
      </c>
      <c r="CE7">
        <f>INDEX('calculation fossil'!$28:$35,MATCH('output for script'!$A7,'calculation fossil'!$B$28:$B$35,0),MATCH('output for script'!CE$2,'calculation fossil'!$2:$2,0))</f>
        <v>104.3</v>
      </c>
      <c r="CF7">
        <f>INDEX('calculation fossil'!$28:$35,MATCH('output for script'!$A7,'calculation fossil'!$B$28:$B$35,0),MATCH('output for script'!CF$2,'calculation fossil'!$2:$2,0))</f>
        <v>1653.5635</v>
      </c>
      <c r="CG7">
        <f>INDEX('calculation fossil'!$28:$35,MATCH('output for script'!$A7,'calculation fossil'!$B$28:$B$35,0),MATCH('output for script'!CG$2,'calculation fossil'!$2:$2,0))</f>
        <v>423</v>
      </c>
      <c r="CH7">
        <f>INDEX('calculation fossil'!$28:$35,MATCH('output for script'!$A7,'calculation fossil'!$B$28:$B$35,0),MATCH('output for script'!CH$2,'calculation fossil'!$2:$2,0))</f>
        <v>0</v>
      </c>
      <c r="CI7">
        <f>INDEX('calculation fossil'!$28:$35,MATCH('output for script'!$A7,'calculation fossil'!$B$28:$B$35,0),MATCH('output for script'!CI$2,'calculation fossil'!$2:$2,0))</f>
        <v>0</v>
      </c>
      <c r="CJ7" s="21"/>
    </row>
    <row r="8" spans="1:88" x14ac:dyDescent="0.2">
      <c r="A8" t="s">
        <v>3</v>
      </c>
      <c r="B8" t="s">
        <v>18</v>
      </c>
      <c r="C8" t="s">
        <v>26</v>
      </c>
      <c r="D8" s="76">
        <f>INDEX('calculation fossil'!$63:$70,MATCH('output for script'!$A8,'calculation fossil'!$B$63:$B$70,0),MATCH('output for script'!D$2,'calculation fossil'!$2:$2,0))</f>
        <v>0.72050208958256834</v>
      </c>
      <c r="E8" s="77">
        <f>INDEX('calculation fossil'!$63:$70,MATCH('output for script'!$A8,'calculation fossil'!$B$63:$B$70,0),MATCH('output for script'!E$2,'calculation fossil'!$2:$2,0))</f>
        <v>0</v>
      </c>
      <c r="F8" s="77">
        <f>INDEX('calculation fossil'!$63:$70,MATCH('output for script'!$A8,'calculation fossil'!$B$63:$B$70,0),MATCH('output for script'!F$2,'calculation fossil'!$2:$2,0))</f>
        <v>0.98151878475405774</v>
      </c>
      <c r="G8" s="77">
        <f>INDEX('calculation fossil'!$63:$70,MATCH('output for script'!$A8,'calculation fossil'!$B$63:$B$70,0),MATCH('output for script'!G$2,'calculation fossil'!$2:$2,0))</f>
        <v>0</v>
      </c>
      <c r="H8" s="77">
        <f>INDEX('calculation fossil'!$63:$70,MATCH('output for script'!$A8,'calculation fossil'!$B$63:$B$70,0),MATCH('output for script'!H$2,'calculation fossil'!$2:$2,0))</f>
        <v>0</v>
      </c>
      <c r="I8" s="77">
        <f>INDEX('calculation fossil'!$63:$70,MATCH('output for script'!$A8,'calculation fossil'!$B$63:$B$70,0),MATCH('output for script'!I$2,'calculation fossil'!$2:$2,0))</f>
        <v>1</v>
      </c>
      <c r="J8" s="77">
        <f>INDEX('calculation fossil'!$63:$70,MATCH('output for script'!$A8,'calculation fossil'!$B$63:$B$70,0),MATCH('output for script'!J$2,'calculation fossil'!$2:$2,0))</f>
        <v>0.60563091890383902</v>
      </c>
      <c r="K8" s="77">
        <f>INDEX('calculation fossil'!$63:$70,MATCH('output for script'!$A8,'calculation fossil'!$B$63:$B$70,0),MATCH('output for script'!K$2,'calculation fossil'!$2:$2,0))</f>
        <v>0</v>
      </c>
      <c r="L8" s="77">
        <f>INDEX('calculation fossil'!$63:$70,MATCH('output for script'!$A8,'calculation fossil'!$B$63:$B$70,0),MATCH('output for script'!L$2,'calculation fossil'!$2:$2,0))</f>
        <v>0</v>
      </c>
      <c r="M8" s="77">
        <f>INDEX('calculation fossil'!$63:$70,MATCH('output for script'!$A8,'calculation fossil'!$B$63:$B$70,0),MATCH('output for script'!M$2,'calculation fossil'!$2:$2,0))</f>
        <v>1</v>
      </c>
      <c r="N8" s="77">
        <f>INDEX('calculation fossil'!$63:$70,MATCH('output for script'!$A8,'calculation fossil'!$B$63:$B$70,0),MATCH('output for script'!N$2,'calculation fossil'!$2:$2,0))</f>
        <v>0.68763519655677796</v>
      </c>
      <c r="O8" s="77">
        <f>INDEX('calculation fossil'!$63:$70,MATCH('output for script'!$A8,'calculation fossil'!$B$63:$B$70,0),MATCH('output for script'!O$2,'calculation fossil'!$2:$2,0))</f>
        <v>0</v>
      </c>
      <c r="P8" s="77">
        <f>INDEX('calculation fossil'!$63:$70,MATCH('output for script'!$A8,'calculation fossil'!$B$63:$B$70,0),MATCH('output for script'!P$2,'calculation fossil'!$2:$2,0))</f>
        <v>0.99786020934500419</v>
      </c>
      <c r="Q8" s="77">
        <f>INDEX('calculation fossil'!$63:$70,MATCH('output for script'!$A8,'calculation fossil'!$B$63:$B$70,0),MATCH('output for script'!Q$2,'calculation fossil'!$2:$2,0))</f>
        <v>1</v>
      </c>
      <c r="R8" s="77">
        <f>INDEX('calculation fossil'!$63:$70,MATCH('output for script'!$A8,'calculation fossil'!$B$63:$B$70,0),MATCH('output for script'!R$2,'calculation fossil'!$2:$2,0))</f>
        <v>1</v>
      </c>
      <c r="S8" s="77">
        <f>INDEX('calculation fossil'!$63:$70,MATCH('output for script'!$A8,'calculation fossil'!$B$63:$B$70,0),MATCH('output for script'!S$2,'calculation fossil'!$2:$2,0))</f>
        <v>1</v>
      </c>
      <c r="T8" s="77">
        <f>INDEX('calculation fossil'!$63:$70,MATCH('output for script'!$A8,'calculation fossil'!$B$63:$B$70,0),MATCH('output for script'!T$2,'calculation fossil'!$2:$2,0))</f>
        <v>1</v>
      </c>
      <c r="U8" s="77">
        <f>INDEX('calculation fossil'!$63:$70,MATCH('output for script'!$A8,'calculation fossil'!$B$63:$B$70,0),MATCH('output for script'!U$2,'calculation fossil'!$2:$2,0))</f>
        <v>1</v>
      </c>
      <c r="V8" s="78">
        <f t="shared" si="0"/>
        <v>1</v>
      </c>
      <c r="W8" s="77">
        <f>INDEX('calculation fossil'!$63:$70,MATCH('output for script'!$A8,'calculation fossil'!$B$63:$B$70,0),MATCH('output for script'!W$2,'calculation fossil'!$2:$2,0))</f>
        <v>0</v>
      </c>
      <c r="X8" s="77">
        <f>INDEX('calculation fossil'!$63:$70,MATCH('output for script'!$A8,'calculation fossil'!$B$63:$B$70,0),MATCH('output for script'!X$2,'calculation fossil'!$2:$2,0))</f>
        <v>1</v>
      </c>
      <c r="Y8" s="77">
        <f>INDEX('calculation fossil'!$63:$70,MATCH('output for script'!$A8,'calculation fossil'!$B$63:$B$70,0),MATCH('output for script'!Y$2,'calculation fossil'!$2:$2,0))</f>
        <v>0</v>
      </c>
      <c r="Z8" s="77">
        <f>INDEX('calculation fossil'!$63:$70,MATCH('output for script'!$A8,'calculation fossil'!$B$63:$B$70,0),MATCH('output for script'!Z$2,'calculation fossil'!$2:$2,0))</f>
        <v>0</v>
      </c>
      <c r="AA8" s="77">
        <f>INDEX('calculation fossil'!$63:$70,MATCH('output for script'!$A8,'calculation fossil'!$B$63:$B$70,0),MATCH('output for script'!AA$2,'calculation fossil'!$2:$2,0))</f>
        <v>0</v>
      </c>
      <c r="AB8" s="77">
        <f>INDEX('calculation fossil'!$63:$70,MATCH('output for script'!$A8,'calculation fossil'!$B$63:$B$70,0),MATCH('output for script'!AB$2,'calculation fossil'!$2:$2,0))</f>
        <v>0</v>
      </c>
      <c r="AC8" s="77">
        <f>INDEX('calculation fossil'!$63:$70,MATCH('output for script'!$A8,'calculation fossil'!$B$63:$B$70,0),MATCH('output for script'!AC$2,'calculation fossil'!$2:$2,0))</f>
        <v>0</v>
      </c>
      <c r="AD8" s="77">
        <f>INDEX('calculation fossil'!$63:$70,MATCH('output for script'!$A8,'calculation fossil'!$B$63:$B$70,0),MATCH('output for script'!AD$2,'calculation fossil'!$2:$2,0))</f>
        <v>0</v>
      </c>
      <c r="AE8" s="77">
        <f>INDEX('calculation fossil'!$63:$70,MATCH('output for script'!$A8,'calculation fossil'!$B$63:$B$70,0),MATCH('output for script'!AE$2,'calculation fossil'!$2:$2,0))</f>
        <v>0</v>
      </c>
      <c r="AF8" s="76">
        <f>INDEX('calculation fossil'!$98:$105,MATCH('output for script'!$A8,'calculation fossil'!$B$98:$B$105,0),MATCH('output for script'!AF$2,'calculation fossil'!$2:$2,0))</f>
        <v>0.64920401902984426</v>
      </c>
      <c r="AG8" s="79">
        <f>INDEX('calculation fossil'!$98:$105,MATCH('output for script'!$A8,'calculation fossil'!$B$98:$B$105,0),MATCH('output for script'!AG$2,'calculation fossil'!$2:$2,0))</f>
        <v>0</v>
      </c>
      <c r="AH8" s="79">
        <f>INDEX('calculation fossil'!$98:$105,MATCH('output for script'!$A8,'calculation fossil'!$B$98:$B$105,0),MATCH('output for script'!AH$2,'calculation fossil'!$2:$2,0))</f>
        <v>0.97465675001579022</v>
      </c>
      <c r="AI8" s="79">
        <f>INDEX('calculation fossil'!$98:$105,MATCH('output for script'!$A8,'calculation fossil'!$B$98:$B$105,0),MATCH('output for script'!AI$2,'calculation fossil'!$2:$2,0))</f>
        <v>0</v>
      </c>
      <c r="AJ8" s="79">
        <f>INDEX('calculation fossil'!$98:$105,MATCH('output for script'!$A8,'calculation fossil'!$B$98:$B$105,0),MATCH('output for script'!AJ$2,'calculation fossil'!$2:$2,0))</f>
        <v>0</v>
      </c>
      <c r="AK8" s="79">
        <f>INDEX('calculation fossil'!$98:$105,MATCH('output for script'!$A8,'calculation fossil'!$B$98:$B$105,0),MATCH('output for script'!AK$2,'calculation fossil'!$2:$2,0))</f>
        <v>1</v>
      </c>
      <c r="AL8" s="79">
        <f>INDEX('calculation fossil'!$98:$105,MATCH('output for script'!$A8,'calculation fossil'!$B$98:$B$105,0),MATCH('output for script'!AL$2,'calculation fossil'!$2:$2,0))</f>
        <v>0.58078922445676828</v>
      </c>
      <c r="AM8" s="79">
        <f>INDEX('calculation fossil'!$98:$105,MATCH('output for script'!$A8,'calculation fossil'!$B$98:$B$105,0),MATCH('output for script'!AM$2,'calculation fossil'!$2:$2,0))</f>
        <v>0</v>
      </c>
      <c r="AN8" s="79">
        <f>INDEX('calculation fossil'!$98:$105,MATCH('output for script'!$A8,'calculation fossil'!$B$98:$B$105,0),MATCH('output for script'!AN$2,'calculation fossil'!$2:$2,0))</f>
        <v>0</v>
      </c>
      <c r="AO8" s="79">
        <f>INDEX('calculation fossil'!$98:$105,MATCH('output for script'!$A8,'calculation fossil'!$B$98:$B$105,0),MATCH('output for script'!AO$2,'calculation fossil'!$2:$2,0))</f>
        <v>1</v>
      </c>
      <c r="AP8" s="79">
        <f>INDEX('calculation fossil'!$98:$105,MATCH('output for script'!$A8,'calculation fossil'!$B$98:$B$105,0),MATCH('output for script'!AP$2,'calculation fossil'!$2:$2,0))</f>
        <v>0.59804678323321125</v>
      </c>
      <c r="AQ8" s="79">
        <f>INDEX('calculation fossil'!$98:$105,MATCH('output for script'!$A8,'calculation fossil'!$B$98:$B$105,0),MATCH('output for script'!AQ$2,'calculation fossil'!$2:$2,0))</f>
        <v>0</v>
      </c>
      <c r="AR8" s="79">
        <f>INDEX('calculation fossil'!$98:$105,MATCH('output for script'!$A8,'calculation fossil'!$B$98:$B$105,0),MATCH('output for script'!AR$2,'calculation fossil'!$2:$2,0))</f>
        <v>0.99646469238369029</v>
      </c>
      <c r="AS8" s="79">
        <f>INDEX('calculation fossil'!$98:$105,MATCH('output for script'!$A8,'calculation fossil'!$B$98:$B$105,0),MATCH('output for script'!AS$2,'calculation fossil'!$2:$2,0))</f>
        <v>1</v>
      </c>
      <c r="AT8" s="79">
        <f>INDEX('calculation fossil'!$98:$105,MATCH('output for script'!$A8,'calculation fossil'!$B$98:$B$105,0),MATCH('output for script'!AT$2,'calculation fossil'!$2:$2,0))</f>
        <v>1</v>
      </c>
      <c r="AU8" s="79">
        <f>INDEX('calculation fossil'!$98:$105,MATCH('output for script'!$A8,'calculation fossil'!$B$98:$B$105,0),MATCH('output for script'!AU$2,'calculation fossil'!$2:$2,0))</f>
        <v>1</v>
      </c>
      <c r="AV8" s="79">
        <f>INDEX('calculation fossil'!$98:$105,MATCH('output for script'!$A8,'calculation fossil'!$B$98:$B$105,0),MATCH('output for script'!AV$2,'calculation fossil'!$2:$2,0))</f>
        <v>1</v>
      </c>
      <c r="AW8" s="79">
        <f>INDEX('calculation fossil'!$98:$105,MATCH('output for script'!$A8,'calculation fossil'!$B$98:$B$105,0),MATCH('output for script'!AW$2,'calculation fossil'!$2:$2,0))</f>
        <v>1</v>
      </c>
      <c r="AX8" s="80">
        <f t="shared" si="1"/>
        <v>1</v>
      </c>
      <c r="AY8" s="79">
        <f>INDEX('calculation fossil'!$98:$105,MATCH('output for script'!$A8,'calculation fossil'!$B$98:$B$105,0),MATCH('output for script'!AY$2,'calculation fossil'!$2:$2,0))</f>
        <v>0</v>
      </c>
      <c r="AZ8" s="79">
        <f>INDEX('calculation fossil'!$98:$105,MATCH('output for script'!$A8,'calculation fossil'!$B$98:$B$105,0),MATCH('output for script'!AZ$2,'calculation fossil'!$2:$2,0))</f>
        <v>1</v>
      </c>
      <c r="BA8" s="79">
        <f>INDEX('calculation fossil'!$98:$105,MATCH('output for script'!$A8,'calculation fossil'!$B$98:$B$105,0),MATCH('output for script'!BA$2,'calculation fossil'!$2:$2,0))</f>
        <v>0</v>
      </c>
      <c r="BB8" s="79">
        <f>INDEX('calculation fossil'!$98:$105,MATCH('output for script'!$A8,'calculation fossil'!$B$98:$B$105,0),MATCH('output for script'!BB$2,'calculation fossil'!$2:$2,0))</f>
        <v>0</v>
      </c>
      <c r="BC8" s="79">
        <f>INDEX('calculation fossil'!$98:$105,MATCH('output for script'!$A8,'calculation fossil'!$B$98:$B$105,0),MATCH('output for script'!BC$2,'calculation fossil'!$2:$2,0))</f>
        <v>0</v>
      </c>
      <c r="BD8" s="79">
        <f>INDEX('calculation fossil'!$98:$105,MATCH('output for script'!$A8,'calculation fossil'!$B$98:$B$105,0),MATCH('output for script'!BD$2,'calculation fossil'!$2:$2,0))</f>
        <v>0</v>
      </c>
      <c r="BE8" s="79">
        <f>INDEX('calculation fossil'!$98:$105,MATCH('output for script'!$A8,'calculation fossil'!$B$98:$B$105,0),MATCH('output for script'!BE$2,'calculation fossil'!$2:$2,0))</f>
        <v>0</v>
      </c>
      <c r="BF8" s="79">
        <f>INDEX('calculation fossil'!$98:$105,MATCH('output for script'!$A8,'calculation fossil'!$B$98:$B$105,0),MATCH('output for script'!BF$2,'calculation fossil'!$2:$2,0))</f>
        <v>0</v>
      </c>
      <c r="BG8" s="79">
        <f>INDEX('calculation fossil'!$98:$105,MATCH('output for script'!$A8,'calculation fossil'!$B$98:$B$105,0),MATCH('output for script'!BG$2,'calculation fossil'!$2:$2,0))</f>
        <v>0</v>
      </c>
      <c r="BH8" s="38">
        <f>INDEX('calculation fossil'!$28:$35,MATCH('output for script'!$A8,'calculation fossil'!$B$28:$B$35,0),MATCH('output for script'!BH$2,'calculation fossil'!$2:$2,0))</f>
        <v>3059.9738154613469</v>
      </c>
      <c r="BI8">
        <f>INDEX('calculation fossil'!$28:$35,MATCH('output for script'!$A8,'calculation fossil'!$B$28:$B$35,0),MATCH('output for script'!BI$2,'calculation fossil'!$2:$2,0))</f>
        <v>4500.5999999999995</v>
      </c>
      <c r="BJ8">
        <f>INDEX('calculation fossil'!$28:$35,MATCH('output for script'!$A8,'calculation fossil'!$B$28:$B$35,0),MATCH('output for script'!BJ$2,'calculation fossil'!$2:$2,0))</f>
        <v>73</v>
      </c>
      <c r="BK8">
        <f>INDEX('calculation fossil'!$28:$35,MATCH('output for script'!$A8,'calculation fossil'!$B$28:$B$35,0),MATCH('output for script'!BK$2,'calculation fossil'!$2:$2,0))</f>
        <v>0</v>
      </c>
      <c r="BL8">
        <f>INDEX('calculation fossil'!$28:$35,MATCH('output for script'!$A8,'calculation fossil'!$B$28:$B$35,0),MATCH('output for script'!BL$2,'calculation fossil'!$2:$2,0))</f>
        <v>1369.5</v>
      </c>
      <c r="BM8">
        <f>INDEX('calculation fossil'!$28:$35,MATCH('output for script'!$A8,'calculation fossil'!$B$28:$B$35,0),MATCH('output for script'!BM$2,'calculation fossil'!$2:$2,0))</f>
        <v>18306.319</v>
      </c>
      <c r="BN8">
        <f>INDEX('calculation fossil'!$28:$35,MATCH('output for script'!$A8,'calculation fossil'!$B$28:$B$35,0),MATCH('output for script'!BN$2,'calculation fossil'!$2:$2,0))</f>
        <v>391.65</v>
      </c>
      <c r="BO8">
        <f>INDEX('calculation fossil'!$28:$35,MATCH('output for script'!$A8,'calculation fossil'!$B$28:$B$35,0),MATCH('output for script'!BO$2,'calculation fossil'!$2:$2,0))</f>
        <v>0</v>
      </c>
      <c r="BP8">
        <f>INDEX('calculation fossil'!$28:$35,MATCH('output for script'!$A8,'calculation fossil'!$B$28:$B$35,0),MATCH('output for script'!BP$2,'calculation fossil'!$2:$2,0))</f>
        <v>24498.560000000001</v>
      </c>
      <c r="BQ8">
        <f>INDEX('calculation fossil'!$28:$35,MATCH('output for script'!$A8,'calculation fossil'!$B$28:$B$35,0),MATCH('output for script'!BQ$2,'calculation fossil'!$2:$2,0))</f>
        <v>1003</v>
      </c>
      <c r="BR8">
        <f>INDEX('calculation fossil'!$28:$35,MATCH('output for script'!$A8,'calculation fossil'!$B$28:$B$35,0),MATCH('output for script'!BR$2,'calculation fossil'!$2:$2,0))</f>
        <v>6139</v>
      </c>
      <c r="BS8">
        <f>INDEX('calculation fossil'!$28:$35,MATCH('output for script'!$A8,'calculation fossil'!$B$28:$B$35,0),MATCH('output for script'!BS$2,'calculation fossil'!$2:$2,0))</f>
        <v>32055.200000000001</v>
      </c>
      <c r="BT8">
        <f>INDEX('calculation fossil'!$28:$35,MATCH('output for script'!$A8,'calculation fossil'!$B$28:$B$35,0),MATCH('output for script'!BT$2,'calculation fossil'!$2:$2,0))</f>
        <v>4753.6000000000004</v>
      </c>
      <c r="BU8">
        <f>INDEX('calculation fossil'!$28:$35,MATCH('output for script'!$A8,'calculation fossil'!$B$28:$B$35,0),MATCH('output for script'!BU$2,'calculation fossil'!$2:$2,0))</f>
        <v>594</v>
      </c>
      <c r="BV8">
        <f>INDEX('calculation fossil'!$28:$35,MATCH('output for script'!$A8,'calculation fossil'!$B$28:$B$35,0),MATCH('output for script'!BV$2,'calculation fossil'!$2:$2,0))</f>
        <v>1915.4</v>
      </c>
      <c r="BW8">
        <f>INDEX('calculation fossil'!$28:$35,MATCH('output for script'!$A8,'calculation fossil'!$B$28:$B$35,0),MATCH('output for script'!BW$2,'calculation fossil'!$2:$2,0))</f>
        <v>3753</v>
      </c>
      <c r="BX8">
        <f>INDEX('calculation fossil'!$28:$35,MATCH('output for script'!$A8,'calculation fossil'!$B$28:$B$35,0),MATCH('output for script'!BX$2,'calculation fossil'!$2:$2,0))</f>
        <v>33679.599999999999</v>
      </c>
      <c r="BY8">
        <f>INDEX('calculation fossil'!$28:$35,MATCH('output for script'!$A8,'calculation fossil'!$B$28:$B$35,0),MATCH('output for script'!BY$2,'calculation fossil'!$2:$2,0))</f>
        <v>403.20000000000005</v>
      </c>
      <c r="BZ8" s="42">
        <f t="shared" si="2"/>
        <v>403.20000000000005</v>
      </c>
      <c r="CA8">
        <f>INDEX('calculation fossil'!$28:$35,MATCH('output for script'!$A8,'calculation fossil'!$B$28:$B$35,0),MATCH('output for script'!CA$2,'calculation fossil'!$2:$2,0))</f>
        <v>1103</v>
      </c>
      <c r="CB8">
        <f>INDEX('calculation fossil'!$28:$35,MATCH('output for script'!$A8,'calculation fossil'!$B$28:$B$35,0),MATCH('output for script'!CB$2,'calculation fossil'!$2:$2,0))</f>
        <v>13810</v>
      </c>
      <c r="CC8">
        <f>INDEX('calculation fossil'!$28:$35,MATCH('output for script'!$A8,'calculation fossil'!$B$28:$B$35,0),MATCH('output for script'!CC$2,'calculation fossil'!$2:$2,0))</f>
        <v>1042</v>
      </c>
      <c r="CD8">
        <f>INDEX('calculation fossil'!$28:$35,MATCH('output for script'!$A8,'calculation fossil'!$B$28:$B$35,0),MATCH('output for script'!CD$2,'calculation fossil'!$2:$2,0))</f>
        <v>3829</v>
      </c>
      <c r="CE8">
        <f>INDEX('calculation fossil'!$28:$35,MATCH('output for script'!$A8,'calculation fossil'!$B$28:$B$35,0),MATCH('output for script'!CE$2,'calculation fossil'!$2:$2,0))</f>
        <v>1066.4000000000001</v>
      </c>
      <c r="CF8">
        <f>INDEX('calculation fossil'!$28:$35,MATCH('output for script'!$A8,'calculation fossil'!$B$28:$B$35,0),MATCH('output for script'!CF$2,'calculation fossil'!$2:$2,0))</f>
        <v>267</v>
      </c>
      <c r="CG8">
        <f>INDEX('calculation fossil'!$28:$35,MATCH('output for script'!$A8,'calculation fossil'!$B$28:$B$35,0),MATCH('output for script'!CG$2,'calculation fossil'!$2:$2,0))</f>
        <v>0</v>
      </c>
      <c r="CH8">
        <f>INDEX('calculation fossil'!$28:$35,MATCH('output for script'!$A8,'calculation fossil'!$B$28:$B$35,0),MATCH('output for script'!CH$2,'calculation fossil'!$2:$2,0))</f>
        <v>975.86</v>
      </c>
      <c r="CI8">
        <f>INDEX('calculation fossil'!$28:$35,MATCH('output for script'!$A8,'calculation fossil'!$B$28:$B$35,0),MATCH('output for script'!CI$2,'calculation fossil'!$2:$2,0))</f>
        <v>336.3</v>
      </c>
      <c r="CJ8" s="21"/>
    </row>
    <row r="9" spans="1:88" x14ac:dyDescent="0.2">
      <c r="A9" t="s">
        <v>215</v>
      </c>
      <c r="B9" t="s">
        <v>20</v>
      </c>
      <c r="C9" t="s">
        <v>26</v>
      </c>
      <c r="D9" s="76">
        <f>INDEX('calculation fossil'!$63:$70,MATCH('output for script'!$A9,'calculation fossil'!$B$63:$B$70,0),MATCH('output for script'!D$2,'calculation fossil'!$2:$2,0))</f>
        <v>1</v>
      </c>
      <c r="E9" s="77">
        <f>INDEX('calculation fossil'!$63:$70,MATCH('output for script'!$A9,'calculation fossil'!$B$63:$B$70,0),MATCH('output for script'!E$2,'calculation fossil'!$2:$2,0))</f>
        <v>1</v>
      </c>
      <c r="F9" s="77">
        <f>INDEX('calculation fossil'!$63:$70,MATCH('output for script'!$A9,'calculation fossil'!$B$63:$B$70,0),MATCH('output for script'!F$2,'calculation fossil'!$2:$2,0))</f>
        <v>1</v>
      </c>
      <c r="G9" s="77">
        <f>INDEX('calculation fossil'!$63:$70,MATCH('output for script'!$A9,'calculation fossil'!$B$63:$B$70,0),MATCH('output for script'!G$2,'calculation fossil'!$2:$2,0))</f>
        <v>1</v>
      </c>
      <c r="H9" s="77">
        <f>INDEX('calculation fossil'!$63:$70,MATCH('output for script'!$A9,'calculation fossil'!$B$63:$B$70,0),MATCH('output for script'!H$2,'calculation fossil'!$2:$2,0))</f>
        <v>1</v>
      </c>
      <c r="I9" s="77">
        <f>INDEX('calculation fossil'!$63:$70,MATCH('output for script'!$A9,'calculation fossil'!$B$63:$B$70,0),MATCH('output for script'!I$2,'calculation fossil'!$2:$2,0))</f>
        <v>1</v>
      </c>
      <c r="J9" s="77">
        <f>INDEX('calculation fossil'!$63:$70,MATCH('output for script'!$A9,'calculation fossil'!$B$63:$B$70,0),MATCH('output for script'!J$2,'calculation fossil'!$2:$2,0))</f>
        <v>1</v>
      </c>
      <c r="K9" s="77">
        <f>INDEX('calculation fossil'!$63:$70,MATCH('output for script'!$A9,'calculation fossil'!$B$63:$B$70,0),MATCH('output for script'!K$2,'calculation fossil'!$2:$2,0))</f>
        <v>1</v>
      </c>
      <c r="L9" s="77">
        <f>INDEX('calculation fossil'!$63:$70,MATCH('output for script'!$A9,'calculation fossil'!$B$63:$B$70,0),MATCH('output for script'!L$2,'calculation fossil'!$2:$2,0))</f>
        <v>1</v>
      </c>
      <c r="M9" s="77">
        <f>INDEX('calculation fossil'!$63:$70,MATCH('output for script'!$A9,'calculation fossil'!$B$63:$B$70,0),MATCH('output for script'!M$2,'calculation fossil'!$2:$2,0))</f>
        <v>1</v>
      </c>
      <c r="N9" s="77">
        <f>INDEX('calculation fossil'!$63:$70,MATCH('output for script'!$A9,'calculation fossil'!$B$63:$B$70,0),MATCH('output for script'!N$2,'calculation fossil'!$2:$2,0))</f>
        <v>1</v>
      </c>
      <c r="O9" s="77">
        <f>INDEX('calculation fossil'!$63:$70,MATCH('output for script'!$A9,'calculation fossil'!$B$63:$B$70,0),MATCH('output for script'!O$2,'calculation fossil'!$2:$2,0))</f>
        <v>1</v>
      </c>
      <c r="P9" s="77">
        <f>INDEX('calculation fossil'!$63:$70,MATCH('output for script'!$A9,'calculation fossil'!$B$63:$B$70,0),MATCH('output for script'!P$2,'calculation fossil'!$2:$2,0))</f>
        <v>1</v>
      </c>
      <c r="Q9" s="77">
        <f>INDEX('calculation fossil'!$63:$70,MATCH('output for script'!$A9,'calculation fossil'!$B$63:$B$70,0),MATCH('output for script'!Q$2,'calculation fossil'!$2:$2,0))</f>
        <v>1</v>
      </c>
      <c r="R9" s="77">
        <f>INDEX('calculation fossil'!$63:$70,MATCH('output for script'!$A9,'calculation fossil'!$B$63:$B$70,0),MATCH('output for script'!R$2,'calculation fossil'!$2:$2,0))</f>
        <v>1</v>
      </c>
      <c r="S9" s="77">
        <f>INDEX('calculation fossil'!$63:$70,MATCH('output for script'!$A9,'calculation fossil'!$B$63:$B$70,0),MATCH('output for script'!S$2,'calculation fossil'!$2:$2,0))</f>
        <v>1</v>
      </c>
      <c r="T9" s="77">
        <f>INDEX('calculation fossil'!$63:$70,MATCH('output for script'!$A9,'calculation fossil'!$B$63:$B$70,0),MATCH('output for script'!T$2,'calculation fossil'!$2:$2,0))</f>
        <v>1</v>
      </c>
      <c r="U9" s="77">
        <f>INDEX('calculation fossil'!$63:$70,MATCH('output for script'!$A9,'calculation fossil'!$B$63:$B$70,0),MATCH('output for script'!U$2,'calculation fossil'!$2:$2,0))</f>
        <v>1</v>
      </c>
      <c r="V9" s="78">
        <f t="shared" si="0"/>
        <v>1</v>
      </c>
      <c r="W9" s="77">
        <f>INDEX('calculation fossil'!$63:$70,MATCH('output for script'!$A9,'calculation fossil'!$B$63:$B$70,0),MATCH('output for script'!W$2,'calculation fossil'!$2:$2,0))</f>
        <v>1</v>
      </c>
      <c r="X9" s="77">
        <f>INDEX('calculation fossil'!$63:$70,MATCH('output for script'!$A9,'calculation fossil'!$B$63:$B$70,0),MATCH('output for script'!X$2,'calculation fossil'!$2:$2,0))</f>
        <v>1</v>
      </c>
      <c r="Y9" s="77">
        <f>INDEX('calculation fossil'!$63:$70,MATCH('output for script'!$A9,'calculation fossil'!$B$63:$B$70,0),MATCH('output for script'!Y$2,'calculation fossil'!$2:$2,0))</f>
        <v>1</v>
      </c>
      <c r="Z9" s="77">
        <f>INDEX('calculation fossil'!$63:$70,MATCH('output for script'!$A9,'calculation fossil'!$B$63:$B$70,0),MATCH('output for script'!Z$2,'calculation fossil'!$2:$2,0))</f>
        <v>1</v>
      </c>
      <c r="AA9" s="77">
        <f>INDEX('calculation fossil'!$63:$70,MATCH('output for script'!$A9,'calculation fossil'!$B$63:$B$70,0),MATCH('output for script'!AA$2,'calculation fossil'!$2:$2,0))</f>
        <v>1</v>
      </c>
      <c r="AB9" s="77">
        <f>INDEX('calculation fossil'!$63:$70,MATCH('output for script'!$A9,'calculation fossil'!$B$63:$B$70,0),MATCH('output for script'!AB$2,'calculation fossil'!$2:$2,0))</f>
        <v>1</v>
      </c>
      <c r="AC9" s="77">
        <f>INDEX('calculation fossil'!$63:$70,MATCH('output for script'!$A9,'calculation fossil'!$B$63:$B$70,0),MATCH('output for script'!AC$2,'calculation fossil'!$2:$2,0))</f>
        <v>1</v>
      </c>
      <c r="AD9" s="77">
        <f>INDEX('calculation fossil'!$63:$70,MATCH('output for script'!$A9,'calculation fossil'!$B$63:$B$70,0),MATCH('output for script'!AD$2,'calculation fossil'!$2:$2,0))</f>
        <v>1</v>
      </c>
      <c r="AE9" s="77">
        <f>INDEX('calculation fossil'!$63:$70,MATCH('output for script'!$A9,'calculation fossil'!$B$63:$B$70,0),MATCH('output for script'!AE$2,'calculation fossil'!$2:$2,0))</f>
        <v>1</v>
      </c>
      <c r="AF9" s="76">
        <f>INDEX('calculation fossil'!$98:$105,MATCH('output for script'!$A9,'calculation fossil'!$B$98:$B$105,0),MATCH('output for script'!AF$2,'calculation fossil'!$2:$2,0))</f>
        <v>1</v>
      </c>
      <c r="AG9" s="79">
        <f>INDEX('calculation fossil'!$98:$105,MATCH('output for script'!$A9,'calculation fossil'!$B$98:$B$105,0),MATCH('output for script'!AG$2,'calculation fossil'!$2:$2,0))</f>
        <v>1</v>
      </c>
      <c r="AH9" s="79">
        <f>INDEX('calculation fossil'!$98:$105,MATCH('output for script'!$A9,'calculation fossil'!$B$98:$B$105,0),MATCH('output for script'!AH$2,'calculation fossil'!$2:$2,0))</f>
        <v>1</v>
      </c>
      <c r="AI9" s="79">
        <f>INDEX('calculation fossil'!$98:$105,MATCH('output for script'!$A9,'calculation fossil'!$B$98:$B$105,0),MATCH('output for script'!AI$2,'calculation fossil'!$2:$2,0))</f>
        <v>1</v>
      </c>
      <c r="AJ9" s="79">
        <f>INDEX('calculation fossil'!$98:$105,MATCH('output for script'!$A9,'calculation fossil'!$B$98:$B$105,0),MATCH('output for script'!AJ$2,'calculation fossil'!$2:$2,0))</f>
        <v>1</v>
      </c>
      <c r="AK9" s="79">
        <f>INDEX('calculation fossil'!$98:$105,MATCH('output for script'!$A9,'calculation fossil'!$B$98:$B$105,0),MATCH('output for script'!AK$2,'calculation fossil'!$2:$2,0))</f>
        <v>1</v>
      </c>
      <c r="AL9" s="79">
        <f>INDEX('calculation fossil'!$98:$105,MATCH('output for script'!$A9,'calculation fossil'!$B$98:$B$105,0),MATCH('output for script'!AL$2,'calculation fossil'!$2:$2,0))</f>
        <v>1</v>
      </c>
      <c r="AM9" s="79">
        <f>INDEX('calculation fossil'!$98:$105,MATCH('output for script'!$A9,'calculation fossil'!$B$98:$B$105,0),MATCH('output for script'!AM$2,'calculation fossil'!$2:$2,0))</f>
        <v>1</v>
      </c>
      <c r="AN9" s="79">
        <f>INDEX('calculation fossil'!$98:$105,MATCH('output for script'!$A9,'calculation fossil'!$B$98:$B$105,0),MATCH('output for script'!AN$2,'calculation fossil'!$2:$2,0))</f>
        <v>1</v>
      </c>
      <c r="AO9" s="79">
        <f>INDEX('calculation fossil'!$98:$105,MATCH('output for script'!$A9,'calculation fossil'!$B$98:$B$105,0),MATCH('output for script'!AO$2,'calculation fossil'!$2:$2,0))</f>
        <v>1</v>
      </c>
      <c r="AP9" s="79">
        <f>INDEX('calculation fossil'!$98:$105,MATCH('output for script'!$A9,'calculation fossil'!$B$98:$B$105,0),MATCH('output for script'!AP$2,'calculation fossil'!$2:$2,0))</f>
        <v>1</v>
      </c>
      <c r="AQ9" s="79">
        <f>INDEX('calculation fossil'!$98:$105,MATCH('output for script'!$A9,'calculation fossil'!$B$98:$B$105,0),MATCH('output for script'!AQ$2,'calculation fossil'!$2:$2,0))</f>
        <v>1</v>
      </c>
      <c r="AR9" s="79">
        <f>INDEX('calculation fossil'!$98:$105,MATCH('output for script'!$A9,'calculation fossil'!$B$98:$B$105,0),MATCH('output for script'!AR$2,'calculation fossil'!$2:$2,0))</f>
        <v>1</v>
      </c>
      <c r="AS9" s="79">
        <f>INDEX('calculation fossil'!$98:$105,MATCH('output for script'!$A9,'calculation fossil'!$B$98:$B$105,0),MATCH('output for script'!AS$2,'calculation fossil'!$2:$2,0))</f>
        <v>1</v>
      </c>
      <c r="AT9" s="79">
        <f>INDEX('calculation fossil'!$98:$105,MATCH('output for script'!$A9,'calculation fossil'!$B$98:$B$105,0),MATCH('output for script'!AT$2,'calculation fossil'!$2:$2,0))</f>
        <v>1</v>
      </c>
      <c r="AU9" s="79">
        <f>INDEX('calculation fossil'!$98:$105,MATCH('output for script'!$A9,'calculation fossil'!$B$98:$B$105,0),MATCH('output for script'!AU$2,'calculation fossil'!$2:$2,0))</f>
        <v>1</v>
      </c>
      <c r="AV9" s="79">
        <f>INDEX('calculation fossil'!$98:$105,MATCH('output for script'!$A9,'calculation fossil'!$B$98:$B$105,0),MATCH('output for script'!AV$2,'calculation fossil'!$2:$2,0))</f>
        <v>1</v>
      </c>
      <c r="AW9" s="79">
        <f>INDEX('calculation fossil'!$98:$105,MATCH('output for script'!$A9,'calculation fossil'!$B$98:$B$105,0),MATCH('output for script'!AW$2,'calculation fossil'!$2:$2,0))</f>
        <v>1</v>
      </c>
      <c r="AX9" s="80">
        <f t="shared" si="1"/>
        <v>1</v>
      </c>
      <c r="AY9" s="79">
        <f>INDEX('calculation fossil'!$98:$105,MATCH('output for script'!$A9,'calculation fossil'!$B$98:$B$105,0),MATCH('output for script'!AY$2,'calculation fossil'!$2:$2,0))</f>
        <v>1</v>
      </c>
      <c r="AZ9" s="79">
        <f>INDEX('calculation fossil'!$98:$105,MATCH('output for script'!$A9,'calculation fossil'!$B$98:$B$105,0),MATCH('output for script'!AZ$2,'calculation fossil'!$2:$2,0))</f>
        <v>1</v>
      </c>
      <c r="BA9" s="79">
        <f>INDEX('calculation fossil'!$98:$105,MATCH('output for script'!$A9,'calculation fossil'!$B$98:$B$105,0),MATCH('output for script'!BA$2,'calculation fossil'!$2:$2,0))</f>
        <v>1</v>
      </c>
      <c r="BB9" s="79">
        <f>INDEX('calculation fossil'!$98:$105,MATCH('output for script'!$A9,'calculation fossil'!$B$98:$B$105,0),MATCH('output for script'!BB$2,'calculation fossil'!$2:$2,0))</f>
        <v>1</v>
      </c>
      <c r="BC9" s="79">
        <f>INDEX('calculation fossil'!$98:$105,MATCH('output for script'!$A9,'calculation fossil'!$B$98:$B$105,0),MATCH('output for script'!BC$2,'calculation fossil'!$2:$2,0))</f>
        <v>1</v>
      </c>
      <c r="BD9" s="79">
        <f>INDEX('calculation fossil'!$98:$105,MATCH('output for script'!$A9,'calculation fossil'!$B$98:$B$105,0),MATCH('output for script'!BD$2,'calculation fossil'!$2:$2,0))</f>
        <v>1</v>
      </c>
      <c r="BE9" s="79">
        <f>INDEX('calculation fossil'!$98:$105,MATCH('output for script'!$A9,'calculation fossil'!$B$98:$B$105,0),MATCH('output for script'!BE$2,'calculation fossil'!$2:$2,0))</f>
        <v>1</v>
      </c>
      <c r="BF9" s="79">
        <f>INDEX('calculation fossil'!$98:$105,MATCH('output for script'!$A9,'calculation fossil'!$B$98:$B$105,0),MATCH('output for script'!BF$2,'calculation fossil'!$2:$2,0))</f>
        <v>1</v>
      </c>
      <c r="BG9" s="79">
        <f>INDEX('calculation fossil'!$98:$105,MATCH('output for script'!$A9,'calculation fossil'!$B$98:$B$105,0),MATCH('output for script'!BG$2,'calculation fossil'!$2:$2,0))</f>
        <v>1</v>
      </c>
      <c r="BH9" s="38">
        <f>INDEX('calculation fossil'!$28:$35,MATCH('output for script'!$A9,'calculation fossil'!$B$28:$B$35,0),MATCH('output for script'!BH$2,'calculation fossil'!$2:$2,0))</f>
        <v>163.60599999999999</v>
      </c>
      <c r="BI9">
        <f>INDEX('calculation fossil'!$28:$35,MATCH('output for script'!$A9,'calculation fossil'!$B$28:$B$35,0),MATCH('output for script'!BI$2,'calculation fossil'!$2:$2,0))</f>
        <v>158</v>
      </c>
      <c r="BJ9">
        <f>INDEX('calculation fossil'!$28:$35,MATCH('output for script'!$A9,'calculation fossil'!$B$28:$B$35,0),MATCH('output for script'!BJ$2,'calculation fossil'!$2:$2,0))</f>
        <v>0</v>
      </c>
      <c r="BK9">
        <f>INDEX('calculation fossil'!$28:$35,MATCH('output for script'!$A9,'calculation fossil'!$B$28:$B$35,0),MATCH('output for script'!BK$2,'calculation fossil'!$2:$2,0))</f>
        <v>1477.7</v>
      </c>
      <c r="BL9">
        <f>INDEX('calculation fossil'!$28:$35,MATCH('output for script'!$A9,'calculation fossil'!$B$28:$B$35,0),MATCH('output for script'!BL$2,'calculation fossil'!$2:$2,0))</f>
        <v>13.8</v>
      </c>
      <c r="BM9">
        <f>INDEX('calculation fossil'!$28:$35,MATCH('output for script'!$A9,'calculation fossil'!$B$28:$B$35,0),MATCH('output for script'!BM$2,'calculation fossil'!$2:$2,0))</f>
        <v>3248.3500000000008</v>
      </c>
      <c r="BN9">
        <f>INDEX('calculation fossil'!$28:$35,MATCH('output for script'!$A9,'calculation fossil'!$B$28:$B$35,0),MATCH('output for script'!BN$2,'calculation fossil'!$2:$2,0))</f>
        <v>852.80000000000007</v>
      </c>
      <c r="BO9">
        <f>INDEX('calculation fossil'!$28:$35,MATCH('output for script'!$A9,'calculation fossil'!$B$28:$B$35,0),MATCH('output for script'!BO$2,'calculation fossil'!$2:$2,0))</f>
        <v>1495</v>
      </c>
      <c r="BP9">
        <f>INDEX('calculation fossil'!$28:$35,MATCH('output for script'!$A9,'calculation fossil'!$B$28:$B$35,0),MATCH('output for script'!BP$2,'calculation fossil'!$2:$2,0))</f>
        <v>0</v>
      </c>
      <c r="BQ9">
        <f>INDEX('calculation fossil'!$28:$35,MATCH('output for script'!$A9,'calculation fossil'!$B$28:$B$35,0),MATCH('output for script'!BQ$2,'calculation fossil'!$2:$2,0))</f>
        <v>0</v>
      </c>
      <c r="BR9">
        <f>INDEX('calculation fossil'!$28:$35,MATCH('output for script'!$A9,'calculation fossil'!$B$28:$B$35,0),MATCH('output for script'!BR$2,'calculation fossil'!$2:$2,0))</f>
        <v>1642.5</v>
      </c>
      <c r="BS9">
        <f>INDEX('calculation fossil'!$28:$35,MATCH('output for script'!$A9,'calculation fossil'!$B$28:$B$35,0),MATCH('output for script'!BS$2,'calculation fossil'!$2:$2,0))</f>
        <v>694.8</v>
      </c>
      <c r="BT9">
        <f>INDEX('calculation fossil'!$28:$35,MATCH('output for script'!$A9,'calculation fossil'!$B$28:$B$35,0),MATCH('output for script'!BT$2,'calculation fossil'!$2:$2,0))</f>
        <v>708</v>
      </c>
      <c r="BU9">
        <f>INDEX('calculation fossil'!$28:$35,MATCH('output for script'!$A9,'calculation fossil'!$B$28:$B$35,0),MATCH('output for script'!BU$2,'calculation fossil'!$2:$2,0))</f>
        <v>0</v>
      </c>
      <c r="BV9">
        <f>INDEX('calculation fossil'!$28:$35,MATCH('output for script'!$A9,'calculation fossil'!$B$28:$B$35,0),MATCH('output for script'!BV$2,'calculation fossil'!$2:$2,0))</f>
        <v>410</v>
      </c>
      <c r="BW9">
        <f>INDEX('calculation fossil'!$28:$35,MATCH('output for script'!$A9,'calculation fossil'!$B$28:$B$35,0),MATCH('output for script'!BW$2,'calculation fossil'!$2:$2,0))</f>
        <v>914</v>
      </c>
      <c r="BX9">
        <f>INDEX('calculation fossil'!$28:$35,MATCH('output for script'!$A9,'calculation fossil'!$B$28:$B$35,0),MATCH('output for script'!BX$2,'calculation fossil'!$2:$2,0))</f>
        <v>866</v>
      </c>
      <c r="BY9">
        <f>INDEX('calculation fossil'!$28:$35,MATCH('output for script'!$A9,'calculation fossil'!$B$28:$B$35,0),MATCH('output for script'!BY$2,'calculation fossil'!$2:$2,0))</f>
        <v>150</v>
      </c>
      <c r="BZ9" s="42">
        <f t="shared" si="2"/>
        <v>150</v>
      </c>
      <c r="CA9">
        <f>INDEX('calculation fossil'!$28:$35,MATCH('output for script'!$A9,'calculation fossil'!$B$28:$B$35,0),MATCH('output for script'!CA$2,'calculation fossil'!$2:$2,0))</f>
        <v>0</v>
      </c>
      <c r="CB9">
        <f>INDEX('calculation fossil'!$28:$35,MATCH('output for script'!$A9,'calculation fossil'!$B$28:$B$35,0),MATCH('output for script'!CB$2,'calculation fossil'!$2:$2,0))</f>
        <v>0</v>
      </c>
      <c r="CC9">
        <f>INDEX('calculation fossil'!$28:$35,MATCH('output for script'!$A9,'calculation fossil'!$B$28:$B$35,0),MATCH('output for script'!CC$2,'calculation fossil'!$2:$2,0))</f>
        <v>0</v>
      </c>
      <c r="CD9">
        <f>INDEX('calculation fossil'!$28:$35,MATCH('output for script'!$A9,'calculation fossil'!$B$28:$B$35,0),MATCH('output for script'!CD$2,'calculation fossil'!$2:$2,0))</f>
        <v>0</v>
      </c>
      <c r="CE9">
        <f>INDEX('calculation fossil'!$28:$35,MATCH('output for script'!$A9,'calculation fossil'!$B$28:$B$35,0),MATCH('output for script'!CE$2,'calculation fossil'!$2:$2,0))</f>
        <v>0</v>
      </c>
      <c r="CF9">
        <f>INDEX('calculation fossil'!$28:$35,MATCH('output for script'!$A9,'calculation fossil'!$B$28:$B$35,0),MATCH('output for script'!CF$2,'calculation fossil'!$2:$2,0))</f>
        <v>1113</v>
      </c>
      <c r="CG9">
        <f>INDEX('calculation fossil'!$28:$35,MATCH('output for script'!$A9,'calculation fossil'!$B$28:$B$35,0),MATCH('output for script'!CG$2,'calculation fossil'!$2:$2,0))</f>
        <v>0</v>
      </c>
      <c r="CH9">
        <f>INDEX('calculation fossil'!$28:$35,MATCH('output for script'!$A9,'calculation fossil'!$B$28:$B$35,0),MATCH('output for script'!CH$2,'calculation fossil'!$2:$2,0))</f>
        <v>248</v>
      </c>
      <c r="CI9">
        <f>INDEX('calculation fossil'!$28:$35,MATCH('output for script'!$A9,'calculation fossil'!$B$28:$B$35,0),MATCH('output for script'!CI$2,'calculation fossil'!$2:$2,0))</f>
        <v>215</v>
      </c>
      <c r="CJ9" s="21"/>
    </row>
    <row r="10" spans="1:88" s="20" customFormat="1" x14ac:dyDescent="0.2">
      <c r="A10" s="20" t="s">
        <v>4</v>
      </c>
      <c r="B10" s="20" t="s">
        <v>19</v>
      </c>
      <c r="C10" s="20" t="s">
        <v>26</v>
      </c>
      <c r="D10" s="81">
        <f>INDEX('calculation fossil'!$63:$70,MATCH('output for script'!$A10,'calculation fossil'!$B$63:$B$70,0),MATCH('output for script'!D$2,'calculation fossil'!$2:$2,0))</f>
        <v>1</v>
      </c>
      <c r="E10" s="82">
        <f>INDEX('calculation fossil'!$63:$70,MATCH('output for script'!$A10,'calculation fossil'!$B$63:$B$70,0),MATCH('output for script'!E$2,'calculation fossil'!$2:$2,0))</f>
        <v>1</v>
      </c>
      <c r="F10" s="82">
        <f>INDEX('calculation fossil'!$63:$70,MATCH('output for script'!$A10,'calculation fossil'!$B$63:$B$70,0),MATCH('output for script'!F$2,'calculation fossil'!$2:$2,0))</f>
        <v>1</v>
      </c>
      <c r="G10" s="82">
        <f>INDEX('calculation fossil'!$63:$70,MATCH('output for script'!$A10,'calculation fossil'!$B$63:$B$70,0),MATCH('output for script'!G$2,'calculation fossil'!$2:$2,0))</f>
        <v>1</v>
      </c>
      <c r="H10" s="82">
        <f>INDEX('calculation fossil'!$63:$70,MATCH('output for script'!$A10,'calculation fossil'!$B$63:$B$70,0),MATCH('output for script'!H$2,'calculation fossil'!$2:$2,0))</f>
        <v>1</v>
      </c>
      <c r="I10" s="82">
        <f>INDEX('calculation fossil'!$63:$70,MATCH('output for script'!$A10,'calculation fossil'!$B$63:$B$70,0),MATCH('output for script'!I$2,'calculation fossil'!$2:$2,0))</f>
        <v>1</v>
      </c>
      <c r="J10" s="82">
        <f>INDEX('calculation fossil'!$63:$70,MATCH('output for script'!$A10,'calculation fossil'!$B$63:$B$70,0),MATCH('output for script'!J$2,'calculation fossil'!$2:$2,0))</f>
        <v>1</v>
      </c>
      <c r="K10" s="82">
        <f>INDEX('calculation fossil'!$63:$70,MATCH('output for script'!$A10,'calculation fossil'!$B$63:$B$70,0),MATCH('output for script'!K$2,'calculation fossil'!$2:$2,0))</f>
        <v>1</v>
      </c>
      <c r="L10" s="82">
        <f>INDEX('calculation fossil'!$63:$70,MATCH('output for script'!$A10,'calculation fossil'!$B$63:$B$70,0),MATCH('output for script'!L$2,'calculation fossil'!$2:$2,0))</f>
        <v>1</v>
      </c>
      <c r="M10" s="82">
        <f>INDEX('calculation fossil'!$63:$70,MATCH('output for script'!$A10,'calculation fossil'!$B$63:$B$70,0),MATCH('output for script'!M$2,'calculation fossil'!$2:$2,0))</f>
        <v>1</v>
      </c>
      <c r="N10" s="82">
        <f>INDEX('calculation fossil'!$63:$70,MATCH('output for script'!$A10,'calculation fossil'!$B$63:$B$70,0),MATCH('output for script'!N$2,'calculation fossil'!$2:$2,0))</f>
        <v>1</v>
      </c>
      <c r="O10" s="82">
        <f>INDEX('calculation fossil'!$63:$70,MATCH('output for script'!$A10,'calculation fossil'!$B$63:$B$70,0),MATCH('output for script'!O$2,'calculation fossil'!$2:$2,0))</f>
        <v>1</v>
      </c>
      <c r="P10" s="82">
        <f>INDEX('calculation fossil'!$63:$70,MATCH('output for script'!$A10,'calculation fossil'!$B$63:$B$70,0),MATCH('output for script'!P$2,'calculation fossil'!$2:$2,0))</f>
        <v>1</v>
      </c>
      <c r="Q10" s="82">
        <f>INDEX('calculation fossil'!$63:$70,MATCH('output for script'!$A10,'calculation fossil'!$B$63:$B$70,0),MATCH('output for script'!Q$2,'calculation fossil'!$2:$2,0))</f>
        <v>1</v>
      </c>
      <c r="R10" s="82">
        <f>INDEX('calculation fossil'!$63:$70,MATCH('output for script'!$A10,'calculation fossil'!$B$63:$B$70,0),MATCH('output for script'!R$2,'calculation fossil'!$2:$2,0))</f>
        <v>1</v>
      </c>
      <c r="S10" s="82">
        <f>INDEX('calculation fossil'!$63:$70,MATCH('output for script'!$A10,'calculation fossil'!$B$63:$B$70,0),MATCH('output for script'!S$2,'calculation fossil'!$2:$2,0))</f>
        <v>1</v>
      </c>
      <c r="T10" s="82">
        <f>INDEX('calculation fossil'!$63:$70,MATCH('output for script'!$A10,'calculation fossil'!$B$63:$B$70,0),MATCH('output for script'!T$2,'calculation fossil'!$2:$2,0))</f>
        <v>1</v>
      </c>
      <c r="U10" s="82">
        <f>INDEX('calculation fossil'!$63:$70,MATCH('output for script'!$A10,'calculation fossil'!$B$63:$B$70,0),MATCH('output for script'!U$2,'calculation fossil'!$2:$2,0))</f>
        <v>1</v>
      </c>
      <c r="V10" s="83">
        <f t="shared" si="0"/>
        <v>1</v>
      </c>
      <c r="W10" s="82">
        <f>INDEX('calculation fossil'!$63:$70,MATCH('output for script'!$A10,'calculation fossil'!$B$63:$B$70,0),MATCH('output for script'!W$2,'calculation fossil'!$2:$2,0))</f>
        <v>1</v>
      </c>
      <c r="X10" s="82">
        <f>INDEX('calculation fossil'!$63:$70,MATCH('output for script'!$A10,'calculation fossil'!$B$63:$B$70,0),MATCH('output for script'!X$2,'calculation fossil'!$2:$2,0))</f>
        <v>1</v>
      </c>
      <c r="Y10" s="82">
        <f>INDEX('calculation fossil'!$63:$70,MATCH('output for script'!$A10,'calculation fossil'!$B$63:$B$70,0),MATCH('output for script'!Y$2,'calculation fossil'!$2:$2,0))</f>
        <v>1</v>
      </c>
      <c r="Z10" s="82">
        <f>INDEX('calculation fossil'!$63:$70,MATCH('output for script'!$A10,'calculation fossil'!$B$63:$B$70,0),MATCH('output for script'!Z$2,'calculation fossil'!$2:$2,0))</f>
        <v>1</v>
      </c>
      <c r="AA10" s="82">
        <f>INDEX('calculation fossil'!$63:$70,MATCH('output for script'!$A10,'calculation fossil'!$B$63:$B$70,0),MATCH('output for script'!AA$2,'calculation fossil'!$2:$2,0))</f>
        <v>1</v>
      </c>
      <c r="AB10" s="82">
        <f>INDEX('calculation fossil'!$63:$70,MATCH('output for script'!$A10,'calculation fossil'!$B$63:$B$70,0),MATCH('output for script'!AB$2,'calculation fossil'!$2:$2,0))</f>
        <v>1</v>
      </c>
      <c r="AC10" s="82">
        <f>INDEX('calculation fossil'!$63:$70,MATCH('output for script'!$A10,'calculation fossil'!$B$63:$B$70,0),MATCH('output for script'!AC$2,'calculation fossil'!$2:$2,0))</f>
        <v>1</v>
      </c>
      <c r="AD10" s="82">
        <f>INDEX('calculation fossil'!$63:$70,MATCH('output for script'!$A10,'calculation fossil'!$B$63:$B$70,0),MATCH('output for script'!AD$2,'calculation fossil'!$2:$2,0))</f>
        <v>1</v>
      </c>
      <c r="AE10" s="82">
        <f>INDEX('calculation fossil'!$63:$70,MATCH('output for script'!$A10,'calculation fossil'!$B$63:$B$70,0),MATCH('output for script'!AE$2,'calculation fossil'!$2:$2,0))</f>
        <v>1</v>
      </c>
      <c r="AF10" s="81">
        <f>INDEX('calculation fossil'!$98:$105,MATCH('output for script'!$A10,'calculation fossil'!$B$98:$B$105,0),MATCH('output for script'!AF$2,'calculation fossil'!$2:$2,0))</f>
        <v>1</v>
      </c>
      <c r="AG10" s="84">
        <f>INDEX('calculation fossil'!$98:$105,MATCH('output for script'!$A10,'calculation fossil'!$B$98:$B$105,0),MATCH('output for script'!AG$2,'calculation fossil'!$2:$2,0))</f>
        <v>1</v>
      </c>
      <c r="AH10" s="84">
        <f>INDEX('calculation fossil'!$98:$105,MATCH('output for script'!$A10,'calculation fossil'!$B$98:$B$105,0),MATCH('output for script'!AH$2,'calculation fossil'!$2:$2,0))</f>
        <v>1</v>
      </c>
      <c r="AI10" s="84">
        <f>INDEX('calculation fossil'!$98:$105,MATCH('output for script'!$A10,'calculation fossil'!$B$98:$B$105,0),MATCH('output for script'!AI$2,'calculation fossil'!$2:$2,0))</f>
        <v>1</v>
      </c>
      <c r="AJ10" s="84">
        <f>INDEX('calculation fossil'!$98:$105,MATCH('output for script'!$A10,'calculation fossil'!$B$98:$B$105,0),MATCH('output for script'!AJ$2,'calculation fossil'!$2:$2,0))</f>
        <v>1</v>
      </c>
      <c r="AK10" s="84">
        <f>INDEX('calculation fossil'!$98:$105,MATCH('output for script'!$A10,'calculation fossil'!$B$98:$B$105,0),MATCH('output for script'!AK$2,'calculation fossil'!$2:$2,0))</f>
        <v>1</v>
      </c>
      <c r="AL10" s="84">
        <f>INDEX('calculation fossil'!$98:$105,MATCH('output for script'!$A10,'calculation fossil'!$B$98:$B$105,0),MATCH('output for script'!AL$2,'calculation fossil'!$2:$2,0))</f>
        <v>1</v>
      </c>
      <c r="AM10" s="84">
        <f>INDEX('calculation fossil'!$98:$105,MATCH('output for script'!$A10,'calculation fossil'!$B$98:$B$105,0),MATCH('output for script'!AM$2,'calculation fossil'!$2:$2,0))</f>
        <v>1</v>
      </c>
      <c r="AN10" s="84">
        <f>INDEX('calculation fossil'!$98:$105,MATCH('output for script'!$A10,'calculation fossil'!$B$98:$B$105,0),MATCH('output for script'!AN$2,'calculation fossil'!$2:$2,0))</f>
        <v>1</v>
      </c>
      <c r="AO10" s="84">
        <f>INDEX('calculation fossil'!$98:$105,MATCH('output for script'!$A10,'calculation fossil'!$B$98:$B$105,0),MATCH('output for script'!AO$2,'calculation fossil'!$2:$2,0))</f>
        <v>1</v>
      </c>
      <c r="AP10" s="84">
        <f>INDEX('calculation fossil'!$98:$105,MATCH('output for script'!$A10,'calculation fossil'!$B$98:$B$105,0),MATCH('output for script'!AP$2,'calculation fossil'!$2:$2,0))</f>
        <v>1</v>
      </c>
      <c r="AQ10" s="84">
        <f>INDEX('calculation fossil'!$98:$105,MATCH('output for script'!$A10,'calculation fossil'!$B$98:$B$105,0),MATCH('output for script'!AQ$2,'calculation fossil'!$2:$2,0))</f>
        <v>1</v>
      </c>
      <c r="AR10" s="84">
        <f>INDEX('calculation fossil'!$98:$105,MATCH('output for script'!$A10,'calculation fossil'!$B$98:$B$105,0),MATCH('output for script'!AR$2,'calculation fossil'!$2:$2,0))</f>
        <v>1</v>
      </c>
      <c r="AS10" s="84">
        <f>INDEX('calculation fossil'!$98:$105,MATCH('output for script'!$A10,'calculation fossil'!$B$98:$B$105,0),MATCH('output for script'!AS$2,'calculation fossil'!$2:$2,0))</f>
        <v>1</v>
      </c>
      <c r="AT10" s="84">
        <f>INDEX('calculation fossil'!$98:$105,MATCH('output for script'!$A10,'calculation fossil'!$B$98:$B$105,0),MATCH('output for script'!AT$2,'calculation fossil'!$2:$2,0))</f>
        <v>1</v>
      </c>
      <c r="AU10" s="84">
        <f>INDEX('calculation fossil'!$98:$105,MATCH('output for script'!$A10,'calculation fossil'!$B$98:$B$105,0),MATCH('output for script'!AU$2,'calculation fossil'!$2:$2,0))</f>
        <v>1</v>
      </c>
      <c r="AV10" s="84">
        <f>INDEX('calculation fossil'!$98:$105,MATCH('output for script'!$A10,'calculation fossil'!$B$98:$B$105,0),MATCH('output for script'!AV$2,'calculation fossil'!$2:$2,0))</f>
        <v>1</v>
      </c>
      <c r="AW10" s="84">
        <f>INDEX('calculation fossil'!$98:$105,MATCH('output for script'!$A10,'calculation fossil'!$B$98:$B$105,0),MATCH('output for script'!AW$2,'calculation fossil'!$2:$2,0))</f>
        <v>1</v>
      </c>
      <c r="AX10" s="85">
        <f t="shared" si="1"/>
        <v>1</v>
      </c>
      <c r="AY10" s="84">
        <f>INDEX('calculation fossil'!$98:$105,MATCH('output for script'!$A10,'calculation fossil'!$B$98:$B$105,0),MATCH('output for script'!AY$2,'calculation fossil'!$2:$2,0))</f>
        <v>1</v>
      </c>
      <c r="AZ10" s="84">
        <f>INDEX('calculation fossil'!$98:$105,MATCH('output for script'!$A10,'calculation fossil'!$B$98:$B$105,0),MATCH('output for script'!AZ$2,'calculation fossil'!$2:$2,0))</f>
        <v>1</v>
      </c>
      <c r="BA10" s="84">
        <f>INDEX('calculation fossil'!$98:$105,MATCH('output for script'!$A10,'calculation fossil'!$B$98:$B$105,0),MATCH('output for script'!BA$2,'calculation fossil'!$2:$2,0))</f>
        <v>1</v>
      </c>
      <c r="BB10" s="84">
        <f>INDEX('calculation fossil'!$98:$105,MATCH('output for script'!$A10,'calculation fossil'!$B$98:$B$105,0),MATCH('output for script'!BB$2,'calculation fossil'!$2:$2,0))</f>
        <v>1</v>
      </c>
      <c r="BC10" s="84">
        <f>INDEX('calculation fossil'!$98:$105,MATCH('output for script'!$A10,'calculation fossil'!$B$98:$B$105,0),MATCH('output for script'!BC$2,'calculation fossil'!$2:$2,0))</f>
        <v>1</v>
      </c>
      <c r="BD10" s="84">
        <f>INDEX('calculation fossil'!$98:$105,MATCH('output for script'!$A10,'calculation fossil'!$B$98:$B$105,0),MATCH('output for script'!BD$2,'calculation fossil'!$2:$2,0))</f>
        <v>1</v>
      </c>
      <c r="BE10" s="84">
        <f>INDEX('calculation fossil'!$98:$105,MATCH('output for script'!$A10,'calculation fossil'!$B$98:$B$105,0),MATCH('output for script'!BE$2,'calculation fossil'!$2:$2,0))</f>
        <v>1</v>
      </c>
      <c r="BF10" s="84">
        <f>INDEX('calculation fossil'!$98:$105,MATCH('output for script'!$A10,'calculation fossil'!$B$98:$B$105,0),MATCH('output for script'!BF$2,'calculation fossil'!$2:$2,0))</f>
        <v>1</v>
      </c>
      <c r="BG10" s="84">
        <f>INDEX('calculation fossil'!$98:$105,MATCH('output for script'!$A10,'calculation fossil'!$B$98:$B$105,0),MATCH('output for script'!BG$2,'calculation fossil'!$2:$2,0))</f>
        <v>1</v>
      </c>
      <c r="BH10" s="39">
        <f>INDEX('calculation fossil'!$28:$35,MATCH('output for script'!$A10,'calculation fossil'!$B$28:$B$35,0),MATCH('output for script'!BH$2,'calculation fossil'!$2:$2,0))</f>
        <v>0</v>
      </c>
      <c r="BI10" s="20">
        <f>INDEX('calculation fossil'!$28:$35,MATCH('output for script'!$A10,'calculation fossil'!$B$28:$B$35,0),MATCH('output for script'!BI$2,'calculation fossil'!$2:$2,0))</f>
        <v>5943</v>
      </c>
      <c r="BJ10" s="20">
        <f>INDEX('calculation fossil'!$28:$35,MATCH('output for script'!$A10,'calculation fossil'!$B$28:$B$35,0),MATCH('output for script'!BJ$2,'calculation fossil'!$2:$2,0))</f>
        <v>1960</v>
      </c>
      <c r="BK10" s="20">
        <f>INDEX('calculation fossil'!$28:$35,MATCH('output for script'!$A10,'calculation fossil'!$B$28:$B$35,0),MATCH('output for script'!BK$2,'calculation fossil'!$2:$2,0))</f>
        <v>0</v>
      </c>
      <c r="BL10" s="20">
        <f>INDEX('calculation fossil'!$28:$35,MATCH('output for script'!$A10,'calculation fossil'!$B$28:$B$35,0),MATCH('output for script'!BL$2,'calculation fossil'!$2:$2,0))</f>
        <v>4055.1</v>
      </c>
      <c r="BM10" s="20">
        <f>INDEX('calculation fossil'!$28:$35,MATCH('output for script'!$A10,'calculation fossil'!$B$28:$B$35,0),MATCH('output for script'!BM$2,'calculation fossil'!$2:$2,0))</f>
        <v>8114</v>
      </c>
      <c r="BN10" s="20">
        <f>INDEX('calculation fossil'!$28:$35,MATCH('output for script'!$A10,'calculation fossil'!$B$28:$B$35,0),MATCH('output for script'!BN$2,'calculation fossil'!$2:$2,0))</f>
        <v>0</v>
      </c>
      <c r="BO10" s="20">
        <f>INDEX('calculation fossil'!$28:$35,MATCH('output for script'!$A10,'calculation fossil'!$B$28:$B$35,0),MATCH('output for script'!BO$2,'calculation fossil'!$2:$2,0))</f>
        <v>0</v>
      </c>
      <c r="BP10" s="20">
        <f>INDEX('calculation fossil'!$28:$35,MATCH('output for script'!$A10,'calculation fossil'!$B$28:$B$35,0),MATCH('output for script'!BP$2,'calculation fossil'!$2:$2,0))</f>
        <v>7117.36</v>
      </c>
      <c r="BQ10" s="20">
        <f>INDEX('calculation fossil'!$28:$35,MATCH('output for script'!$A10,'calculation fossil'!$B$28:$B$35,0),MATCH('output for script'!BQ$2,'calculation fossil'!$2:$2,0))</f>
        <v>2794</v>
      </c>
      <c r="BR10" s="20">
        <f>INDEX('calculation fossil'!$28:$35,MATCH('output for script'!$A10,'calculation fossil'!$B$28:$B$35,0),MATCH('output for script'!BR$2,'calculation fossil'!$2:$2,0))</f>
        <v>61868</v>
      </c>
      <c r="BS10" s="20">
        <f>INDEX('calculation fossil'!$28:$35,MATCH('output for script'!$A10,'calculation fossil'!$B$28:$B$35,0),MATCH('output for script'!BS$2,'calculation fossil'!$2:$2,0))</f>
        <v>9256</v>
      </c>
      <c r="BT10" s="20">
        <f>INDEX('calculation fossil'!$28:$35,MATCH('output for script'!$A10,'calculation fossil'!$B$28:$B$35,0),MATCH('output for script'!BT$2,'calculation fossil'!$2:$2,0))</f>
        <v>0</v>
      </c>
      <c r="BU10" s="20">
        <f>INDEX('calculation fossil'!$28:$35,MATCH('output for script'!$A10,'calculation fossil'!$B$28:$B$35,0),MATCH('output for script'!BU$2,'calculation fossil'!$2:$2,0))</f>
        <v>0</v>
      </c>
      <c r="BV10" s="20">
        <f>INDEX('calculation fossil'!$28:$35,MATCH('output for script'!$A10,'calculation fossil'!$B$28:$B$35,0),MATCH('output for script'!BV$2,'calculation fossil'!$2:$2,0))</f>
        <v>1900</v>
      </c>
      <c r="BW10" s="20">
        <f>INDEX('calculation fossil'!$28:$35,MATCH('output for script'!$A10,'calculation fossil'!$B$28:$B$35,0),MATCH('output for script'!BW$2,'calculation fossil'!$2:$2,0))</f>
        <v>0</v>
      </c>
      <c r="BX10" s="20">
        <f>INDEX('calculation fossil'!$28:$35,MATCH('output for script'!$A10,'calculation fossil'!$B$28:$B$35,0),MATCH('output for script'!BX$2,'calculation fossil'!$2:$2,0))</f>
        <v>0</v>
      </c>
      <c r="BY10" s="20">
        <f>INDEX('calculation fossil'!$28:$35,MATCH('output for script'!$A10,'calculation fossil'!$B$28:$B$35,0),MATCH('output for script'!BY$2,'calculation fossil'!$2:$2,0))</f>
        <v>0</v>
      </c>
      <c r="BZ10" s="44">
        <f t="shared" si="2"/>
        <v>0</v>
      </c>
      <c r="CA10" s="20">
        <f>INDEX('calculation fossil'!$28:$35,MATCH('output for script'!$A10,'calculation fossil'!$B$28:$B$35,0),MATCH('output for script'!CA$2,'calculation fossil'!$2:$2,0))</f>
        <v>0</v>
      </c>
      <c r="CB10" s="20">
        <f>INDEX('calculation fossil'!$28:$35,MATCH('output for script'!$A10,'calculation fossil'!$B$28:$B$35,0),MATCH('output for script'!CB$2,'calculation fossil'!$2:$2,0))</f>
        <v>486</v>
      </c>
      <c r="CC10" s="20">
        <f>INDEX('calculation fossil'!$28:$35,MATCH('output for script'!$A10,'calculation fossil'!$B$28:$B$35,0),MATCH('output for script'!CC$2,'calculation fossil'!$2:$2,0))</f>
        <v>0</v>
      </c>
      <c r="CD10" s="20">
        <f>INDEX('calculation fossil'!$28:$35,MATCH('output for script'!$A10,'calculation fossil'!$B$28:$B$35,0),MATCH('output for script'!CD$2,'calculation fossil'!$2:$2,0))</f>
        <v>0</v>
      </c>
      <c r="CE10" s="20">
        <f>INDEX('calculation fossil'!$28:$35,MATCH('output for script'!$A10,'calculation fossil'!$B$28:$B$35,0),MATCH('output for script'!CE$2,'calculation fossil'!$2:$2,0))</f>
        <v>1300</v>
      </c>
      <c r="CF10" s="20">
        <f>INDEX('calculation fossil'!$28:$35,MATCH('output for script'!$A10,'calculation fossil'!$B$28:$B$35,0),MATCH('output for script'!CF$2,'calculation fossil'!$2:$2,0))</f>
        <v>7715</v>
      </c>
      <c r="CG10" s="20">
        <f>INDEX('calculation fossil'!$28:$35,MATCH('output for script'!$A10,'calculation fossil'!$B$28:$B$35,0),MATCH('output for script'!CG$2,'calculation fossil'!$2:$2,0))</f>
        <v>703</v>
      </c>
      <c r="CH10" s="20">
        <f>INDEX('calculation fossil'!$28:$35,MATCH('output for script'!$A10,'calculation fossil'!$B$28:$B$35,0),MATCH('output for script'!CH$2,'calculation fossil'!$2:$2,0))</f>
        <v>1797.9548500000001</v>
      </c>
      <c r="CI10" s="20">
        <f>INDEX('calculation fossil'!$28:$35,MATCH('output for script'!$A10,'calculation fossil'!$B$28:$B$35,0),MATCH('output for script'!CI$2,'calculation fossil'!$2:$2,0))</f>
        <v>0</v>
      </c>
      <c r="CJ10" s="22"/>
    </row>
    <row r="11" spans="1:88" s="2" customFormat="1" x14ac:dyDescent="0.2">
      <c r="A11" s="2" t="s">
        <v>5</v>
      </c>
      <c r="B11" s="2" t="s">
        <v>23</v>
      </c>
      <c r="C11" s="2" t="s">
        <v>26</v>
      </c>
      <c r="D11" s="86">
        <f>INDEX('calculation renewable'!$27:$34,MATCH('output for script'!$A11,'calculation renewable'!$A$27:$A$34,0),MATCH('output for script'!D$2,'calculation renewable'!$27:$27,0))</f>
        <v>3.5613800186006288E-2</v>
      </c>
      <c r="E11" s="87">
        <f>INDEX('calculation renewable'!$27:$34,MATCH('output for script'!$A11,'calculation renewable'!$A$27:$A$34,0),MATCH('output for script'!E$2,'calculation renewable'!$27:$27,0))</f>
        <v>0.37574947159556571</v>
      </c>
      <c r="F11" s="87">
        <f>INDEX('calculation renewable'!$27:$34,MATCH('output for script'!$A11,'calculation renewable'!$A$27:$A$34,0),MATCH('output for script'!F$2,'calculation renewable'!$27:$27,0))</f>
        <v>0.5</v>
      </c>
      <c r="G11" s="87">
        <f>INDEX('calculation renewable'!$27:$34,MATCH('output for script'!$A11,'calculation renewable'!$A$27:$A$34,0),MATCH('output for script'!G$2,'calculation renewable'!$27:$27,0))</f>
        <v>0.5</v>
      </c>
      <c r="H11" s="87">
        <f>INDEX('calculation renewable'!$27:$34,MATCH('output for script'!$A11,'calculation renewable'!$A$27:$A$34,0),MATCH('output for script'!H$2,'calculation renewable'!$27:$27,0))</f>
        <v>0.9132726617408542</v>
      </c>
      <c r="I11" s="87">
        <f>INDEX('calculation renewable'!$27:$34,MATCH('output for script'!$A11,'calculation renewable'!$A$27:$A$34,0),MATCH('output for script'!I$2,'calculation renewable'!$27:$27,0))</f>
        <v>0.75769191558772553</v>
      </c>
      <c r="J11" s="87">
        <f>INDEX('calculation renewable'!$27:$34,MATCH('output for script'!$A11,'calculation renewable'!$A$27:$A$34,0),MATCH('output for script'!J$2,'calculation renewable'!$27:$27,0))</f>
        <v>0.5</v>
      </c>
      <c r="K11" s="87">
        <f>INDEX('calculation renewable'!$27:$34,MATCH('output for script'!$A11,'calculation renewable'!$A$27:$A$34,0),MATCH('output for script'!K$2,'calculation renewable'!$27:$27,0))</f>
        <v>0.81674958540630183</v>
      </c>
      <c r="L11" s="87">
        <f>INDEX('calculation renewable'!$27:$34,MATCH('output for script'!$A11,'calculation renewable'!$A$27:$A$34,0),MATCH('output for script'!L$2,'calculation renewable'!$27:$27,0))</f>
        <v>0.98085451479725794</v>
      </c>
      <c r="M11" s="87">
        <f>INDEX('calculation renewable'!$27:$34,MATCH('output for script'!$A11,'calculation renewable'!$A$27:$A$34,0),MATCH('output for script'!M$2,'calculation renewable'!$27:$27,0))</f>
        <v>0.5</v>
      </c>
      <c r="N11" s="87">
        <f>INDEX('calculation renewable'!$27:$34,MATCH('output for script'!$A11,'calculation renewable'!$A$27:$A$34,0),MATCH('output for script'!N$2,'calculation renewable'!$27:$27,0))</f>
        <v>0.85770883638096018</v>
      </c>
      <c r="O11" s="87">
        <f>INDEX('calculation renewable'!$27:$34,MATCH('output for script'!$A11,'calculation renewable'!$A$27:$A$34,0),MATCH('output for script'!O$2,'calculation renewable'!$27:$27,0))</f>
        <v>0.80818222688445973</v>
      </c>
      <c r="P11" s="87">
        <f>INDEX('calculation renewable'!$27:$34,MATCH('output for script'!$A11,'calculation renewable'!$A$27:$A$34,0),MATCH('output for script'!P$2,'calculation renewable'!$27:$27,0))</f>
        <v>0.83976816945762467</v>
      </c>
      <c r="Q11" s="87">
        <f>INDEX('calculation renewable'!$27:$34,MATCH('output for script'!$A11,'calculation renewable'!$A$27:$A$34,0),MATCH('output for script'!Q$2,'calculation renewable'!$27:$27,0))</f>
        <v>0.87735849056603765</v>
      </c>
      <c r="R11" s="87">
        <f>INDEX('calculation renewable'!$27:$34,MATCH('output for script'!$A11,'calculation renewable'!$A$27:$A$34,0),MATCH('output for script'!R$2,'calculation renewable'!$27:$27,0))</f>
        <v>0.76714285714285713</v>
      </c>
      <c r="S11" s="87">
        <f>INDEX('calculation renewable'!$27:$34,MATCH('output for script'!$A11,'calculation renewable'!$A$27:$A$34,0),MATCH('output for script'!S$2,'calculation renewable'!$27:$27,0))</f>
        <v>1</v>
      </c>
      <c r="T11" s="87">
        <f>INDEX('calculation renewable'!$27:$34,MATCH('output for script'!$A11,'calculation renewable'!$A$27:$A$34,0),MATCH('output for script'!T$2,'calculation renewable'!$27:$27,0))</f>
        <v>0.78533395797563188</v>
      </c>
      <c r="U11" s="87">
        <f>INDEX('calculation renewable'!$27:$34,MATCH('output for script'!$A11,'calculation renewable'!$A$27:$A$34,0),MATCH('output for script'!U$2,'calculation renewable'!$27:$27,0))</f>
        <v>0.970873786407767</v>
      </c>
      <c r="V11" s="87">
        <f>INDEX('calculation renewable'!$27:$34,MATCH('output for script'!$A11,'calculation renewable'!$A$27:$A$34,0),MATCH('output for script'!V$2,'calculation renewable'!$27:$27,0))</f>
        <v>0.5</v>
      </c>
      <c r="W11" s="87">
        <f>INDEX('calculation renewable'!$27:$34,MATCH('output for script'!$A11,'calculation renewable'!$A$27:$A$34,0),MATCH('output for script'!W$2,'calculation renewable'!$27:$27,0))</f>
        <v>0.5</v>
      </c>
      <c r="X11" s="87">
        <f>INDEX('calculation renewable'!$27:$34,MATCH('output for script'!$A11,'calculation renewable'!$A$27:$A$34,0),MATCH('output for script'!X$2,'calculation renewable'!$27:$27,0))</f>
        <v>0.5</v>
      </c>
      <c r="Y11" s="87">
        <f>INDEX('calculation renewable'!$27:$34,MATCH('output for script'!$A11,'calculation renewable'!$A$27:$A$34,0),MATCH('output for script'!Y$2,'calculation renewable'!$27:$27,0))</f>
        <v>1</v>
      </c>
      <c r="Z11" s="87">
        <f>INDEX('calculation renewable'!$27:$34,MATCH('output for script'!$A11,'calculation renewable'!$A$27:$A$34,0),MATCH('output for script'!Z$2,'calculation renewable'!$27:$27,0))</f>
        <v>0.9692136342155534</v>
      </c>
      <c r="AA11" s="87">
        <f>INDEX('calculation renewable'!$27:$34,MATCH('output for script'!$A11,'calculation renewable'!$A$27:$A$34,0),MATCH('output for script'!AA$2,'calculation renewable'!$27:$27,0))</f>
        <v>1</v>
      </c>
      <c r="AB11" s="87">
        <f>INDEX('calculation renewable'!$27:$34,MATCH('output for script'!$A11,'calculation renewable'!$A$27:$A$34,0),MATCH('output for script'!AB$2,'calculation renewable'!$27:$27,0))</f>
        <v>0.51400560224089631</v>
      </c>
      <c r="AC11" s="87">
        <f>INDEX('calculation renewable'!$27:$34,MATCH('output for script'!$A11,'calculation renewable'!$A$27:$A$34,0),MATCH('output for script'!AC$2,'calculation renewable'!$27:$27,0))</f>
        <v>0.95577549248899785</v>
      </c>
      <c r="AD11" s="87">
        <f>INDEX('calculation renewable'!$27:$34,MATCH('output for script'!$A11,'calculation renewable'!$A$27:$A$34,0),MATCH('output for script'!AD$2,'calculation renewable'!$27:$27,0))</f>
        <v>0.5</v>
      </c>
      <c r="AE11" s="87">
        <f>INDEX('calculation renewable'!$27:$34,MATCH('output for script'!$A11,'calculation renewable'!$A$27:$A$34,0),MATCH('output for script'!AE$2,'calculation renewable'!$27:$27,0))</f>
        <v>0.42975265799873691</v>
      </c>
      <c r="AF11" s="88">
        <f>INDEX('calculation renewable'!$27:$34,MATCH('output for script'!$A11,'calculation renewable'!$A$27:$A$34,0),MATCH('output for script'!AF$2,'calculation renewable'!$27:$27,0))</f>
        <v>3.5613800186006288E-2</v>
      </c>
      <c r="AG11" s="87">
        <f>INDEX('calculation renewable'!$27:$34,MATCH('output for script'!$A11,'calculation renewable'!$A$27:$A$34,0),MATCH('output for script'!AG$2,'calculation renewable'!$27:$27,0))</f>
        <v>0.37574947159556571</v>
      </c>
      <c r="AH11" s="87">
        <f>INDEX('calculation renewable'!$27:$34,MATCH('output for script'!$A11,'calculation renewable'!$A$27:$A$34,0),MATCH('output for script'!AH$2,'calculation renewable'!$27:$27,0))</f>
        <v>0.5</v>
      </c>
      <c r="AI11" s="87">
        <f>INDEX('calculation renewable'!$27:$34,MATCH('output for script'!$A11,'calculation renewable'!$A$27:$A$34,0),MATCH('output for script'!AI$2,'calculation renewable'!$27:$27,0))</f>
        <v>0.5</v>
      </c>
      <c r="AJ11" s="87">
        <f>INDEX('calculation renewable'!$27:$34,MATCH('output for script'!$A11,'calculation renewable'!$A$27:$A$34,0),MATCH('output for script'!AJ$2,'calculation renewable'!$27:$27,0))</f>
        <v>0.9132726617408542</v>
      </c>
      <c r="AK11" s="87">
        <f>INDEX('calculation renewable'!$27:$34,MATCH('output for script'!$A11,'calculation renewable'!$A$27:$A$34,0),MATCH('output for script'!AK$2,'calculation renewable'!$27:$27,0))</f>
        <v>0.75769191558772553</v>
      </c>
      <c r="AL11" s="87">
        <f>INDEX('calculation renewable'!$27:$34,MATCH('output for script'!$A11,'calculation renewable'!$A$27:$A$34,0),MATCH('output for script'!AL$2,'calculation renewable'!$27:$27,0))</f>
        <v>0.5</v>
      </c>
      <c r="AM11" s="87">
        <f>INDEX('calculation renewable'!$27:$34,MATCH('output for script'!$A11,'calculation renewable'!$A$27:$A$34,0),MATCH('output for script'!AM$2,'calculation renewable'!$27:$27,0))</f>
        <v>0.81674958540630183</v>
      </c>
      <c r="AN11" s="87">
        <f>INDEX('calculation renewable'!$27:$34,MATCH('output for script'!$A11,'calculation renewable'!$A$27:$A$34,0),MATCH('output for script'!AN$2,'calculation renewable'!$27:$27,0))</f>
        <v>0.98085451479725794</v>
      </c>
      <c r="AO11" s="87">
        <f>INDEX('calculation renewable'!$27:$34,MATCH('output for script'!$A11,'calculation renewable'!$A$27:$A$34,0),MATCH('output for script'!AO$2,'calculation renewable'!$27:$27,0))</f>
        <v>0.5</v>
      </c>
      <c r="AP11" s="87">
        <f>INDEX('calculation renewable'!$27:$34,MATCH('output for script'!$A11,'calculation renewable'!$A$27:$A$34,0),MATCH('output for script'!AP$2,'calculation renewable'!$27:$27,0))</f>
        <v>0.85770883638096018</v>
      </c>
      <c r="AQ11" s="87">
        <f>INDEX('calculation renewable'!$27:$34,MATCH('output for script'!$A11,'calculation renewable'!$A$27:$A$34,0),MATCH('output for script'!AQ$2,'calculation renewable'!$27:$27,0))</f>
        <v>0.80818222688445973</v>
      </c>
      <c r="AR11" s="87">
        <f>INDEX('calculation renewable'!$27:$34,MATCH('output for script'!$A11,'calculation renewable'!$A$27:$A$34,0),MATCH('output for script'!AR$2,'calculation renewable'!$27:$27,0))</f>
        <v>0.83976816945762467</v>
      </c>
      <c r="AS11" s="87">
        <f>INDEX('calculation renewable'!$27:$34,MATCH('output for script'!$A11,'calculation renewable'!$A$27:$A$34,0),MATCH('output for script'!AS$2,'calculation renewable'!$27:$27,0))</f>
        <v>0.87735849056603765</v>
      </c>
      <c r="AT11" s="87">
        <f>INDEX('calculation renewable'!$27:$34,MATCH('output for script'!$A11,'calculation renewable'!$A$27:$A$34,0),MATCH('output for script'!AT$2,'calculation renewable'!$27:$27,0))</f>
        <v>0.76714285714285713</v>
      </c>
      <c r="AU11" s="87">
        <f>INDEX('calculation renewable'!$27:$34,MATCH('output for script'!$A11,'calculation renewable'!$A$27:$A$34,0),MATCH('output for script'!AU$2,'calculation renewable'!$27:$27,0))</f>
        <v>1</v>
      </c>
      <c r="AV11" s="87">
        <f>INDEX('calculation renewable'!$27:$34,MATCH('output for script'!$A11,'calculation renewable'!$A$27:$A$34,0),MATCH('output for script'!AV$2,'calculation renewable'!$27:$27,0))</f>
        <v>0.78533395797563188</v>
      </c>
      <c r="AW11" s="87">
        <f>INDEX('calculation renewable'!$27:$34,MATCH('output for script'!$A11,'calculation renewable'!$A$27:$A$34,0),MATCH('output for script'!AW$2,'calculation renewable'!$27:$27,0))</f>
        <v>0.970873786407767</v>
      </c>
      <c r="AX11" s="87">
        <f>INDEX('calculation renewable'!$27:$34,MATCH('output for script'!$A11,'calculation renewable'!$A$27:$A$34,0),MATCH('output for script'!AX$2,'calculation renewable'!$27:$27,0))</f>
        <v>0.5</v>
      </c>
      <c r="AY11" s="87">
        <f>INDEX('calculation renewable'!$27:$34,MATCH('output for script'!$A11,'calculation renewable'!$A$27:$A$34,0),MATCH('output for script'!AY$2,'calculation renewable'!$27:$27,0))</f>
        <v>0.5</v>
      </c>
      <c r="AZ11" s="87">
        <f>INDEX('calculation renewable'!$27:$34,MATCH('output for script'!$A11,'calculation renewable'!$A$27:$A$34,0),MATCH('output for script'!AZ$2,'calculation renewable'!$27:$27,0))</f>
        <v>0.5</v>
      </c>
      <c r="BA11" s="87">
        <f>INDEX('calculation renewable'!$27:$34,MATCH('output for script'!$A11,'calculation renewable'!$A$27:$A$34,0),MATCH('output for script'!BA$2,'calculation renewable'!$27:$27,0))</f>
        <v>1</v>
      </c>
      <c r="BB11" s="87">
        <f>INDEX('calculation renewable'!$27:$34,MATCH('output for script'!$A11,'calculation renewable'!$A$27:$A$34,0),MATCH('output for script'!BB$2,'calculation renewable'!$27:$27,0))</f>
        <v>0.9692136342155534</v>
      </c>
      <c r="BC11" s="87">
        <f>INDEX('calculation renewable'!$27:$34,MATCH('output for script'!$A11,'calculation renewable'!$A$27:$A$34,0),MATCH('output for script'!BC$2,'calculation renewable'!$27:$27,0))</f>
        <v>1</v>
      </c>
      <c r="BD11" s="87">
        <f>INDEX('calculation renewable'!$27:$34,MATCH('output for script'!$A11,'calculation renewable'!$A$27:$A$34,0),MATCH('output for script'!BD$2,'calculation renewable'!$27:$27,0))</f>
        <v>0.51400560224089631</v>
      </c>
      <c r="BE11" s="87">
        <f>INDEX('calculation renewable'!$27:$34,MATCH('output for script'!$A11,'calculation renewable'!$A$27:$A$34,0),MATCH('output for script'!BE$2,'calculation renewable'!$27:$27,0))</f>
        <v>0.95577549248899785</v>
      </c>
      <c r="BF11" s="87">
        <f>INDEX('calculation renewable'!$27:$34,MATCH('output for script'!$A11,'calculation renewable'!$A$27:$A$34,0),MATCH('output for script'!BF$2,'calculation renewable'!$27:$27,0))</f>
        <v>0.5</v>
      </c>
      <c r="BG11" s="87">
        <f>INDEX('calculation renewable'!$27:$34,MATCH('output for script'!$A11,'calculation renewable'!$A$27:$A$34,0),MATCH('output for script'!BG$2,'calculation renewable'!$27:$27,0))</f>
        <v>0.42975265799873691</v>
      </c>
      <c r="BH11" s="2">
        <f>INDEX('calculation renewable'!$13:$23,MATCH('output for script'!$A11,'calculation renewable'!$A$13:$A$23,0),MATCH('output for script'!BH$2,'calculation renewable'!$13:$13,0))</f>
        <v>60.617999999999995</v>
      </c>
      <c r="BI11" s="2">
        <f>INDEX('calculation renewable'!$13:$23,MATCH('output for script'!$A11,'calculation renewable'!$A$13:$A$23,0),MATCH('output for script'!BI$2,'calculation renewable'!$13:$13,0))</f>
        <v>1742.2</v>
      </c>
      <c r="BJ11" s="2">
        <f>INDEX('calculation renewable'!$13:$23,MATCH('output for script'!$A11,'calculation renewable'!$A$13:$A$23,0),MATCH('output for script'!BJ$2,'calculation renewable'!$13:$13,0))</f>
        <v>1047.95</v>
      </c>
      <c r="BK11" s="2">
        <f>INDEX('calculation renewable'!$13:$23,MATCH('output for script'!$A11,'calculation renewable'!$A$13:$A$23,0),MATCH('output for script'!BK$2,'calculation renewable'!$13:$13,0))</f>
        <v>151.261</v>
      </c>
      <c r="BL11" s="2">
        <f>INDEX('calculation renewable'!$13:$23,MATCH('output for script'!$A11,'calculation renewable'!$A$13:$A$23,0),MATCH('output for script'!BL$2,'calculation renewable'!$13:$13,0))</f>
        <v>1905.4739999999999</v>
      </c>
      <c r="BM11" s="2">
        <f>INDEX('calculation renewable'!$13:$23,MATCH('output for script'!$A11,'calculation renewable'!$A$13:$A$23,0),MATCH('output for script'!BM$2,'calculation renewable'!$13:$13,0))</f>
        <v>37161</v>
      </c>
      <c r="BN11" s="2">
        <f>INDEX('calculation renewable'!$13:$23,MATCH('output for script'!$A11,'calculation renewable'!$A$13:$A$23,0),MATCH('output for script'!BN$2,'calculation renewable'!$13:$13,0))</f>
        <v>1080</v>
      </c>
      <c r="BO11" s="2">
        <f>INDEX('calculation renewable'!$13:$23,MATCH('output for script'!$A11,'calculation renewable'!$A$13:$A$23,0),MATCH('output for script'!BO$2,'calculation renewable'!$13:$13,0))</f>
        <v>98.5</v>
      </c>
      <c r="BP11" s="2">
        <f>INDEX('calculation renewable'!$13:$23,MATCH('output for script'!$A11,'calculation renewable'!$A$13:$A$23,0),MATCH('output for script'!BP$2,'calculation renewable'!$13:$13,0))</f>
        <v>8800.7240000000002</v>
      </c>
      <c r="BQ11" s="2">
        <f>INDEX('calculation renewable'!$13:$23,MATCH('output for script'!$A11,'calculation renewable'!$A$13:$A$23,0),MATCH('output for script'!BQ$2,'calculation renewable'!$13:$13,0))</f>
        <v>222</v>
      </c>
      <c r="BR11" s="2">
        <f>INDEX('calculation renewable'!$13:$23,MATCH('output for script'!$A11,'calculation renewable'!$A$13:$A$23,0),MATCH('output for script'!BR$2,'calculation renewable'!$13:$13,0))</f>
        <v>9259.351999999999</v>
      </c>
      <c r="BS11" s="2">
        <f>INDEX('calculation renewable'!$13:$23,MATCH('output for script'!$A11,'calculation renewable'!$A$13:$A$23,0),MATCH('output for script'!BS$2,'calculation renewable'!$13:$13,0))</f>
        <v>10786</v>
      </c>
      <c r="BT11" s="2">
        <f>INDEX('calculation renewable'!$13:$23,MATCH('output for script'!$A11,'calculation renewable'!$A$13:$A$23,0),MATCH('output for script'!BT$2,'calculation renewable'!$13:$13,0))</f>
        <v>2379.73</v>
      </c>
      <c r="BU11" s="2">
        <f>INDEX('calculation renewable'!$13:$23,MATCH('output for script'!$A11,'calculation renewable'!$A$13:$A$23,0),MATCH('output for script'!BU$2,'calculation renewable'!$13:$13,0))</f>
        <v>74.400000000000006</v>
      </c>
      <c r="BV11" s="2">
        <f>INDEX('calculation renewable'!$13:$23,MATCH('output for script'!$A11,'calculation renewable'!$A$13:$A$23,0),MATCH('output for script'!BV$2,'calculation renewable'!$13:$13,0))</f>
        <v>1074</v>
      </c>
      <c r="BW11" s="2">
        <f>INDEX('calculation renewable'!$13:$23,MATCH('output for script'!$A11,'calculation renewable'!$A$13:$A$23,0),MATCH('output for script'!BW$2,'calculation renewable'!$13:$13,0))</f>
        <v>31.06</v>
      </c>
      <c r="BX11" s="2">
        <f>INDEX('calculation renewable'!$13:$23,MATCH('output for script'!$A11,'calculation renewable'!$A$13:$A$23,0),MATCH('output for script'!BX$2,'calculation renewable'!$13:$13,0))</f>
        <v>16386.209000000003</v>
      </c>
      <c r="BY11" s="2">
        <f>INDEX('calculation renewable'!$13:$23,MATCH('output for script'!$A11,'calculation renewable'!$A$13:$A$23,0),MATCH('output for script'!BY$2,'calculation renewable'!$13:$13,0))</f>
        <v>100</v>
      </c>
      <c r="BZ11" s="2">
        <f>INDEX('calculation renewable'!$13:$23,MATCH('output for script'!$A11,'calculation renewable'!$A$13:$A$23,0),MATCH('output for script'!BZ$2,'calculation renewable'!$13:$13,0))</f>
        <v>159.73599999999999</v>
      </c>
      <c r="CA11" s="2">
        <f>INDEX('calculation renewable'!$13:$23,MATCH('output for script'!$A11,'calculation renewable'!$A$13:$A$23,0),MATCH('output for script'!CA$2,'calculation renewable'!$13:$13,0))</f>
        <v>3.302</v>
      </c>
      <c r="CB11" s="2">
        <f>INDEX('calculation renewable'!$13:$23,MATCH('output for script'!$A11,'calculation renewable'!$A$13:$A$23,0),MATCH('output for script'!CB$2,'calculation renewable'!$13:$13,0))</f>
        <v>7177</v>
      </c>
      <c r="CC11" s="2">
        <f>INDEX('calculation renewable'!$13:$23,MATCH('output for script'!$A11,'calculation renewable'!$A$13:$A$23,0),MATCH('output for script'!CC$2,'calculation renewable'!$13:$13,0))</f>
        <v>1539.259</v>
      </c>
      <c r="CD11" s="2">
        <f>INDEX('calculation renewable'!$13:$23,MATCH('output for script'!$A11,'calculation renewable'!$A$13:$A$23,0),MATCH('output for script'!CD$2,'calculation renewable'!$13:$13,0))</f>
        <v>873.68599999999992</v>
      </c>
      <c r="CE11" s="2">
        <f>INDEX('calculation renewable'!$13:$23,MATCH('output for script'!$A11,'calculation renewable'!$A$13:$A$23,0),MATCH('output for script'!CE$2,'calculation renewable'!$13:$13,0))</f>
        <v>1397.7049999999999</v>
      </c>
      <c r="CF11" s="2">
        <f>INDEX('calculation renewable'!$13:$23,MATCH('output for script'!$A11,'calculation renewable'!$A$13:$A$23,0),MATCH('output for script'!CF$2,'calculation renewable'!$13:$13,0))</f>
        <v>367</v>
      </c>
      <c r="CG11" s="2">
        <f>INDEX('calculation renewable'!$13:$23,MATCH('output for script'!$A11,'calculation renewable'!$A$13:$A$23,0),MATCH('output for script'!CG$2,'calculation renewable'!$13:$13,0))</f>
        <v>252.14599999999999</v>
      </c>
      <c r="CH11" s="2">
        <f>INDEX('calculation renewable'!$13:$23,MATCH('output for script'!$A11,'calculation renewable'!$A$13:$A$23,0),MATCH('output for script'!CH$2,'calculation renewable'!$13:$13,0))</f>
        <v>590</v>
      </c>
      <c r="CI11" s="2">
        <f>INDEX('calculation renewable'!$13:$23,MATCH('output for script'!$A11,'calculation renewable'!$A$13:$A$23,0),MATCH('output for script'!CI$2,'calculation renewable'!$13:$13,0))</f>
        <v>66.006999999999991</v>
      </c>
      <c r="CJ11" s="23"/>
    </row>
    <row r="12" spans="1:88" s="2" customFormat="1" x14ac:dyDescent="0.2">
      <c r="A12" s="2" t="s">
        <v>6</v>
      </c>
      <c r="B12" s="2" t="s">
        <v>23</v>
      </c>
      <c r="C12" s="2" t="s">
        <v>26</v>
      </c>
      <c r="D12" s="86">
        <f>INDEX('calculation renewable'!$27:$34,MATCH('output for script'!$A12,'calculation renewable'!$A$27:$A$34,0),MATCH('output for script'!D$2,'calculation renewable'!$27:$27,0))</f>
        <v>0.48219309990699688</v>
      </c>
      <c r="E12" s="87">
        <f>INDEX('calculation renewable'!$27:$34,MATCH('output for script'!$A12,'calculation renewable'!$A$27:$A$34,0),MATCH('output for script'!E$2,'calculation renewable'!$27:$27,0))</f>
        <v>0.31212526420221715</v>
      </c>
      <c r="F12" s="87">
        <f>INDEX('calculation renewable'!$27:$34,MATCH('output for script'!$A12,'calculation renewable'!$A$27:$A$34,0),MATCH('output for script'!F$2,'calculation renewable'!$27:$27,0))</f>
        <v>0.25</v>
      </c>
      <c r="G12" s="87">
        <f>INDEX('calculation renewable'!$27:$34,MATCH('output for script'!$A12,'calculation renewable'!$A$27:$A$34,0),MATCH('output for script'!G$2,'calculation renewable'!$27:$27,0))</f>
        <v>0.25</v>
      </c>
      <c r="H12" s="87">
        <f>INDEX('calculation renewable'!$27:$34,MATCH('output for script'!$A12,'calculation renewable'!$A$27:$A$34,0),MATCH('output for script'!H$2,'calculation renewable'!$27:$27,0))</f>
        <v>4.3363669129572895E-2</v>
      </c>
      <c r="I12" s="87">
        <f>INDEX('calculation renewable'!$27:$34,MATCH('output for script'!$A12,'calculation renewable'!$A$27:$A$34,0),MATCH('output for script'!I$2,'calculation renewable'!$27:$27,0))</f>
        <v>0.12115404220613722</v>
      </c>
      <c r="J12" s="87">
        <f>INDEX('calculation renewable'!$27:$34,MATCH('output for script'!$A12,'calculation renewable'!$A$27:$A$34,0),MATCH('output for script'!J$2,'calculation renewable'!$27:$27,0))</f>
        <v>0.25</v>
      </c>
      <c r="K12" s="87">
        <f>INDEX('calculation renewable'!$27:$34,MATCH('output for script'!$A12,'calculation renewable'!$A$27:$A$34,0),MATCH('output for script'!K$2,'calculation renewable'!$27:$27,0))</f>
        <v>9.1625207296849101E-2</v>
      </c>
      <c r="L12" s="87">
        <f>INDEX('calculation renewable'!$27:$34,MATCH('output for script'!$A12,'calculation renewable'!$A$27:$A$34,0),MATCH('output for script'!L$2,'calculation renewable'!$27:$27,0))</f>
        <v>9.5727426013710541E-3</v>
      </c>
      <c r="M12" s="87">
        <f>INDEX('calculation renewable'!$27:$34,MATCH('output for script'!$A12,'calculation renewable'!$A$27:$A$34,0),MATCH('output for script'!M$2,'calculation renewable'!$27:$27,0))</f>
        <v>0.25</v>
      </c>
      <c r="N12" s="87">
        <f>INDEX('calculation renewable'!$27:$34,MATCH('output for script'!$A12,'calculation renewable'!$A$27:$A$34,0),MATCH('output for script'!N$2,'calculation renewable'!$27:$27,0))</f>
        <v>7.1145581809519923E-2</v>
      </c>
      <c r="O12" s="87">
        <f>INDEX('calculation renewable'!$27:$34,MATCH('output for script'!$A12,'calculation renewable'!$A$27:$A$34,0),MATCH('output for script'!O$2,'calculation renewable'!$27:$27,0))</f>
        <v>9.5908886557770121E-2</v>
      </c>
      <c r="P12" s="87">
        <f>INDEX('calculation renewable'!$27:$34,MATCH('output for script'!$A12,'calculation renewable'!$A$27:$A$34,0),MATCH('output for script'!P$2,'calculation renewable'!$27:$27,0))</f>
        <v>8.0115915271187679E-2</v>
      </c>
      <c r="Q12" s="87">
        <f>INDEX('calculation renewable'!$27:$34,MATCH('output for script'!$A12,'calculation renewable'!$A$27:$A$34,0),MATCH('output for script'!Q$2,'calculation renewable'!$27:$27,0))</f>
        <v>6.1320754716981125E-2</v>
      </c>
      <c r="R12" s="87">
        <f>INDEX('calculation renewable'!$27:$34,MATCH('output for script'!$A12,'calculation renewable'!$A$27:$A$34,0),MATCH('output for script'!R$2,'calculation renewable'!$27:$27,0))</f>
        <v>0.11642857142857142</v>
      </c>
      <c r="S12" s="87">
        <f>INDEX('calculation renewable'!$27:$34,MATCH('output for script'!$A12,'calculation renewable'!$A$27:$A$34,0),MATCH('output for script'!S$2,'calculation renewable'!$27:$27,0))</f>
        <v>0</v>
      </c>
      <c r="T12" s="87">
        <f>INDEX('calculation renewable'!$27:$34,MATCH('output for script'!$A12,'calculation renewable'!$A$27:$A$34,0),MATCH('output for script'!T$2,'calculation renewable'!$27:$27,0))</f>
        <v>0.1073330210121841</v>
      </c>
      <c r="U12" s="87">
        <f>INDEX('calculation renewable'!$27:$34,MATCH('output for script'!$A12,'calculation renewable'!$A$27:$A$34,0),MATCH('output for script'!U$2,'calculation renewable'!$27:$27,0))</f>
        <v>1.4563106796116505E-2</v>
      </c>
      <c r="V12" s="87">
        <f>INDEX('calculation renewable'!$27:$34,MATCH('output for script'!$A12,'calculation renewable'!$A$27:$A$34,0),MATCH('output for script'!V$2,'calculation renewable'!$27:$27,0))</f>
        <v>0.25</v>
      </c>
      <c r="W12" s="87">
        <f>INDEX('calculation renewable'!$27:$34,MATCH('output for script'!$A12,'calculation renewable'!$A$27:$A$34,0),MATCH('output for script'!W$2,'calculation renewable'!$27:$27,0))</f>
        <v>0.25</v>
      </c>
      <c r="X12" s="87">
        <f>INDEX('calculation renewable'!$27:$34,MATCH('output for script'!$A12,'calculation renewable'!$A$27:$A$34,0),MATCH('output for script'!X$2,'calculation renewable'!$27:$27,0))</f>
        <v>0.25</v>
      </c>
      <c r="Y12" s="87">
        <f>INDEX('calculation renewable'!$27:$34,MATCH('output for script'!$A12,'calculation renewable'!$A$27:$A$34,0),MATCH('output for script'!Y$2,'calculation renewable'!$27:$27,0))</f>
        <v>0</v>
      </c>
      <c r="Z12" s="87">
        <f>INDEX('calculation renewable'!$27:$34,MATCH('output for script'!$A12,'calculation renewable'!$A$27:$A$34,0),MATCH('output for script'!Z$2,'calculation renewable'!$27:$27,0))</f>
        <v>1.5393182892223316E-2</v>
      </c>
      <c r="AA12" s="87">
        <f>INDEX('calculation renewable'!$27:$34,MATCH('output for script'!$A12,'calculation renewable'!$A$27:$A$34,0),MATCH('output for script'!AA$2,'calculation renewable'!$27:$27,0))</f>
        <v>0</v>
      </c>
      <c r="AB12" s="87">
        <f>INDEX('calculation renewable'!$27:$34,MATCH('output for script'!$A12,'calculation renewable'!$A$27:$A$34,0),MATCH('output for script'!AB$2,'calculation renewable'!$27:$27,0))</f>
        <v>0.24299719887955182</v>
      </c>
      <c r="AC12" s="87">
        <f>INDEX('calculation renewable'!$27:$34,MATCH('output for script'!$A12,'calculation renewable'!$A$27:$A$34,0),MATCH('output for script'!AC$2,'calculation renewable'!$27:$27,0))</f>
        <v>2.2112253755501056E-2</v>
      </c>
      <c r="AD12" s="87">
        <f>INDEX('calculation renewable'!$27:$34,MATCH('output for script'!$A12,'calculation renewable'!$A$27:$A$34,0),MATCH('output for script'!AD$2,'calculation renewable'!$27:$27,0))</f>
        <v>0.25</v>
      </c>
      <c r="AE12" s="87">
        <f>INDEX('calculation renewable'!$27:$34,MATCH('output for script'!$A12,'calculation renewable'!$A$27:$A$34,0),MATCH('output for script'!AE$2,'calculation renewable'!$27:$27,0))</f>
        <v>0.28512367100063157</v>
      </c>
      <c r="AF12" s="88">
        <f>INDEX('calculation renewable'!$27:$34,MATCH('output for script'!$A12,'calculation renewable'!$A$27:$A$34,0),MATCH('output for script'!AF$2,'calculation renewable'!$27:$27,0))</f>
        <v>0.48219309990699688</v>
      </c>
      <c r="AG12" s="87">
        <f>INDEX('calculation renewable'!$27:$34,MATCH('output for script'!$A12,'calculation renewable'!$A$27:$A$34,0),MATCH('output for script'!AG$2,'calculation renewable'!$27:$27,0))</f>
        <v>0.31212526420221715</v>
      </c>
      <c r="AH12" s="87">
        <f>INDEX('calculation renewable'!$27:$34,MATCH('output for script'!$A12,'calculation renewable'!$A$27:$A$34,0),MATCH('output for script'!AH$2,'calculation renewable'!$27:$27,0))</f>
        <v>0.25</v>
      </c>
      <c r="AI12" s="87">
        <f>INDEX('calculation renewable'!$27:$34,MATCH('output for script'!$A12,'calculation renewable'!$A$27:$A$34,0),MATCH('output for script'!AI$2,'calculation renewable'!$27:$27,0))</f>
        <v>0.25</v>
      </c>
      <c r="AJ12" s="87">
        <f>INDEX('calculation renewable'!$27:$34,MATCH('output for script'!$A12,'calculation renewable'!$A$27:$A$34,0),MATCH('output for script'!AJ$2,'calculation renewable'!$27:$27,0))</f>
        <v>4.3363669129572895E-2</v>
      </c>
      <c r="AK12" s="87">
        <f>INDEX('calculation renewable'!$27:$34,MATCH('output for script'!$A12,'calculation renewable'!$A$27:$A$34,0),MATCH('output for script'!AK$2,'calculation renewable'!$27:$27,0))</f>
        <v>0.12115404220613722</v>
      </c>
      <c r="AL12" s="87">
        <f>INDEX('calculation renewable'!$27:$34,MATCH('output for script'!$A12,'calculation renewable'!$A$27:$A$34,0),MATCH('output for script'!AL$2,'calculation renewable'!$27:$27,0))</f>
        <v>0.25</v>
      </c>
      <c r="AM12" s="87">
        <f>INDEX('calculation renewable'!$27:$34,MATCH('output for script'!$A12,'calculation renewable'!$A$27:$A$34,0),MATCH('output for script'!AM$2,'calculation renewable'!$27:$27,0))</f>
        <v>9.1625207296849101E-2</v>
      </c>
      <c r="AN12" s="87">
        <f>INDEX('calculation renewable'!$27:$34,MATCH('output for script'!$A12,'calculation renewable'!$A$27:$A$34,0),MATCH('output for script'!AN$2,'calculation renewable'!$27:$27,0))</f>
        <v>9.5727426013710541E-3</v>
      </c>
      <c r="AO12" s="87">
        <f>INDEX('calculation renewable'!$27:$34,MATCH('output for script'!$A12,'calculation renewable'!$A$27:$A$34,0),MATCH('output for script'!AO$2,'calculation renewable'!$27:$27,0))</f>
        <v>0.25</v>
      </c>
      <c r="AP12" s="87">
        <f>INDEX('calculation renewable'!$27:$34,MATCH('output for script'!$A12,'calculation renewable'!$A$27:$A$34,0),MATCH('output for script'!AP$2,'calculation renewable'!$27:$27,0))</f>
        <v>7.1145581809519923E-2</v>
      </c>
      <c r="AQ12" s="87">
        <f>INDEX('calculation renewable'!$27:$34,MATCH('output for script'!$A12,'calculation renewable'!$A$27:$A$34,0),MATCH('output for script'!AQ$2,'calculation renewable'!$27:$27,0))</f>
        <v>9.5908886557770121E-2</v>
      </c>
      <c r="AR12" s="87">
        <f>INDEX('calculation renewable'!$27:$34,MATCH('output for script'!$A12,'calculation renewable'!$A$27:$A$34,0),MATCH('output for script'!AR$2,'calculation renewable'!$27:$27,0))</f>
        <v>8.0115915271187679E-2</v>
      </c>
      <c r="AS12" s="87">
        <f>INDEX('calculation renewable'!$27:$34,MATCH('output for script'!$A12,'calculation renewable'!$A$27:$A$34,0),MATCH('output for script'!AS$2,'calculation renewable'!$27:$27,0))</f>
        <v>6.1320754716981125E-2</v>
      </c>
      <c r="AT12" s="87">
        <f>INDEX('calculation renewable'!$27:$34,MATCH('output for script'!$A12,'calculation renewable'!$A$27:$A$34,0),MATCH('output for script'!AT$2,'calculation renewable'!$27:$27,0))</f>
        <v>0.11642857142857142</v>
      </c>
      <c r="AU12" s="87">
        <f>INDEX('calculation renewable'!$27:$34,MATCH('output for script'!$A12,'calculation renewable'!$A$27:$A$34,0),MATCH('output for script'!AU$2,'calculation renewable'!$27:$27,0))</f>
        <v>0</v>
      </c>
      <c r="AV12" s="87">
        <f>INDEX('calculation renewable'!$27:$34,MATCH('output for script'!$A12,'calculation renewable'!$A$27:$A$34,0),MATCH('output for script'!AV$2,'calculation renewable'!$27:$27,0))</f>
        <v>0.1073330210121841</v>
      </c>
      <c r="AW12" s="87">
        <f>INDEX('calculation renewable'!$27:$34,MATCH('output for script'!$A12,'calculation renewable'!$A$27:$A$34,0),MATCH('output for script'!AW$2,'calculation renewable'!$27:$27,0))</f>
        <v>1.4563106796116505E-2</v>
      </c>
      <c r="AX12" s="87">
        <f>INDEX('calculation renewable'!$27:$34,MATCH('output for script'!$A12,'calculation renewable'!$A$27:$A$34,0),MATCH('output for script'!AX$2,'calculation renewable'!$27:$27,0))</f>
        <v>0.25</v>
      </c>
      <c r="AY12" s="87">
        <f>INDEX('calculation renewable'!$27:$34,MATCH('output for script'!$A12,'calculation renewable'!$A$27:$A$34,0),MATCH('output for script'!AY$2,'calculation renewable'!$27:$27,0))</f>
        <v>0.25</v>
      </c>
      <c r="AZ12" s="87">
        <f>INDEX('calculation renewable'!$27:$34,MATCH('output for script'!$A12,'calculation renewable'!$A$27:$A$34,0),MATCH('output for script'!AZ$2,'calculation renewable'!$27:$27,0))</f>
        <v>0.25</v>
      </c>
      <c r="BA12" s="87">
        <f>INDEX('calculation renewable'!$27:$34,MATCH('output for script'!$A12,'calculation renewable'!$A$27:$A$34,0),MATCH('output for script'!BA$2,'calculation renewable'!$27:$27,0))</f>
        <v>0</v>
      </c>
      <c r="BB12" s="87">
        <f>INDEX('calculation renewable'!$27:$34,MATCH('output for script'!$A12,'calculation renewable'!$A$27:$A$34,0),MATCH('output for script'!BB$2,'calculation renewable'!$27:$27,0))</f>
        <v>1.5393182892223316E-2</v>
      </c>
      <c r="BC12" s="87">
        <f>INDEX('calculation renewable'!$27:$34,MATCH('output for script'!$A12,'calculation renewable'!$A$27:$A$34,0),MATCH('output for script'!BC$2,'calculation renewable'!$27:$27,0))</f>
        <v>0</v>
      </c>
      <c r="BD12" s="87">
        <f>INDEX('calculation renewable'!$27:$34,MATCH('output for script'!$A12,'calculation renewable'!$A$27:$A$34,0),MATCH('output for script'!BD$2,'calculation renewable'!$27:$27,0))</f>
        <v>0.24299719887955182</v>
      </c>
      <c r="BE12" s="87">
        <f>INDEX('calculation renewable'!$27:$34,MATCH('output for script'!$A12,'calculation renewable'!$A$27:$A$34,0),MATCH('output for script'!BE$2,'calculation renewable'!$27:$27,0))</f>
        <v>2.2112253755501056E-2</v>
      </c>
      <c r="BF12" s="87">
        <f>INDEX('calculation renewable'!$27:$34,MATCH('output for script'!$A12,'calculation renewable'!$A$27:$A$34,0),MATCH('output for script'!BF$2,'calculation renewable'!$27:$27,0))</f>
        <v>0.25</v>
      </c>
      <c r="BG12" s="87">
        <f>INDEX('calculation renewable'!$27:$34,MATCH('output for script'!$A12,'calculation renewable'!$A$27:$A$34,0),MATCH('output for script'!BG$2,'calculation renewable'!$27:$27,0))</f>
        <v>0.28512367100063157</v>
      </c>
      <c r="BH12" s="2">
        <f>INDEX('calculation renewable'!$13:$23,MATCH('output for script'!$A12,'calculation renewable'!$A$13:$A$23,0),MATCH('output for script'!BH$2,'calculation renewable'!$13:$13,0))</f>
        <v>820.73749999999995</v>
      </c>
      <c r="BI12" s="2">
        <f>INDEX('calculation renewable'!$13:$23,MATCH('output for script'!$A12,'calculation renewable'!$A$13:$A$23,0),MATCH('output for script'!BI$2,'calculation renewable'!$13:$13,0))</f>
        <v>1447.2</v>
      </c>
      <c r="BJ12" s="2">
        <f>INDEX('calculation renewable'!$13:$23,MATCH('output for script'!$A12,'calculation renewable'!$A$13:$A$23,0),MATCH('output for script'!BJ$2,'calculation renewable'!$13:$13,0))</f>
        <v>523.97500000000002</v>
      </c>
      <c r="BK12" s="2">
        <f>INDEX('calculation renewable'!$13:$23,MATCH('output for script'!$A12,'calculation renewable'!$A$13:$A$23,0),MATCH('output for script'!BK$2,'calculation renewable'!$13:$13,0))</f>
        <v>75.630499999999998</v>
      </c>
      <c r="BL12" s="2">
        <f>INDEX('calculation renewable'!$13:$23,MATCH('output for script'!$A12,'calculation renewable'!$A$13:$A$23,0),MATCH('output for script'!BL$2,'calculation renewable'!$13:$13,0))</f>
        <v>90.474999999999994</v>
      </c>
      <c r="BM12" s="2">
        <f>INDEX('calculation renewable'!$13:$23,MATCH('output for script'!$A12,'calculation renewable'!$A$13:$A$23,0),MATCH('output for script'!BM$2,'calculation renewable'!$13:$13,0))</f>
        <v>5942</v>
      </c>
      <c r="BN12" s="2">
        <f>INDEX('calculation renewable'!$13:$23,MATCH('output for script'!$A12,'calculation renewable'!$A$13:$A$23,0),MATCH('output for script'!BN$2,'calculation renewable'!$13:$13,0))</f>
        <v>540</v>
      </c>
      <c r="BO12" s="2">
        <f>INDEX('calculation renewable'!$13:$23,MATCH('output for script'!$A12,'calculation renewable'!$A$13:$A$23,0),MATCH('output for script'!BO$2,'calculation renewable'!$13:$13,0))</f>
        <v>11.05</v>
      </c>
      <c r="BP12" s="2">
        <f>INDEX('calculation renewable'!$13:$23,MATCH('output for script'!$A12,'calculation renewable'!$A$13:$A$23,0),MATCH('output for script'!BP$2,'calculation renewable'!$13:$13,0))</f>
        <v>85.891499999999994</v>
      </c>
      <c r="BQ12" s="2">
        <f>INDEX('calculation renewable'!$13:$23,MATCH('output for script'!$A12,'calculation renewable'!$A$13:$A$23,0),MATCH('output for script'!BQ$2,'calculation renewable'!$13:$13,0))</f>
        <v>111</v>
      </c>
      <c r="BR12" s="2">
        <f>INDEX('calculation renewable'!$13:$23,MATCH('output for script'!$A12,'calculation renewable'!$A$13:$A$23,0),MATCH('output for script'!BR$2,'calculation renewable'!$13:$13,0))</f>
        <v>768.04849999999999</v>
      </c>
      <c r="BS12" s="2">
        <f>INDEX('calculation renewable'!$13:$23,MATCH('output for script'!$A12,'calculation renewable'!$A$13:$A$23,0),MATCH('output for script'!BS$2,'calculation renewable'!$13:$13,0))</f>
        <v>1280</v>
      </c>
      <c r="BT12" s="2">
        <f>INDEX('calculation renewable'!$13:$23,MATCH('output for script'!$A12,'calculation renewable'!$A$13:$A$23,0),MATCH('output for script'!BT$2,'calculation renewable'!$13:$13,0))</f>
        <v>227.03200000000001</v>
      </c>
      <c r="BU12" s="2">
        <f>INDEX('calculation renewable'!$13:$23,MATCH('output for script'!$A12,'calculation renewable'!$A$13:$A$23,0),MATCH('output for script'!BU$2,'calculation renewable'!$13:$13,0))</f>
        <v>5.2</v>
      </c>
      <c r="BV12" s="2">
        <f>INDEX('calculation renewable'!$13:$23,MATCH('output for script'!$A12,'calculation renewable'!$A$13:$A$23,0),MATCH('output for script'!BV$2,'calculation renewable'!$13:$13,0))</f>
        <v>163</v>
      </c>
      <c r="BW12" s="2">
        <f>INDEX('calculation renewable'!$13:$23,MATCH('output for script'!$A12,'calculation renewable'!$A$13:$A$23,0),MATCH('output for script'!BW$2,'calculation renewable'!$13:$13,0))</f>
        <v>0</v>
      </c>
      <c r="BX12" s="2">
        <f>INDEX('calculation renewable'!$13:$23,MATCH('output for script'!$A12,'calculation renewable'!$A$13:$A$23,0),MATCH('output for script'!BX$2,'calculation renewable'!$13:$13,0))</f>
        <v>2239.5329999999999</v>
      </c>
      <c r="BY12" s="2">
        <f>INDEX('calculation renewable'!$13:$23,MATCH('output for script'!$A12,'calculation renewable'!$A$13:$A$23,0),MATCH('output for script'!BY$2,'calculation renewable'!$13:$13,0))</f>
        <v>1.5</v>
      </c>
      <c r="BZ12" s="2">
        <f>INDEX('calculation renewable'!$13:$23,MATCH('output for script'!$A12,'calculation renewable'!$A$13:$A$23,0),MATCH('output for script'!BZ$2,'calculation renewable'!$13:$13,0))</f>
        <v>79.867999999999995</v>
      </c>
      <c r="CA12" s="2">
        <f>INDEX('calculation renewable'!$13:$23,MATCH('output for script'!$A12,'calculation renewable'!$A$13:$A$23,0),MATCH('output for script'!CA$2,'calculation renewable'!$13:$13,0))</f>
        <v>1.651</v>
      </c>
      <c r="CB12" s="2">
        <f>INDEX('calculation renewable'!$13:$23,MATCH('output for script'!$A12,'calculation renewable'!$A$13:$A$23,0),MATCH('output for script'!CB$2,'calculation renewable'!$13:$13,0))</f>
        <v>3588.5</v>
      </c>
      <c r="CC12" s="2">
        <f>INDEX('calculation renewable'!$13:$23,MATCH('output for script'!$A12,'calculation renewable'!$A$13:$A$23,0),MATCH('output for script'!CC$2,'calculation renewable'!$13:$13,0))</f>
        <v>0</v>
      </c>
      <c r="CD12" s="2">
        <f>INDEX('calculation renewable'!$13:$23,MATCH('output for script'!$A12,'calculation renewable'!$A$13:$A$23,0),MATCH('output for script'!CD$2,'calculation renewable'!$13:$13,0))</f>
        <v>13.875999999999999</v>
      </c>
      <c r="CE12" s="2">
        <f>INDEX('calculation renewable'!$13:$23,MATCH('output for script'!$A12,'calculation renewable'!$A$13:$A$23,0),MATCH('output for script'!CE$2,'calculation renewable'!$13:$13,0))</f>
        <v>0</v>
      </c>
      <c r="CF12" s="2">
        <f>INDEX('calculation renewable'!$13:$23,MATCH('output for script'!$A12,'calculation renewable'!$A$13:$A$23,0),MATCH('output for script'!CF$2,'calculation renewable'!$13:$13,0))</f>
        <v>173.5</v>
      </c>
      <c r="CG12" s="2">
        <f>INDEX('calculation renewable'!$13:$23,MATCH('output for script'!$A12,'calculation renewable'!$A$13:$A$23,0),MATCH('output for script'!CG$2,'calculation renewable'!$13:$13,0))</f>
        <v>5.8334999999999999</v>
      </c>
      <c r="CH12" s="2">
        <f>INDEX('calculation renewable'!$13:$23,MATCH('output for script'!$A12,'calculation renewable'!$A$13:$A$23,0),MATCH('output for script'!CH$2,'calculation renewable'!$13:$13,0))</f>
        <v>295</v>
      </c>
      <c r="CI12" s="2">
        <f>INDEX('calculation renewable'!$13:$23,MATCH('output for script'!$A12,'calculation renewable'!$A$13:$A$23,0),MATCH('output for script'!CI$2,'calculation renewable'!$13:$13,0))</f>
        <v>43.792999999999999</v>
      </c>
      <c r="CJ12" s="23"/>
    </row>
    <row r="13" spans="1:88" s="2" customFormat="1" x14ac:dyDescent="0.2">
      <c r="A13" s="2" t="s">
        <v>7</v>
      </c>
      <c r="B13" s="2" t="s">
        <v>23</v>
      </c>
      <c r="C13" s="2" t="s">
        <v>26</v>
      </c>
      <c r="D13" s="86">
        <f>INDEX('calculation renewable'!$27:$34,MATCH('output for script'!$A13,'calculation renewable'!$A$27:$A$34,0),MATCH('output for script'!D$2,'calculation renewable'!$27:$27,0))</f>
        <v>0.48219309990699688</v>
      </c>
      <c r="E13" s="87">
        <f>INDEX('calculation renewable'!$27:$34,MATCH('output for script'!$A13,'calculation renewable'!$A$27:$A$34,0),MATCH('output for script'!E$2,'calculation renewable'!$27:$27,0))</f>
        <v>0.31212526420221715</v>
      </c>
      <c r="F13" s="87">
        <f>INDEX('calculation renewable'!$27:$34,MATCH('output for script'!$A13,'calculation renewable'!$A$27:$A$34,0),MATCH('output for script'!F$2,'calculation renewable'!$27:$27,0))</f>
        <v>0.25</v>
      </c>
      <c r="G13" s="87">
        <f>INDEX('calculation renewable'!$27:$34,MATCH('output for script'!$A13,'calculation renewable'!$A$27:$A$34,0),MATCH('output for script'!G$2,'calculation renewable'!$27:$27,0))</f>
        <v>0.25</v>
      </c>
      <c r="H13" s="87">
        <f>INDEX('calculation renewable'!$27:$34,MATCH('output for script'!$A13,'calculation renewable'!$A$27:$A$34,0),MATCH('output for script'!H$2,'calculation renewable'!$27:$27,0))</f>
        <v>4.3363669129572895E-2</v>
      </c>
      <c r="I13" s="87">
        <f>INDEX('calculation renewable'!$27:$34,MATCH('output for script'!$A13,'calculation renewable'!$A$27:$A$34,0),MATCH('output for script'!I$2,'calculation renewable'!$27:$27,0))</f>
        <v>0.12115404220613722</v>
      </c>
      <c r="J13" s="87">
        <f>INDEX('calculation renewable'!$27:$34,MATCH('output for script'!$A13,'calculation renewable'!$A$27:$A$34,0),MATCH('output for script'!J$2,'calculation renewable'!$27:$27,0))</f>
        <v>0.25</v>
      </c>
      <c r="K13" s="87">
        <f>INDEX('calculation renewable'!$27:$34,MATCH('output for script'!$A13,'calculation renewable'!$A$27:$A$34,0),MATCH('output for script'!K$2,'calculation renewable'!$27:$27,0))</f>
        <v>9.1625207296849101E-2</v>
      </c>
      <c r="L13" s="87">
        <f>INDEX('calculation renewable'!$27:$34,MATCH('output for script'!$A13,'calculation renewable'!$A$27:$A$34,0),MATCH('output for script'!L$2,'calculation renewable'!$27:$27,0))</f>
        <v>9.5727426013710541E-3</v>
      </c>
      <c r="M13" s="87">
        <f>INDEX('calculation renewable'!$27:$34,MATCH('output for script'!$A13,'calculation renewable'!$A$27:$A$34,0),MATCH('output for script'!M$2,'calculation renewable'!$27:$27,0))</f>
        <v>0.25</v>
      </c>
      <c r="N13" s="87">
        <f>INDEX('calculation renewable'!$27:$34,MATCH('output for script'!$A13,'calculation renewable'!$A$27:$A$34,0),MATCH('output for script'!N$2,'calculation renewable'!$27:$27,0))</f>
        <v>7.1145581809519923E-2</v>
      </c>
      <c r="O13" s="87">
        <f>INDEX('calculation renewable'!$27:$34,MATCH('output for script'!$A13,'calculation renewable'!$A$27:$A$34,0),MATCH('output for script'!O$2,'calculation renewable'!$27:$27,0))</f>
        <v>9.5908886557770121E-2</v>
      </c>
      <c r="P13" s="87">
        <f>INDEX('calculation renewable'!$27:$34,MATCH('output for script'!$A13,'calculation renewable'!$A$27:$A$34,0),MATCH('output for script'!P$2,'calculation renewable'!$27:$27,0))</f>
        <v>8.0115915271187679E-2</v>
      </c>
      <c r="Q13" s="87">
        <f>INDEX('calculation renewable'!$27:$34,MATCH('output for script'!$A13,'calculation renewable'!$A$27:$A$34,0),MATCH('output for script'!Q$2,'calculation renewable'!$27:$27,0))</f>
        <v>6.1320754716981125E-2</v>
      </c>
      <c r="R13" s="87">
        <f>INDEX('calculation renewable'!$27:$34,MATCH('output for script'!$A13,'calculation renewable'!$A$27:$A$34,0),MATCH('output for script'!R$2,'calculation renewable'!$27:$27,0))</f>
        <v>0.11642857142857142</v>
      </c>
      <c r="S13" s="87">
        <f>INDEX('calculation renewable'!$27:$34,MATCH('output for script'!$A13,'calculation renewable'!$A$27:$A$34,0),MATCH('output for script'!S$2,'calculation renewable'!$27:$27,0))</f>
        <v>0</v>
      </c>
      <c r="T13" s="87">
        <f>INDEX('calculation renewable'!$27:$34,MATCH('output for script'!$A13,'calculation renewable'!$A$27:$A$34,0),MATCH('output for script'!T$2,'calculation renewable'!$27:$27,0))</f>
        <v>0.1073330210121841</v>
      </c>
      <c r="U13" s="87">
        <f>INDEX('calculation renewable'!$27:$34,MATCH('output for script'!$A13,'calculation renewable'!$A$27:$A$34,0),MATCH('output for script'!U$2,'calculation renewable'!$27:$27,0))</f>
        <v>1.4563106796116505E-2</v>
      </c>
      <c r="V13" s="87">
        <f>INDEX('calculation renewable'!$27:$34,MATCH('output for script'!$A13,'calculation renewable'!$A$27:$A$34,0),MATCH('output for script'!V$2,'calculation renewable'!$27:$27,0))</f>
        <v>0.25</v>
      </c>
      <c r="W13" s="87">
        <f>INDEX('calculation renewable'!$27:$34,MATCH('output for script'!$A13,'calculation renewable'!$A$27:$A$34,0),MATCH('output for script'!W$2,'calculation renewable'!$27:$27,0))</f>
        <v>0.25</v>
      </c>
      <c r="X13" s="87">
        <f>INDEX('calculation renewable'!$27:$34,MATCH('output for script'!$A13,'calculation renewable'!$A$27:$A$34,0),MATCH('output for script'!X$2,'calculation renewable'!$27:$27,0))</f>
        <v>0.25</v>
      </c>
      <c r="Y13" s="87">
        <f>INDEX('calculation renewable'!$27:$34,MATCH('output for script'!$A13,'calculation renewable'!$A$27:$A$34,0),MATCH('output for script'!Y$2,'calculation renewable'!$27:$27,0))</f>
        <v>0</v>
      </c>
      <c r="Z13" s="87">
        <f>INDEX('calculation renewable'!$27:$34,MATCH('output for script'!$A13,'calculation renewable'!$A$27:$A$34,0),MATCH('output for script'!Z$2,'calculation renewable'!$27:$27,0))</f>
        <v>1.5393182892223316E-2</v>
      </c>
      <c r="AA13" s="87">
        <f>INDEX('calculation renewable'!$27:$34,MATCH('output for script'!$A13,'calculation renewable'!$A$27:$A$34,0),MATCH('output for script'!AA$2,'calculation renewable'!$27:$27,0))</f>
        <v>0</v>
      </c>
      <c r="AB13" s="87">
        <f>INDEX('calculation renewable'!$27:$34,MATCH('output for script'!$A13,'calculation renewable'!$A$27:$A$34,0),MATCH('output for script'!AB$2,'calculation renewable'!$27:$27,0))</f>
        <v>0.24299719887955182</v>
      </c>
      <c r="AC13" s="87">
        <f>INDEX('calculation renewable'!$27:$34,MATCH('output for script'!$A13,'calculation renewable'!$A$27:$A$34,0),MATCH('output for script'!AC$2,'calculation renewable'!$27:$27,0))</f>
        <v>2.2112253755501056E-2</v>
      </c>
      <c r="AD13" s="87">
        <f>INDEX('calculation renewable'!$27:$34,MATCH('output for script'!$A13,'calculation renewable'!$A$27:$A$34,0),MATCH('output for script'!AD$2,'calculation renewable'!$27:$27,0))</f>
        <v>0.25</v>
      </c>
      <c r="AE13" s="87">
        <f>INDEX('calculation renewable'!$27:$34,MATCH('output for script'!$A13,'calculation renewable'!$A$27:$A$34,0),MATCH('output for script'!AE$2,'calculation renewable'!$27:$27,0))</f>
        <v>0.28512367100063157</v>
      </c>
      <c r="AF13" s="88">
        <f>INDEX('calculation renewable'!$27:$34,MATCH('output for script'!$A13,'calculation renewable'!$A$27:$A$34,0),MATCH('output for script'!AF$2,'calculation renewable'!$27:$27,0))</f>
        <v>0.48219309990699688</v>
      </c>
      <c r="AG13" s="87">
        <f>INDEX('calculation renewable'!$27:$34,MATCH('output for script'!$A13,'calculation renewable'!$A$27:$A$34,0),MATCH('output for script'!AG$2,'calculation renewable'!$27:$27,0))</f>
        <v>0.31212526420221715</v>
      </c>
      <c r="AH13" s="87">
        <f>INDEX('calculation renewable'!$27:$34,MATCH('output for script'!$A13,'calculation renewable'!$A$27:$A$34,0),MATCH('output for script'!AH$2,'calculation renewable'!$27:$27,0))</f>
        <v>0.25</v>
      </c>
      <c r="AI13" s="87">
        <f>INDEX('calculation renewable'!$27:$34,MATCH('output for script'!$A13,'calculation renewable'!$A$27:$A$34,0),MATCH('output for script'!AI$2,'calculation renewable'!$27:$27,0))</f>
        <v>0.25</v>
      </c>
      <c r="AJ13" s="87">
        <f>INDEX('calculation renewable'!$27:$34,MATCH('output for script'!$A13,'calculation renewable'!$A$27:$A$34,0),MATCH('output for script'!AJ$2,'calculation renewable'!$27:$27,0))</f>
        <v>4.3363669129572895E-2</v>
      </c>
      <c r="AK13" s="87">
        <f>INDEX('calculation renewable'!$27:$34,MATCH('output for script'!$A13,'calculation renewable'!$A$27:$A$34,0),MATCH('output for script'!AK$2,'calculation renewable'!$27:$27,0))</f>
        <v>0.12115404220613722</v>
      </c>
      <c r="AL13" s="87">
        <f>INDEX('calculation renewable'!$27:$34,MATCH('output for script'!$A13,'calculation renewable'!$A$27:$A$34,0),MATCH('output for script'!AL$2,'calculation renewable'!$27:$27,0))</f>
        <v>0.25</v>
      </c>
      <c r="AM13" s="87">
        <f>INDEX('calculation renewable'!$27:$34,MATCH('output for script'!$A13,'calculation renewable'!$A$27:$A$34,0),MATCH('output for script'!AM$2,'calculation renewable'!$27:$27,0))</f>
        <v>9.1625207296849101E-2</v>
      </c>
      <c r="AN13" s="87">
        <f>INDEX('calculation renewable'!$27:$34,MATCH('output for script'!$A13,'calculation renewable'!$A$27:$A$34,0),MATCH('output for script'!AN$2,'calculation renewable'!$27:$27,0))</f>
        <v>9.5727426013710541E-3</v>
      </c>
      <c r="AO13" s="87">
        <f>INDEX('calculation renewable'!$27:$34,MATCH('output for script'!$A13,'calculation renewable'!$A$27:$A$34,0),MATCH('output for script'!AO$2,'calculation renewable'!$27:$27,0))</f>
        <v>0.25</v>
      </c>
      <c r="AP13" s="87">
        <f>INDEX('calculation renewable'!$27:$34,MATCH('output for script'!$A13,'calculation renewable'!$A$27:$A$34,0),MATCH('output for script'!AP$2,'calculation renewable'!$27:$27,0))</f>
        <v>7.1145581809519923E-2</v>
      </c>
      <c r="AQ13" s="87">
        <f>INDEX('calculation renewable'!$27:$34,MATCH('output for script'!$A13,'calculation renewable'!$A$27:$A$34,0),MATCH('output for script'!AQ$2,'calculation renewable'!$27:$27,0))</f>
        <v>9.5908886557770121E-2</v>
      </c>
      <c r="AR13" s="87">
        <f>INDEX('calculation renewable'!$27:$34,MATCH('output for script'!$A13,'calculation renewable'!$A$27:$A$34,0),MATCH('output for script'!AR$2,'calculation renewable'!$27:$27,0))</f>
        <v>8.0115915271187679E-2</v>
      </c>
      <c r="AS13" s="87">
        <f>INDEX('calculation renewable'!$27:$34,MATCH('output for script'!$A13,'calculation renewable'!$A$27:$A$34,0),MATCH('output for script'!AS$2,'calculation renewable'!$27:$27,0))</f>
        <v>6.1320754716981125E-2</v>
      </c>
      <c r="AT13" s="87">
        <f>INDEX('calculation renewable'!$27:$34,MATCH('output for script'!$A13,'calculation renewable'!$A$27:$A$34,0),MATCH('output for script'!AT$2,'calculation renewable'!$27:$27,0))</f>
        <v>0.11642857142857142</v>
      </c>
      <c r="AU13" s="87">
        <f>INDEX('calculation renewable'!$27:$34,MATCH('output for script'!$A13,'calculation renewable'!$A$27:$A$34,0),MATCH('output for script'!AU$2,'calculation renewable'!$27:$27,0))</f>
        <v>0</v>
      </c>
      <c r="AV13" s="87">
        <f>INDEX('calculation renewable'!$27:$34,MATCH('output for script'!$A13,'calculation renewable'!$A$27:$A$34,0),MATCH('output for script'!AV$2,'calculation renewable'!$27:$27,0))</f>
        <v>0.1073330210121841</v>
      </c>
      <c r="AW13" s="87">
        <f>INDEX('calculation renewable'!$27:$34,MATCH('output for script'!$A13,'calculation renewable'!$A$27:$A$34,0),MATCH('output for script'!AW$2,'calculation renewable'!$27:$27,0))</f>
        <v>1.4563106796116505E-2</v>
      </c>
      <c r="AX13" s="87">
        <f>INDEX('calculation renewable'!$27:$34,MATCH('output for script'!$A13,'calculation renewable'!$A$27:$A$34,0),MATCH('output for script'!AX$2,'calculation renewable'!$27:$27,0))</f>
        <v>0.25</v>
      </c>
      <c r="AY13" s="87">
        <f>INDEX('calculation renewable'!$27:$34,MATCH('output for script'!$A13,'calculation renewable'!$A$27:$A$34,0),MATCH('output for script'!AY$2,'calculation renewable'!$27:$27,0))</f>
        <v>0.25</v>
      </c>
      <c r="AZ13" s="87">
        <f>INDEX('calculation renewable'!$27:$34,MATCH('output for script'!$A13,'calculation renewable'!$A$27:$A$34,0),MATCH('output for script'!AZ$2,'calculation renewable'!$27:$27,0))</f>
        <v>0.25</v>
      </c>
      <c r="BA13" s="87">
        <f>INDEX('calculation renewable'!$27:$34,MATCH('output for script'!$A13,'calculation renewable'!$A$27:$A$34,0),MATCH('output for script'!BA$2,'calculation renewable'!$27:$27,0))</f>
        <v>0</v>
      </c>
      <c r="BB13" s="87">
        <f>INDEX('calculation renewable'!$27:$34,MATCH('output for script'!$A13,'calculation renewable'!$A$27:$A$34,0),MATCH('output for script'!BB$2,'calculation renewable'!$27:$27,0))</f>
        <v>1.5393182892223316E-2</v>
      </c>
      <c r="BC13" s="87">
        <f>INDEX('calculation renewable'!$27:$34,MATCH('output for script'!$A13,'calculation renewable'!$A$27:$A$34,0),MATCH('output for script'!BC$2,'calculation renewable'!$27:$27,0))</f>
        <v>0</v>
      </c>
      <c r="BD13" s="87">
        <f>INDEX('calculation renewable'!$27:$34,MATCH('output for script'!$A13,'calculation renewable'!$A$27:$A$34,0),MATCH('output for script'!BD$2,'calculation renewable'!$27:$27,0))</f>
        <v>0.24299719887955182</v>
      </c>
      <c r="BE13" s="87">
        <f>INDEX('calculation renewable'!$27:$34,MATCH('output for script'!$A13,'calculation renewable'!$A$27:$A$34,0),MATCH('output for script'!BE$2,'calculation renewable'!$27:$27,0))</f>
        <v>2.2112253755501056E-2</v>
      </c>
      <c r="BF13" s="87">
        <f>INDEX('calculation renewable'!$27:$34,MATCH('output for script'!$A13,'calculation renewable'!$A$27:$A$34,0),MATCH('output for script'!BF$2,'calculation renewable'!$27:$27,0))</f>
        <v>0.25</v>
      </c>
      <c r="BG13" s="87">
        <f>INDEX('calculation renewable'!$27:$34,MATCH('output for script'!$A13,'calculation renewable'!$A$27:$A$34,0),MATCH('output for script'!BG$2,'calculation renewable'!$27:$27,0))</f>
        <v>0.28512367100063157</v>
      </c>
      <c r="BH13" s="2">
        <f>INDEX('calculation renewable'!$13:$23,MATCH('output for script'!$A13,'calculation renewable'!$A$13:$A$23,0),MATCH('output for script'!BH$2,'calculation renewable'!$13:$13,0))</f>
        <v>820.73749999999995</v>
      </c>
      <c r="BI13" s="2">
        <f>INDEX('calculation renewable'!$13:$23,MATCH('output for script'!$A13,'calculation renewable'!$A$13:$A$23,0),MATCH('output for script'!BI$2,'calculation renewable'!$13:$13,0))</f>
        <v>1447.2</v>
      </c>
      <c r="BJ13" s="2">
        <f>INDEX('calculation renewable'!$13:$23,MATCH('output for script'!$A13,'calculation renewable'!$A$13:$A$23,0),MATCH('output for script'!BJ$2,'calculation renewable'!$13:$13,0))</f>
        <v>523.97500000000002</v>
      </c>
      <c r="BK13" s="2">
        <f>INDEX('calculation renewable'!$13:$23,MATCH('output for script'!$A13,'calculation renewable'!$A$13:$A$23,0),MATCH('output for script'!BK$2,'calculation renewable'!$13:$13,0))</f>
        <v>75.630499999999998</v>
      </c>
      <c r="BL13" s="2">
        <f>INDEX('calculation renewable'!$13:$23,MATCH('output for script'!$A13,'calculation renewable'!$A$13:$A$23,0),MATCH('output for script'!BL$2,'calculation renewable'!$13:$13,0))</f>
        <v>90.474999999999994</v>
      </c>
      <c r="BM13" s="2">
        <f>INDEX('calculation renewable'!$13:$23,MATCH('output for script'!$A13,'calculation renewable'!$A$13:$A$23,0),MATCH('output for script'!BM$2,'calculation renewable'!$13:$13,0))</f>
        <v>5942</v>
      </c>
      <c r="BN13" s="2">
        <f>INDEX('calculation renewable'!$13:$23,MATCH('output for script'!$A13,'calculation renewable'!$A$13:$A$23,0),MATCH('output for script'!BN$2,'calculation renewable'!$13:$13,0))</f>
        <v>540</v>
      </c>
      <c r="BO13" s="2">
        <f>INDEX('calculation renewable'!$13:$23,MATCH('output for script'!$A13,'calculation renewable'!$A$13:$A$23,0),MATCH('output for script'!BO$2,'calculation renewable'!$13:$13,0))</f>
        <v>11.05</v>
      </c>
      <c r="BP13" s="2">
        <f>INDEX('calculation renewable'!$13:$23,MATCH('output for script'!$A13,'calculation renewable'!$A$13:$A$23,0),MATCH('output for script'!BP$2,'calculation renewable'!$13:$13,0))</f>
        <v>85.891499999999994</v>
      </c>
      <c r="BQ13" s="2">
        <f>INDEX('calculation renewable'!$13:$23,MATCH('output for script'!$A13,'calculation renewable'!$A$13:$A$23,0),MATCH('output for script'!BQ$2,'calculation renewable'!$13:$13,0))</f>
        <v>111</v>
      </c>
      <c r="BR13" s="2">
        <f>INDEX('calculation renewable'!$13:$23,MATCH('output for script'!$A13,'calculation renewable'!$A$13:$A$23,0),MATCH('output for script'!BR$2,'calculation renewable'!$13:$13,0))</f>
        <v>768.04849999999999</v>
      </c>
      <c r="BS13" s="2">
        <f>INDEX('calculation renewable'!$13:$23,MATCH('output for script'!$A13,'calculation renewable'!$A$13:$A$23,0),MATCH('output for script'!BS$2,'calculation renewable'!$13:$13,0))</f>
        <v>1280</v>
      </c>
      <c r="BT13" s="2">
        <f>INDEX('calculation renewable'!$13:$23,MATCH('output for script'!$A13,'calculation renewable'!$A$13:$A$23,0),MATCH('output for script'!BT$2,'calculation renewable'!$13:$13,0))</f>
        <v>227.03200000000001</v>
      </c>
      <c r="BU13" s="2">
        <f>INDEX('calculation renewable'!$13:$23,MATCH('output for script'!$A13,'calculation renewable'!$A$13:$A$23,0),MATCH('output for script'!BU$2,'calculation renewable'!$13:$13,0))</f>
        <v>5.2</v>
      </c>
      <c r="BV13" s="2">
        <f>INDEX('calculation renewable'!$13:$23,MATCH('output for script'!$A13,'calculation renewable'!$A$13:$A$23,0),MATCH('output for script'!BV$2,'calculation renewable'!$13:$13,0))</f>
        <v>163</v>
      </c>
      <c r="BW13" s="2">
        <f>INDEX('calculation renewable'!$13:$23,MATCH('output for script'!$A13,'calculation renewable'!$A$13:$A$23,0),MATCH('output for script'!BW$2,'calculation renewable'!$13:$13,0))</f>
        <v>0</v>
      </c>
      <c r="BX13" s="2">
        <f>INDEX('calculation renewable'!$13:$23,MATCH('output for script'!$A13,'calculation renewable'!$A$13:$A$23,0),MATCH('output for script'!BX$2,'calculation renewable'!$13:$13,0))</f>
        <v>2239.5329999999999</v>
      </c>
      <c r="BY13" s="2">
        <f>INDEX('calculation renewable'!$13:$23,MATCH('output for script'!$A13,'calculation renewable'!$A$13:$A$23,0),MATCH('output for script'!BY$2,'calculation renewable'!$13:$13,0))</f>
        <v>1.5</v>
      </c>
      <c r="BZ13" s="2">
        <f>INDEX('calculation renewable'!$13:$23,MATCH('output for script'!$A13,'calculation renewable'!$A$13:$A$23,0),MATCH('output for script'!BZ$2,'calculation renewable'!$13:$13,0))</f>
        <v>79.867999999999995</v>
      </c>
      <c r="CA13" s="2">
        <f>INDEX('calculation renewable'!$13:$23,MATCH('output for script'!$A13,'calculation renewable'!$A$13:$A$23,0),MATCH('output for script'!CA$2,'calculation renewable'!$13:$13,0))</f>
        <v>1.651</v>
      </c>
      <c r="CB13" s="2">
        <f>INDEX('calculation renewable'!$13:$23,MATCH('output for script'!$A13,'calculation renewable'!$A$13:$A$23,0),MATCH('output for script'!CB$2,'calculation renewable'!$13:$13,0))</f>
        <v>3588.5</v>
      </c>
      <c r="CC13" s="2">
        <f>INDEX('calculation renewable'!$13:$23,MATCH('output for script'!$A13,'calculation renewable'!$A$13:$A$23,0),MATCH('output for script'!CC$2,'calculation renewable'!$13:$13,0))</f>
        <v>0</v>
      </c>
      <c r="CD13" s="2">
        <f>INDEX('calculation renewable'!$13:$23,MATCH('output for script'!$A13,'calculation renewable'!$A$13:$A$23,0),MATCH('output for script'!CD$2,'calculation renewable'!$13:$13,0))</f>
        <v>13.875999999999999</v>
      </c>
      <c r="CE13" s="2">
        <f>INDEX('calculation renewable'!$13:$23,MATCH('output for script'!$A13,'calculation renewable'!$A$13:$A$23,0),MATCH('output for script'!CE$2,'calculation renewable'!$13:$13,0))</f>
        <v>0</v>
      </c>
      <c r="CF13" s="2">
        <f>INDEX('calculation renewable'!$13:$23,MATCH('output for script'!$A13,'calculation renewable'!$A$13:$A$23,0),MATCH('output for script'!CF$2,'calculation renewable'!$13:$13,0))</f>
        <v>173.5</v>
      </c>
      <c r="CG13" s="2">
        <f>INDEX('calculation renewable'!$13:$23,MATCH('output for script'!$A13,'calculation renewable'!$A$13:$A$23,0),MATCH('output for script'!CG$2,'calculation renewable'!$13:$13,0))</f>
        <v>5.8334999999999999</v>
      </c>
      <c r="CH13" s="2">
        <f>INDEX('calculation renewable'!$13:$23,MATCH('output for script'!$A13,'calculation renewable'!$A$13:$A$23,0),MATCH('output for script'!CH$2,'calculation renewable'!$13:$13,0))</f>
        <v>295</v>
      </c>
      <c r="CI13" s="2">
        <f>INDEX('calculation renewable'!$13:$23,MATCH('output for script'!$A13,'calculation renewable'!$A$13:$A$23,0),MATCH('output for script'!CI$2,'calculation renewable'!$13:$13,0))</f>
        <v>43.792999999999999</v>
      </c>
      <c r="CJ13" s="23"/>
    </row>
    <row r="14" spans="1:88" s="2" customFormat="1" x14ac:dyDescent="0.2">
      <c r="A14" s="2" t="s">
        <v>96</v>
      </c>
      <c r="B14" s="2" t="s">
        <v>22</v>
      </c>
      <c r="C14" s="2" t="s">
        <v>26</v>
      </c>
      <c r="D14" s="86">
        <f>INDEX('calculation renewable'!$27:$34,MATCH('output for script'!$A14,'calculation renewable'!$A$27:$A$34,0),MATCH('output for script'!D$2,'calculation renewable'!$27:$27,0))</f>
        <v>1</v>
      </c>
      <c r="E14" s="87">
        <f>INDEX('calculation renewable'!$27:$34,MATCH('output for script'!$A14,'calculation renewable'!$A$27:$A$34,0),MATCH('output for script'!E$2,'calculation renewable'!$27:$27,0))</f>
        <v>0.54655272155343959</v>
      </c>
      <c r="F14" s="87">
        <f>INDEX('calculation renewable'!$27:$34,MATCH('output for script'!$A14,'calculation renewable'!$A$27:$A$34,0),MATCH('output for script'!F$2,'calculation renewable'!$27:$27,0))</f>
        <v>1</v>
      </c>
      <c r="G14" s="87">
        <f>INDEX('calculation renewable'!$27:$34,MATCH('output for script'!$A14,'calculation renewable'!$A$27:$A$34,0),MATCH('output for script'!G$2,'calculation renewable'!$27:$27,0))</f>
        <v>1</v>
      </c>
      <c r="H14" s="87">
        <f>INDEX('calculation renewable'!$27:$34,MATCH('output for script'!$A14,'calculation renewable'!$A$27:$A$34,0),MATCH('output for script'!H$2,'calculation renewable'!$27:$27,0))</f>
        <v>1</v>
      </c>
      <c r="I14" s="87">
        <f>INDEX('calculation renewable'!$27:$34,MATCH('output for script'!$A14,'calculation renewable'!$A$27:$A$34,0),MATCH('output for script'!I$2,'calculation renewable'!$27:$27,0))</f>
        <v>0.80387167363865264</v>
      </c>
      <c r="J14" s="87">
        <f>INDEX('calculation renewable'!$27:$34,MATCH('output for script'!$A14,'calculation renewable'!$A$27:$A$34,0),MATCH('output for script'!J$2,'calculation renewable'!$27:$27,0))</f>
        <v>0.64903383881157273</v>
      </c>
      <c r="K14" s="87">
        <f>INDEX('calculation renewable'!$27:$34,MATCH('output for script'!$A14,'calculation renewable'!$A$27:$A$34,0),MATCH('output for script'!K$2,'calculation renewable'!$27:$27,0))</f>
        <v>1</v>
      </c>
      <c r="L14" s="87">
        <f>INDEX('calculation renewable'!$27:$34,MATCH('output for script'!$A14,'calculation renewable'!$A$27:$A$34,0),MATCH('output for script'!L$2,'calculation renewable'!$27:$27,0))</f>
        <v>1</v>
      </c>
      <c r="M14" s="87">
        <f>INDEX('calculation renewable'!$27:$34,MATCH('output for script'!$A14,'calculation renewable'!$A$27:$A$34,0),MATCH('output for script'!M$2,'calculation renewable'!$27:$27,0))</f>
        <v>0.96459892388170432</v>
      </c>
      <c r="N14" s="87">
        <f>INDEX('calculation renewable'!$27:$34,MATCH('output for script'!$A14,'calculation renewable'!$A$27:$A$34,0),MATCH('output for script'!N$2,'calculation renewable'!$27:$27,0))</f>
        <v>1</v>
      </c>
      <c r="O14" s="87">
        <f>INDEX('calculation renewable'!$27:$34,MATCH('output for script'!$A14,'calculation renewable'!$A$27:$A$34,0),MATCH('output for script'!O$2,'calculation renewable'!$27:$27,0))</f>
        <v>0.5861973296873787</v>
      </c>
      <c r="P14" s="87">
        <f>INDEX('calculation renewable'!$27:$34,MATCH('output for script'!$A14,'calculation renewable'!$A$27:$A$34,0),MATCH('output for script'!P$2,'calculation renewable'!$27:$27,0))</f>
        <v>1</v>
      </c>
      <c r="Q14" s="87">
        <f>INDEX('calculation renewable'!$27:$34,MATCH('output for script'!$A14,'calculation renewable'!$A$27:$A$34,0),MATCH('output for script'!Q$2,'calculation renewable'!$27:$27,0))</f>
        <v>1</v>
      </c>
      <c r="R14" s="87">
        <f>INDEX('calculation renewable'!$27:$34,MATCH('output for script'!$A14,'calculation renewable'!$A$27:$A$34,0),MATCH('output for script'!R$2,'calculation renewable'!$27:$27,0))</f>
        <v>1</v>
      </c>
      <c r="S14" s="87">
        <f>INDEX('calculation renewable'!$27:$34,MATCH('output for script'!$A14,'calculation renewable'!$A$27:$A$34,0),MATCH('output for script'!S$2,'calculation renewable'!$27:$27,0))</f>
        <v>1</v>
      </c>
      <c r="T14" s="87">
        <f>INDEX('calculation renewable'!$27:$34,MATCH('output for script'!$A14,'calculation renewable'!$A$27:$A$34,0),MATCH('output for script'!T$2,'calculation renewable'!$27:$27,0))</f>
        <v>1</v>
      </c>
      <c r="U14" s="87">
        <f>INDEX('calculation renewable'!$27:$34,MATCH('output for script'!$A14,'calculation renewable'!$A$27:$A$34,0),MATCH('output for script'!U$2,'calculation renewable'!$27:$27,0))</f>
        <v>1</v>
      </c>
      <c r="V14" s="87">
        <f>INDEX('calculation renewable'!$27:$34,MATCH('output for script'!$A14,'calculation renewable'!$A$27:$A$34,0),MATCH('output for script'!V$2,'calculation renewable'!$27:$27,0))</f>
        <v>1</v>
      </c>
      <c r="W14" s="87">
        <f>INDEX('calculation renewable'!$27:$34,MATCH('output for script'!$A14,'calculation renewable'!$A$27:$A$34,0),MATCH('output for script'!W$2,'calculation renewable'!$27:$27,0))</f>
        <v>1</v>
      </c>
      <c r="X14" s="87">
        <f>INDEX('calculation renewable'!$27:$34,MATCH('output for script'!$A14,'calculation renewable'!$A$27:$A$34,0),MATCH('output for script'!X$2,'calculation renewable'!$27:$27,0))</f>
        <v>0.73272145817250967</v>
      </c>
      <c r="Y14" s="87">
        <f>INDEX('calculation renewable'!$27:$34,MATCH('output for script'!$A14,'calculation renewable'!$A$27:$A$34,0),MATCH('output for script'!Y$2,'calculation renewable'!$27:$27,0))</f>
        <v>1</v>
      </c>
      <c r="Z14" s="87">
        <f>INDEX('calculation renewable'!$27:$34,MATCH('output for script'!$A14,'calculation renewable'!$A$27:$A$34,0),MATCH('output for script'!Z$2,'calculation renewable'!$27:$27,0))</f>
        <v>1</v>
      </c>
      <c r="AA14" s="87">
        <f>INDEX('calculation renewable'!$27:$34,MATCH('output for script'!$A14,'calculation renewable'!$A$27:$A$34,0),MATCH('output for script'!AA$2,'calculation renewable'!$27:$27,0))</f>
        <v>1</v>
      </c>
      <c r="AB14" s="87">
        <f>INDEX('calculation renewable'!$27:$34,MATCH('output for script'!$A14,'calculation renewable'!$A$27:$A$34,0),MATCH('output for script'!AB$2,'calculation renewable'!$27:$27,0))</f>
        <v>0.97661559728141911</v>
      </c>
      <c r="AC14" s="87">
        <f>INDEX('calculation renewable'!$27:$34,MATCH('output for script'!$A14,'calculation renewable'!$A$27:$A$34,0),MATCH('output for script'!AC$2,'calculation renewable'!$27:$27,0))</f>
        <v>1</v>
      </c>
      <c r="AD14" s="87">
        <f>INDEX('calculation renewable'!$27:$34,MATCH('output for script'!$A14,'calculation renewable'!$A$27:$A$34,0),MATCH('output for script'!AD$2,'calculation renewable'!$27:$27,0))</f>
        <v>1</v>
      </c>
      <c r="AE14" s="87">
        <f>INDEX('calculation renewable'!$27:$34,MATCH('output for script'!$A14,'calculation renewable'!$A$27:$A$34,0),MATCH('output for script'!AE$2,'calculation renewable'!$27:$27,0))</f>
        <v>1</v>
      </c>
      <c r="AF14" s="88">
        <f>INDEX('calculation renewable'!$27:$34,MATCH('output for script'!$A14,'calculation renewable'!$A$27:$A$34,0),MATCH('output for script'!AF$2,'calculation renewable'!$27:$27,0))</f>
        <v>1</v>
      </c>
      <c r="AG14" s="87">
        <f>INDEX('calculation renewable'!$27:$34,MATCH('output for script'!$A14,'calculation renewable'!$A$27:$A$34,0),MATCH('output for script'!AG$2,'calculation renewable'!$27:$27,0))</f>
        <v>0.54655272155343959</v>
      </c>
      <c r="AH14" s="87">
        <f>INDEX('calculation renewable'!$27:$34,MATCH('output for script'!$A14,'calculation renewable'!$A$27:$A$34,0),MATCH('output for script'!AH$2,'calculation renewable'!$27:$27,0))</f>
        <v>1</v>
      </c>
      <c r="AI14" s="87">
        <f>INDEX('calculation renewable'!$27:$34,MATCH('output for script'!$A14,'calculation renewable'!$A$27:$A$34,0),MATCH('output for script'!AI$2,'calculation renewable'!$27:$27,0))</f>
        <v>1</v>
      </c>
      <c r="AJ14" s="87">
        <f>INDEX('calculation renewable'!$27:$34,MATCH('output for script'!$A14,'calculation renewable'!$A$27:$A$34,0),MATCH('output for script'!AJ$2,'calculation renewable'!$27:$27,0))</f>
        <v>1</v>
      </c>
      <c r="AK14" s="87">
        <f>INDEX('calculation renewable'!$27:$34,MATCH('output for script'!$A14,'calculation renewable'!$A$27:$A$34,0),MATCH('output for script'!AK$2,'calculation renewable'!$27:$27,0))</f>
        <v>0.80387167363865264</v>
      </c>
      <c r="AL14" s="87">
        <f>INDEX('calculation renewable'!$27:$34,MATCH('output for script'!$A14,'calculation renewable'!$A$27:$A$34,0),MATCH('output for script'!AL$2,'calculation renewable'!$27:$27,0))</f>
        <v>0.64903383881157273</v>
      </c>
      <c r="AM14" s="87">
        <f>INDEX('calculation renewable'!$27:$34,MATCH('output for script'!$A14,'calculation renewable'!$A$27:$A$34,0),MATCH('output for script'!AM$2,'calculation renewable'!$27:$27,0))</f>
        <v>1</v>
      </c>
      <c r="AN14" s="87">
        <f>INDEX('calculation renewable'!$27:$34,MATCH('output for script'!$A14,'calculation renewable'!$A$27:$A$34,0),MATCH('output for script'!AN$2,'calculation renewable'!$27:$27,0))</f>
        <v>1</v>
      </c>
      <c r="AO14" s="87">
        <f>INDEX('calculation renewable'!$27:$34,MATCH('output for script'!$A14,'calculation renewable'!$A$27:$A$34,0),MATCH('output for script'!AO$2,'calculation renewable'!$27:$27,0))</f>
        <v>0.96459892388170432</v>
      </c>
      <c r="AP14" s="87">
        <f>INDEX('calculation renewable'!$27:$34,MATCH('output for script'!$A14,'calculation renewable'!$A$27:$A$34,0),MATCH('output for script'!AP$2,'calculation renewable'!$27:$27,0))</f>
        <v>1</v>
      </c>
      <c r="AQ14" s="87">
        <f>INDEX('calculation renewable'!$27:$34,MATCH('output for script'!$A14,'calculation renewable'!$A$27:$A$34,0),MATCH('output for script'!AQ$2,'calculation renewable'!$27:$27,0))</f>
        <v>0.5861973296873787</v>
      </c>
      <c r="AR14" s="87">
        <f>INDEX('calculation renewable'!$27:$34,MATCH('output for script'!$A14,'calculation renewable'!$A$27:$A$34,0),MATCH('output for script'!AR$2,'calculation renewable'!$27:$27,0))</f>
        <v>1</v>
      </c>
      <c r="AS14" s="87">
        <f>INDEX('calculation renewable'!$27:$34,MATCH('output for script'!$A14,'calculation renewable'!$A$27:$A$34,0),MATCH('output for script'!AS$2,'calculation renewable'!$27:$27,0))</f>
        <v>1</v>
      </c>
      <c r="AT14" s="87">
        <f>INDEX('calculation renewable'!$27:$34,MATCH('output for script'!$A14,'calculation renewable'!$A$27:$A$34,0),MATCH('output for script'!AT$2,'calculation renewable'!$27:$27,0))</f>
        <v>1</v>
      </c>
      <c r="AU14" s="87">
        <f>INDEX('calculation renewable'!$27:$34,MATCH('output for script'!$A14,'calculation renewable'!$A$27:$A$34,0),MATCH('output for script'!AU$2,'calculation renewable'!$27:$27,0))</f>
        <v>1</v>
      </c>
      <c r="AV14" s="87">
        <f>INDEX('calculation renewable'!$27:$34,MATCH('output for script'!$A14,'calculation renewable'!$A$27:$A$34,0),MATCH('output for script'!AV$2,'calculation renewable'!$27:$27,0))</f>
        <v>1</v>
      </c>
      <c r="AW14" s="87">
        <f>INDEX('calculation renewable'!$27:$34,MATCH('output for script'!$A14,'calculation renewable'!$A$27:$A$34,0),MATCH('output for script'!AW$2,'calculation renewable'!$27:$27,0))</f>
        <v>1</v>
      </c>
      <c r="AX14" s="87">
        <f>INDEX('calculation renewable'!$27:$34,MATCH('output for script'!$A14,'calculation renewable'!$A$27:$A$34,0),MATCH('output for script'!AX$2,'calculation renewable'!$27:$27,0))</f>
        <v>1</v>
      </c>
      <c r="AY14" s="87">
        <f>INDEX('calculation renewable'!$27:$34,MATCH('output for script'!$A14,'calculation renewable'!$A$27:$A$34,0),MATCH('output for script'!AY$2,'calculation renewable'!$27:$27,0))</f>
        <v>1</v>
      </c>
      <c r="AZ14" s="87">
        <f>INDEX('calculation renewable'!$27:$34,MATCH('output for script'!$A14,'calculation renewable'!$A$27:$A$34,0),MATCH('output for script'!AZ$2,'calculation renewable'!$27:$27,0))</f>
        <v>0.73272145817250967</v>
      </c>
      <c r="BA14" s="87">
        <f>INDEX('calculation renewable'!$27:$34,MATCH('output for script'!$A14,'calculation renewable'!$A$27:$A$34,0),MATCH('output for script'!BA$2,'calculation renewable'!$27:$27,0))</f>
        <v>1</v>
      </c>
      <c r="BB14" s="87">
        <f>INDEX('calculation renewable'!$27:$34,MATCH('output for script'!$A14,'calculation renewable'!$A$27:$A$34,0),MATCH('output for script'!BB$2,'calculation renewable'!$27:$27,0))</f>
        <v>1</v>
      </c>
      <c r="BC14" s="87">
        <f>INDEX('calculation renewable'!$27:$34,MATCH('output for script'!$A14,'calculation renewable'!$A$27:$A$34,0),MATCH('output for script'!BC$2,'calculation renewable'!$27:$27,0))</f>
        <v>1</v>
      </c>
      <c r="BD14" s="87">
        <f>INDEX('calculation renewable'!$27:$34,MATCH('output for script'!$A14,'calculation renewable'!$A$27:$A$34,0),MATCH('output for script'!BD$2,'calculation renewable'!$27:$27,0))</f>
        <v>0.97661559728141911</v>
      </c>
      <c r="BE14" s="87">
        <f>INDEX('calculation renewable'!$27:$34,MATCH('output for script'!$A14,'calculation renewable'!$A$27:$A$34,0),MATCH('output for script'!BE$2,'calculation renewable'!$27:$27,0))</f>
        <v>1</v>
      </c>
      <c r="BF14" s="87">
        <f>INDEX('calculation renewable'!$27:$34,MATCH('output for script'!$A14,'calculation renewable'!$A$27:$A$34,0),MATCH('output for script'!BF$2,'calculation renewable'!$27:$27,0))</f>
        <v>1</v>
      </c>
      <c r="BG14" s="87">
        <f>INDEX('calculation renewable'!$27:$34,MATCH('output for script'!$A14,'calculation renewable'!$A$27:$A$34,0),MATCH('output for script'!BG$2,'calculation renewable'!$27:$27,0))</f>
        <v>1</v>
      </c>
      <c r="BH14" s="2">
        <f>INDEX('calculation renewable'!$13:$23,MATCH('output for script'!$A14,'calculation renewable'!$A$13:$A$23,0),MATCH('output for script'!BH$2,'calculation renewable'!$13:$13,0))</f>
        <v>3224.1170000000002</v>
      </c>
      <c r="BI14" s="2">
        <f>INDEX('calculation renewable'!$13:$23,MATCH('output for script'!$A14,'calculation renewable'!$A$13:$A$23,0),MATCH('output for script'!BI$2,'calculation renewable'!$13:$13,0))</f>
        <v>2307.9</v>
      </c>
      <c r="BJ14" s="2">
        <f>INDEX('calculation renewable'!$13:$23,MATCH('output for script'!$A14,'calculation renewable'!$A$13:$A$23,0),MATCH('output for script'!BJ$2,'calculation renewable'!$13:$13,0))</f>
        <v>703.12</v>
      </c>
      <c r="BK14" s="2">
        <f>INDEX('calculation renewable'!$13:$23,MATCH('output for script'!$A14,'calculation renewable'!$A$13:$A$23,0),MATCH('output for script'!BK$2,'calculation renewable'!$13:$13,0))</f>
        <v>157.72499999999999</v>
      </c>
      <c r="BL14" s="2">
        <f>INDEX('calculation renewable'!$13:$23,MATCH('output for script'!$A14,'calculation renewable'!$A$13:$A$23,0),MATCH('output for script'!BL$2,'calculation renewable'!$13:$13,0))</f>
        <v>339.41399999999999</v>
      </c>
      <c r="BM14" s="2">
        <f>INDEX('calculation renewable'!$13:$23,MATCH('output for script'!$A14,'calculation renewable'!$A$13:$A$23,0),MATCH('output for script'!BM$2,'calculation renewable'!$13:$13,0))</f>
        <v>53193</v>
      </c>
      <c r="BN14" s="2">
        <f>INDEX('calculation renewable'!$13:$23,MATCH('output for script'!$A14,'calculation renewable'!$A$13:$A$23,0),MATCH('output for script'!BN$2,'calculation renewable'!$13:$13,0))</f>
        <v>4402.0820000000003</v>
      </c>
      <c r="BO14" s="2">
        <f>INDEX('calculation renewable'!$13:$23,MATCH('output for script'!$A14,'calculation renewable'!$A$13:$A$23,0),MATCH('output for script'!BO$2,'calculation renewable'!$13:$13,0))</f>
        <v>316</v>
      </c>
      <c r="BP14" s="2">
        <f>INDEX('calculation renewable'!$13:$23,MATCH('output for script'!$A14,'calculation renewable'!$A$13:$A$23,0),MATCH('output for script'!BP$2,'calculation renewable'!$13:$13,0))</f>
        <v>25583.148000000001</v>
      </c>
      <c r="BQ14" s="2">
        <f>INDEX('calculation renewable'!$13:$23,MATCH('output for script'!$A14,'calculation renewable'!$A$13:$A$23,0),MATCH('output for script'!BQ$2,'calculation renewable'!$13:$13,0))</f>
        <v>2211</v>
      </c>
      <c r="BR14" s="2">
        <f>INDEX('calculation renewable'!$13:$23,MATCH('output for script'!$A14,'calculation renewable'!$A$13:$A$23,0),MATCH('output for script'!BR$2,'calculation renewable'!$13:$13,0))</f>
        <v>16426.853999999999</v>
      </c>
      <c r="BS14" s="2">
        <f>INDEX('calculation renewable'!$13:$23,MATCH('output for script'!$A14,'calculation renewable'!$A$13:$A$23,0),MATCH('output for script'!BS$2,'calculation renewable'!$13:$13,0))</f>
        <v>14124.647999999999</v>
      </c>
      <c r="BT14" s="2">
        <f>INDEX('calculation renewable'!$13:$23,MATCH('output for script'!$A14,'calculation renewable'!$A$13:$A$23,0),MATCH('output for script'!BT$2,'calculation renewable'!$13:$13,0))</f>
        <v>3589</v>
      </c>
      <c r="BU14" s="2">
        <f>INDEX('calculation renewable'!$13:$23,MATCH('output for script'!$A14,'calculation renewable'!$A$13:$A$23,0),MATCH('output for script'!BU$2,'calculation renewable'!$13:$13,0))</f>
        <v>646.29999999999995</v>
      </c>
      <c r="BV14" s="2">
        <f>INDEX('calculation renewable'!$13:$23,MATCH('output for script'!$A14,'calculation renewable'!$A$13:$A$23,0),MATCH('output for script'!BV$2,'calculation renewable'!$13:$13,0))</f>
        <v>323</v>
      </c>
      <c r="BW14" s="2">
        <f>INDEX('calculation renewable'!$13:$23,MATCH('output for script'!$A14,'calculation renewable'!$A$13:$A$23,0),MATCH('output for script'!BW$2,'calculation renewable'!$13:$13,0))</f>
        <v>4159.95</v>
      </c>
      <c r="BX14" s="2">
        <f>INDEX('calculation renewable'!$13:$23,MATCH('output for script'!$A14,'calculation renewable'!$A$13:$A$23,0),MATCH('output for script'!BX$2,'calculation renewable'!$13:$13,0))</f>
        <v>10679.46</v>
      </c>
      <c r="BY14" s="2">
        <f>INDEX('calculation renewable'!$13:$23,MATCH('output for script'!$A14,'calculation renewable'!$A$13:$A$23,0),MATCH('output for script'!BY$2,'calculation renewable'!$13:$13,0))</f>
        <v>534</v>
      </c>
      <c r="BZ14" s="2">
        <f>INDEX('calculation renewable'!$13:$23,MATCH('output for script'!$A14,'calculation renewable'!$A$13:$A$23,0),MATCH('output for script'!BZ$2,'calculation renewable'!$13:$13,0))</f>
        <v>135.79400000000001</v>
      </c>
      <c r="CA14" s="2">
        <f>INDEX('calculation renewable'!$13:$23,MATCH('output for script'!$A14,'calculation renewable'!$A$13:$A$23,0),MATCH('output for script'!CA$2,'calculation renewable'!$13:$13,0))</f>
        <v>77.921999999999997</v>
      </c>
      <c r="CB14" s="2">
        <f>INDEX('calculation renewable'!$13:$23,MATCH('output for script'!$A14,'calculation renewable'!$A$13:$A$23,0),MATCH('output for script'!CB$2,'calculation renewable'!$13:$13,0))</f>
        <v>3527</v>
      </c>
      <c r="CC14" s="2">
        <f>INDEX('calculation renewable'!$13:$23,MATCH('output for script'!$A14,'calculation renewable'!$A$13:$A$23,0),MATCH('output for script'!CC$2,'calculation renewable'!$13:$13,0))</f>
        <v>5836.8230000000003</v>
      </c>
      <c r="CD14" s="2">
        <f>INDEX('calculation renewable'!$13:$23,MATCH('output for script'!$A14,'calculation renewable'!$A$13:$A$23,0),MATCH('output for script'!CD$2,'calculation renewable'!$13:$13,0))</f>
        <v>5222.7449999999999</v>
      </c>
      <c r="CE14" s="2">
        <f>INDEX('calculation renewable'!$13:$23,MATCH('output for script'!$A14,'calculation renewable'!$A$13:$A$23,0),MATCH('output for script'!CE$2,'calculation renewable'!$13:$13,0))</f>
        <v>3037.5149999999999</v>
      </c>
      <c r="CF14" s="2">
        <f>INDEX('calculation renewable'!$13:$23,MATCH('output for script'!$A14,'calculation renewable'!$A$13:$A$23,0),MATCH('output for script'!CF$2,'calculation renewable'!$13:$13,0))</f>
        <v>8478</v>
      </c>
      <c r="CG14" s="2">
        <f>INDEX('calculation renewable'!$13:$23,MATCH('output for script'!$A14,'calculation renewable'!$A$13:$A$23,0),MATCH('output for script'!CG$2,'calculation renewable'!$13:$13,0))</f>
        <v>5.351</v>
      </c>
      <c r="CH14" s="2">
        <f>INDEX('calculation renewable'!$13:$23,MATCH('output for script'!$A14,'calculation renewable'!$A$13:$A$23,0),MATCH('output for script'!CH$2,'calculation renewable'!$13:$13,0))</f>
        <v>4</v>
      </c>
      <c r="CI14" s="2">
        <f>INDEX('calculation renewable'!$13:$23,MATCH('output for script'!$A14,'calculation renewable'!$A$13:$A$23,0),MATCH('output for script'!CI$2,'calculation renewable'!$13:$13,0))</f>
        <v>0.1</v>
      </c>
      <c r="CJ14" s="23"/>
    </row>
    <row r="15" spans="1:88" s="2" customFormat="1" x14ac:dyDescent="0.2">
      <c r="A15" s="2" t="s">
        <v>95</v>
      </c>
      <c r="B15" s="2" t="s">
        <v>22</v>
      </c>
      <c r="C15" s="2" t="s">
        <v>26</v>
      </c>
      <c r="D15" s="86">
        <f>INDEX('calculation renewable'!$27:$34,MATCH('output for script'!$A15,'calculation renewable'!$A$27:$A$34,0),MATCH('output for script'!D$2,'calculation renewable'!$27:$27,0))</f>
        <v>0</v>
      </c>
      <c r="E15" s="87">
        <f>INDEX('calculation renewable'!$27:$34,MATCH('output for script'!$A15,'calculation renewable'!$A$27:$A$34,0),MATCH('output for script'!E$2,'calculation renewable'!$27:$27,0))</f>
        <v>0.45344727844656052</v>
      </c>
      <c r="F15" s="87">
        <f>INDEX('calculation renewable'!$27:$34,MATCH('output for script'!$A15,'calculation renewable'!$A$27:$A$34,0),MATCH('output for script'!F$2,'calculation renewable'!$27:$27,0))</f>
        <v>0</v>
      </c>
      <c r="G15" s="87">
        <f>INDEX('calculation renewable'!$27:$34,MATCH('output for script'!$A15,'calculation renewable'!$A$27:$A$34,0),MATCH('output for script'!G$2,'calculation renewable'!$27:$27,0))</f>
        <v>0</v>
      </c>
      <c r="H15" s="87">
        <f>INDEX('calculation renewable'!$27:$34,MATCH('output for script'!$A15,'calculation renewable'!$A$27:$A$34,0),MATCH('output for script'!H$2,'calculation renewable'!$27:$27,0))</f>
        <v>0</v>
      </c>
      <c r="I15" s="87">
        <f>INDEX('calculation renewable'!$27:$34,MATCH('output for script'!$A15,'calculation renewable'!$A$27:$A$34,0),MATCH('output for script'!I$2,'calculation renewable'!$27:$27,0))</f>
        <v>0.19612832636134739</v>
      </c>
      <c r="J15" s="87">
        <f>INDEX('calculation renewable'!$27:$34,MATCH('output for script'!$A15,'calculation renewable'!$A$27:$A$34,0),MATCH('output for script'!J$2,'calculation renewable'!$27:$27,0))</f>
        <v>0.35096616118842727</v>
      </c>
      <c r="K15" s="87">
        <f>INDEX('calculation renewable'!$27:$34,MATCH('output for script'!$A15,'calculation renewable'!$A$27:$A$34,0),MATCH('output for script'!K$2,'calculation renewable'!$27:$27,0))</f>
        <v>0</v>
      </c>
      <c r="L15" s="87">
        <f>INDEX('calculation renewable'!$27:$34,MATCH('output for script'!$A15,'calculation renewable'!$A$27:$A$34,0),MATCH('output for script'!L$2,'calculation renewable'!$27:$27,0))</f>
        <v>0</v>
      </c>
      <c r="M15" s="87">
        <f>INDEX('calculation renewable'!$27:$34,MATCH('output for script'!$A15,'calculation renewable'!$A$27:$A$34,0),MATCH('output for script'!M$2,'calculation renewable'!$27:$27,0))</f>
        <v>3.5401076118295724E-2</v>
      </c>
      <c r="N15" s="87">
        <f>INDEX('calculation renewable'!$27:$34,MATCH('output for script'!$A15,'calculation renewable'!$A$27:$A$34,0),MATCH('output for script'!N$2,'calculation renewable'!$27:$27,0))</f>
        <v>0</v>
      </c>
      <c r="O15" s="87">
        <f>INDEX('calculation renewable'!$27:$34,MATCH('output for script'!$A15,'calculation renewable'!$A$27:$A$34,0),MATCH('output for script'!O$2,'calculation renewable'!$27:$27,0))</f>
        <v>0.41380267031262136</v>
      </c>
      <c r="P15" s="87">
        <f>INDEX('calculation renewable'!$27:$34,MATCH('output for script'!$A15,'calculation renewable'!$A$27:$A$34,0),MATCH('output for script'!P$2,'calculation renewable'!$27:$27,0))</f>
        <v>0</v>
      </c>
      <c r="Q15" s="87">
        <f>INDEX('calculation renewable'!$27:$34,MATCH('output for script'!$A15,'calculation renewable'!$A$27:$A$34,0),MATCH('output for script'!Q$2,'calculation renewable'!$27:$27,0))</f>
        <v>0</v>
      </c>
      <c r="R15" s="87">
        <f>INDEX('calculation renewable'!$27:$34,MATCH('output for script'!$A15,'calculation renewable'!$A$27:$A$34,0),MATCH('output for script'!R$2,'calculation renewable'!$27:$27,0))</f>
        <v>0</v>
      </c>
      <c r="S15" s="87">
        <f>INDEX('calculation renewable'!$27:$34,MATCH('output for script'!$A15,'calculation renewable'!$A$27:$A$34,0),MATCH('output for script'!S$2,'calculation renewable'!$27:$27,0))</f>
        <v>0</v>
      </c>
      <c r="T15" s="87">
        <f>INDEX('calculation renewable'!$27:$34,MATCH('output for script'!$A15,'calculation renewable'!$A$27:$A$34,0),MATCH('output for script'!T$2,'calculation renewable'!$27:$27,0))</f>
        <v>0</v>
      </c>
      <c r="U15" s="87">
        <f>INDEX('calculation renewable'!$27:$34,MATCH('output for script'!$A15,'calculation renewable'!$A$27:$A$34,0),MATCH('output for script'!U$2,'calculation renewable'!$27:$27,0))</f>
        <v>0</v>
      </c>
      <c r="V15" s="87">
        <f>INDEX('calculation renewable'!$27:$34,MATCH('output for script'!$A15,'calculation renewable'!$A$27:$A$34,0),MATCH('output for script'!V$2,'calculation renewable'!$27:$27,0))</f>
        <v>0</v>
      </c>
      <c r="W15" s="87">
        <f>INDEX('calculation renewable'!$27:$34,MATCH('output for script'!$A15,'calculation renewable'!$A$27:$A$34,0),MATCH('output for script'!W$2,'calculation renewable'!$27:$27,0))</f>
        <v>0</v>
      </c>
      <c r="X15" s="87">
        <f>INDEX('calculation renewable'!$27:$34,MATCH('output for script'!$A15,'calculation renewable'!$A$27:$A$34,0),MATCH('output for script'!X$2,'calculation renewable'!$27:$27,0))</f>
        <v>0.26727854182749039</v>
      </c>
      <c r="Y15" s="87">
        <f>INDEX('calculation renewable'!$27:$34,MATCH('output for script'!$A15,'calculation renewable'!$A$27:$A$34,0),MATCH('output for script'!Y$2,'calculation renewable'!$27:$27,0))</f>
        <v>0</v>
      </c>
      <c r="Z15" s="87">
        <f>INDEX('calculation renewable'!$27:$34,MATCH('output for script'!$A15,'calculation renewable'!$A$27:$A$34,0),MATCH('output for script'!Z$2,'calculation renewable'!$27:$27,0))</f>
        <v>0</v>
      </c>
      <c r="AA15" s="87">
        <f>INDEX('calculation renewable'!$27:$34,MATCH('output for script'!$A15,'calculation renewable'!$A$27:$A$34,0),MATCH('output for script'!AA$2,'calculation renewable'!$27:$27,0))</f>
        <v>0</v>
      </c>
      <c r="AB15" s="87">
        <f>INDEX('calculation renewable'!$27:$34,MATCH('output for script'!$A15,'calculation renewable'!$A$27:$A$34,0),MATCH('output for script'!AB$2,'calculation renewable'!$27:$27,0))</f>
        <v>2.3384402718580808E-2</v>
      </c>
      <c r="AC15" s="87">
        <f>INDEX('calculation renewable'!$27:$34,MATCH('output for script'!$A15,'calculation renewable'!$A$27:$A$34,0),MATCH('output for script'!AC$2,'calculation renewable'!$27:$27,0))</f>
        <v>0</v>
      </c>
      <c r="AD15" s="87">
        <f>INDEX('calculation renewable'!$27:$34,MATCH('output for script'!$A15,'calculation renewable'!$A$27:$A$34,0),MATCH('output for script'!AD$2,'calculation renewable'!$27:$27,0))</f>
        <v>0</v>
      </c>
      <c r="AE15" s="87">
        <f>INDEX('calculation renewable'!$27:$34,MATCH('output for script'!$A15,'calculation renewable'!$A$27:$A$34,0),MATCH('output for script'!AE$2,'calculation renewable'!$27:$27,0))</f>
        <v>0</v>
      </c>
      <c r="AF15" s="88">
        <f>INDEX('calculation renewable'!$27:$34,MATCH('output for script'!$A15,'calculation renewable'!$A$27:$A$34,0),MATCH('output for script'!AF$2,'calculation renewable'!$27:$27,0))</f>
        <v>0</v>
      </c>
      <c r="AG15" s="87">
        <f>INDEX('calculation renewable'!$27:$34,MATCH('output for script'!$A15,'calculation renewable'!$A$27:$A$34,0),MATCH('output for script'!AG$2,'calculation renewable'!$27:$27,0))</f>
        <v>0.45344727844656052</v>
      </c>
      <c r="AH15" s="87">
        <f>INDEX('calculation renewable'!$27:$34,MATCH('output for script'!$A15,'calculation renewable'!$A$27:$A$34,0),MATCH('output for script'!AH$2,'calculation renewable'!$27:$27,0))</f>
        <v>0</v>
      </c>
      <c r="AI15" s="87">
        <f>INDEX('calculation renewable'!$27:$34,MATCH('output for script'!$A15,'calculation renewable'!$A$27:$A$34,0),MATCH('output for script'!AI$2,'calculation renewable'!$27:$27,0))</f>
        <v>0</v>
      </c>
      <c r="AJ15" s="87">
        <f>INDEX('calculation renewable'!$27:$34,MATCH('output for script'!$A15,'calculation renewable'!$A$27:$A$34,0),MATCH('output for script'!AJ$2,'calculation renewable'!$27:$27,0))</f>
        <v>0</v>
      </c>
      <c r="AK15" s="87">
        <f>INDEX('calculation renewable'!$27:$34,MATCH('output for script'!$A15,'calculation renewable'!$A$27:$A$34,0),MATCH('output for script'!AK$2,'calculation renewable'!$27:$27,0))</f>
        <v>0.19612832636134739</v>
      </c>
      <c r="AL15" s="87">
        <f>INDEX('calculation renewable'!$27:$34,MATCH('output for script'!$A15,'calculation renewable'!$A$27:$A$34,0),MATCH('output for script'!AL$2,'calculation renewable'!$27:$27,0))</f>
        <v>0.35096616118842727</v>
      </c>
      <c r="AM15" s="87">
        <f>INDEX('calculation renewable'!$27:$34,MATCH('output for script'!$A15,'calculation renewable'!$A$27:$A$34,0),MATCH('output for script'!AM$2,'calculation renewable'!$27:$27,0))</f>
        <v>0</v>
      </c>
      <c r="AN15" s="87">
        <f>INDEX('calculation renewable'!$27:$34,MATCH('output for script'!$A15,'calculation renewable'!$A$27:$A$34,0),MATCH('output for script'!AN$2,'calculation renewable'!$27:$27,0))</f>
        <v>0</v>
      </c>
      <c r="AO15" s="87">
        <f>INDEX('calculation renewable'!$27:$34,MATCH('output for script'!$A15,'calculation renewable'!$A$27:$A$34,0),MATCH('output for script'!AO$2,'calculation renewable'!$27:$27,0))</f>
        <v>3.5401076118295724E-2</v>
      </c>
      <c r="AP15" s="87">
        <f>INDEX('calculation renewable'!$27:$34,MATCH('output for script'!$A15,'calculation renewable'!$A$27:$A$34,0),MATCH('output for script'!AP$2,'calculation renewable'!$27:$27,0))</f>
        <v>0</v>
      </c>
      <c r="AQ15" s="87">
        <f>INDEX('calculation renewable'!$27:$34,MATCH('output for script'!$A15,'calculation renewable'!$A$27:$A$34,0),MATCH('output for script'!AQ$2,'calculation renewable'!$27:$27,0))</f>
        <v>0.41380267031262136</v>
      </c>
      <c r="AR15" s="87">
        <f>INDEX('calculation renewable'!$27:$34,MATCH('output for script'!$A15,'calculation renewable'!$A$27:$A$34,0),MATCH('output for script'!AR$2,'calculation renewable'!$27:$27,0))</f>
        <v>0</v>
      </c>
      <c r="AS15" s="87">
        <f>INDEX('calculation renewable'!$27:$34,MATCH('output for script'!$A15,'calculation renewable'!$A$27:$A$34,0),MATCH('output for script'!AS$2,'calculation renewable'!$27:$27,0))</f>
        <v>0</v>
      </c>
      <c r="AT15" s="87">
        <f>INDEX('calculation renewable'!$27:$34,MATCH('output for script'!$A15,'calculation renewable'!$A$27:$A$34,0),MATCH('output for script'!AT$2,'calculation renewable'!$27:$27,0))</f>
        <v>0</v>
      </c>
      <c r="AU15" s="87">
        <f>INDEX('calculation renewable'!$27:$34,MATCH('output for script'!$A15,'calculation renewable'!$A$27:$A$34,0),MATCH('output for script'!AU$2,'calculation renewable'!$27:$27,0))</f>
        <v>0</v>
      </c>
      <c r="AV15" s="87">
        <f>INDEX('calculation renewable'!$27:$34,MATCH('output for script'!$A15,'calculation renewable'!$A$27:$A$34,0),MATCH('output for script'!AV$2,'calculation renewable'!$27:$27,0))</f>
        <v>0</v>
      </c>
      <c r="AW15" s="87">
        <f>INDEX('calculation renewable'!$27:$34,MATCH('output for script'!$A15,'calculation renewable'!$A$27:$A$34,0),MATCH('output for script'!AW$2,'calculation renewable'!$27:$27,0))</f>
        <v>0</v>
      </c>
      <c r="AX15" s="87">
        <f>INDEX('calculation renewable'!$27:$34,MATCH('output for script'!$A15,'calculation renewable'!$A$27:$A$34,0),MATCH('output for script'!AX$2,'calculation renewable'!$27:$27,0))</f>
        <v>0</v>
      </c>
      <c r="AY15" s="87">
        <f>INDEX('calculation renewable'!$27:$34,MATCH('output for script'!$A15,'calculation renewable'!$A$27:$A$34,0),MATCH('output for script'!AY$2,'calculation renewable'!$27:$27,0))</f>
        <v>0</v>
      </c>
      <c r="AZ15" s="87">
        <f>INDEX('calculation renewable'!$27:$34,MATCH('output for script'!$A15,'calculation renewable'!$A$27:$A$34,0),MATCH('output for script'!AZ$2,'calculation renewable'!$27:$27,0))</f>
        <v>0.26727854182749039</v>
      </c>
      <c r="BA15" s="87">
        <f>INDEX('calculation renewable'!$27:$34,MATCH('output for script'!$A15,'calculation renewable'!$A$27:$A$34,0),MATCH('output for script'!BA$2,'calculation renewable'!$27:$27,0))</f>
        <v>0</v>
      </c>
      <c r="BB15" s="87">
        <f>INDEX('calculation renewable'!$27:$34,MATCH('output for script'!$A15,'calculation renewable'!$A$27:$A$34,0),MATCH('output for script'!BB$2,'calculation renewable'!$27:$27,0))</f>
        <v>0</v>
      </c>
      <c r="BC15" s="87">
        <f>INDEX('calculation renewable'!$27:$34,MATCH('output for script'!$A15,'calculation renewable'!$A$27:$A$34,0),MATCH('output for script'!BC$2,'calculation renewable'!$27:$27,0))</f>
        <v>0</v>
      </c>
      <c r="BD15" s="87">
        <f>INDEX('calculation renewable'!$27:$34,MATCH('output for script'!$A15,'calculation renewable'!$A$27:$A$34,0),MATCH('output for script'!BD$2,'calculation renewable'!$27:$27,0))</f>
        <v>2.3384402718580808E-2</v>
      </c>
      <c r="BE15" s="87">
        <f>INDEX('calculation renewable'!$27:$34,MATCH('output for script'!$A15,'calculation renewable'!$A$27:$A$34,0),MATCH('output for script'!BE$2,'calculation renewable'!$27:$27,0))</f>
        <v>0</v>
      </c>
      <c r="BF15" s="87">
        <f>INDEX('calculation renewable'!$27:$34,MATCH('output for script'!$A15,'calculation renewable'!$A$27:$A$34,0),MATCH('output for script'!BF$2,'calculation renewable'!$27:$27,0))</f>
        <v>0</v>
      </c>
      <c r="BG15" s="87">
        <f>INDEX('calculation renewable'!$27:$34,MATCH('output for script'!$A15,'calculation renewable'!$A$27:$A$34,0),MATCH('output for script'!BG$2,'calculation renewable'!$27:$27,0))</f>
        <v>0</v>
      </c>
      <c r="BH15" s="2">
        <f>INDEX('calculation renewable'!$13:$23,MATCH('output for script'!$A15,'calculation renewable'!$A$13:$A$23,0),MATCH('output for script'!BH$2,'calculation renewable'!$13:$13,0))</f>
        <v>0</v>
      </c>
      <c r="BI15" s="2">
        <f>INDEX('calculation renewable'!$13:$23,MATCH('output for script'!$A15,'calculation renewable'!$A$13:$A$23,0),MATCH('output for script'!BI$2,'calculation renewable'!$13:$13,0))</f>
        <v>1555.5</v>
      </c>
      <c r="BJ15" s="2">
        <f>INDEX('calculation renewable'!$13:$23,MATCH('output for script'!$A15,'calculation renewable'!$A$13:$A$23,0),MATCH('output for script'!BJ$2,'calculation renewable'!$13:$13,0))</f>
        <v>0</v>
      </c>
      <c r="BK15" s="2">
        <f>INDEX('calculation renewable'!$13:$23,MATCH('output for script'!$A15,'calculation renewable'!$A$13:$A$23,0),MATCH('output for script'!BK$2,'calculation renewable'!$13:$13,0))</f>
        <v>0</v>
      </c>
      <c r="BL15" s="2">
        <f>INDEX('calculation renewable'!$13:$23,MATCH('output for script'!$A15,'calculation renewable'!$A$13:$A$23,0),MATCH('output for script'!BL$2,'calculation renewable'!$13:$13,0))</f>
        <v>0</v>
      </c>
      <c r="BM15" s="2">
        <f>INDEX('calculation renewable'!$13:$23,MATCH('output for script'!$A15,'calculation renewable'!$A$13:$A$23,0),MATCH('output for script'!BM$2,'calculation renewable'!$13:$13,0))</f>
        <v>7528</v>
      </c>
      <c r="BN15" s="2">
        <f>INDEX('calculation renewable'!$13:$23,MATCH('output for script'!$A15,'calculation renewable'!$A$13:$A$23,0),MATCH('output for script'!BN$2,'calculation renewable'!$13:$13,0))</f>
        <v>1700.8</v>
      </c>
      <c r="BO15" s="2">
        <f>INDEX('calculation renewable'!$13:$23,MATCH('output for script'!$A15,'calculation renewable'!$A$13:$A$23,0),MATCH('output for script'!BO$2,'calculation renewable'!$13:$13,0))</f>
        <v>0</v>
      </c>
      <c r="BP15" s="2">
        <f>INDEX('calculation renewable'!$13:$23,MATCH('output for script'!$A15,'calculation renewable'!$A$13:$A$23,0),MATCH('output for script'!BP$2,'calculation renewable'!$13:$13,0))</f>
        <v>0</v>
      </c>
      <c r="BQ15" s="2">
        <f>INDEX('calculation renewable'!$13:$23,MATCH('output for script'!$A15,'calculation renewable'!$A$13:$A$23,0),MATCH('output for script'!BQ$2,'calculation renewable'!$13:$13,0))</f>
        <v>73</v>
      </c>
      <c r="BR15" s="2">
        <f>INDEX('calculation renewable'!$13:$23,MATCH('output for script'!$A15,'calculation renewable'!$A$13:$A$23,0),MATCH('output for script'!BR$2,'calculation renewable'!$13:$13,0))</f>
        <v>0</v>
      </c>
      <c r="BS15" s="2">
        <f>INDEX('calculation renewable'!$13:$23,MATCH('output for script'!$A15,'calculation renewable'!$A$13:$A$23,0),MATCH('output for script'!BS$2,'calculation renewable'!$13:$13,0))</f>
        <v>9970.7330000000002</v>
      </c>
      <c r="BT15" s="2">
        <f>INDEX('calculation renewable'!$13:$23,MATCH('output for script'!$A15,'calculation renewable'!$A$13:$A$23,0),MATCH('output for script'!BT$2,'calculation renewable'!$13:$13,0))</f>
        <v>0</v>
      </c>
      <c r="BU15" s="2">
        <f>INDEX('calculation renewable'!$13:$23,MATCH('output for script'!$A15,'calculation renewable'!$A$13:$A$23,0),MATCH('output for script'!BU$2,'calculation renewable'!$13:$13,0))</f>
        <v>0</v>
      </c>
      <c r="BV15" s="2">
        <f>INDEX('calculation renewable'!$13:$23,MATCH('output for script'!$A15,'calculation renewable'!$A$13:$A$23,0),MATCH('output for script'!BV$2,'calculation renewable'!$13:$13,0))</f>
        <v>0</v>
      </c>
      <c r="BW15" s="2">
        <f>INDEX('calculation renewable'!$13:$23,MATCH('output for script'!$A15,'calculation renewable'!$A$13:$A$23,0),MATCH('output for script'!BW$2,'calculation renewable'!$13:$13,0))</f>
        <v>0</v>
      </c>
      <c r="BX15" s="2">
        <f>INDEX('calculation renewable'!$13:$23,MATCH('output for script'!$A15,'calculation renewable'!$A$13:$A$23,0),MATCH('output for script'!BX$2,'calculation renewable'!$13:$13,0))</f>
        <v>0</v>
      </c>
      <c r="BY15" s="2">
        <f>INDEX('calculation renewable'!$13:$23,MATCH('output for script'!$A15,'calculation renewable'!$A$13:$A$23,0),MATCH('output for script'!BY$2,'calculation renewable'!$13:$13,0))</f>
        <v>0</v>
      </c>
      <c r="BZ15" s="2">
        <f>INDEX('calculation renewable'!$13:$23,MATCH('output for script'!$A15,'calculation renewable'!$A$13:$A$23,0),MATCH('output for script'!BZ$2,'calculation renewable'!$13:$13,0))</f>
        <v>0</v>
      </c>
      <c r="CA15" s="2">
        <f>INDEX('calculation renewable'!$13:$23,MATCH('output for script'!$A15,'calculation renewable'!$A$13:$A$23,0),MATCH('output for script'!CA$2,'calculation renewable'!$13:$13,0))</f>
        <v>0</v>
      </c>
      <c r="CB15" s="2">
        <f>INDEX('calculation renewable'!$13:$23,MATCH('output for script'!$A15,'calculation renewable'!$A$13:$A$23,0),MATCH('output for script'!CB$2,'calculation renewable'!$13:$13,0))</f>
        <v>957</v>
      </c>
      <c r="CC15" s="2">
        <f>INDEX('calculation renewable'!$13:$23,MATCH('output for script'!$A15,'calculation renewable'!$A$13:$A$23,0),MATCH('output for script'!CC$2,'calculation renewable'!$13:$13,0))</f>
        <v>0</v>
      </c>
      <c r="CD15" s="2">
        <f>INDEX('calculation renewable'!$13:$23,MATCH('output for script'!$A15,'calculation renewable'!$A$13:$A$23,0),MATCH('output for script'!CD$2,'calculation renewable'!$13:$13,0))</f>
        <v>0</v>
      </c>
      <c r="CE15" s="2">
        <f>INDEX('calculation renewable'!$13:$23,MATCH('output for script'!$A15,'calculation renewable'!$A$13:$A$23,0),MATCH('output for script'!CE$2,'calculation renewable'!$13:$13,0))</f>
        <v>0</v>
      </c>
      <c r="CF15" s="2">
        <f>INDEX('calculation renewable'!$13:$23,MATCH('output for script'!$A15,'calculation renewable'!$A$13:$A$23,0),MATCH('output for script'!CF$2,'calculation renewable'!$13:$13,0))</f>
        <v>203</v>
      </c>
      <c r="CG15" s="2">
        <f>INDEX('calculation renewable'!$13:$23,MATCH('output for script'!$A15,'calculation renewable'!$A$13:$A$23,0),MATCH('output for script'!CG$2,'calculation renewable'!$13:$13,0))</f>
        <v>0</v>
      </c>
      <c r="CH15" s="2">
        <f>INDEX('calculation renewable'!$13:$23,MATCH('output for script'!$A15,'calculation renewable'!$A$13:$A$23,0),MATCH('output for script'!CH$2,'calculation renewable'!$13:$13,0))</f>
        <v>0</v>
      </c>
      <c r="CI15" s="2">
        <f>INDEX('calculation renewable'!$13:$23,MATCH('output for script'!$A15,'calculation renewable'!$A$13:$A$23,0),MATCH('output for script'!CI$2,'calculation renewable'!$13:$13,0))</f>
        <v>0</v>
      </c>
      <c r="CJ15" s="23"/>
    </row>
    <row r="16" spans="1:88" s="2" customFormat="1" x14ac:dyDescent="0.2">
      <c r="A16" s="2" t="s">
        <v>9</v>
      </c>
      <c r="B16" s="2" t="s">
        <v>21</v>
      </c>
      <c r="C16" s="2" t="s">
        <v>26</v>
      </c>
      <c r="D16" s="86">
        <f>INDEX('calculation renewable'!$27:$34,MATCH('output for script'!$A16,'calculation renewable'!$A$27:$A$34,0),MATCH('output for script'!D$2,'calculation renewable'!$27:$27,0))</f>
        <v>0.2731143847088735</v>
      </c>
      <c r="E16" s="87">
        <f>INDEX('calculation renewable'!$27:$34,MATCH('output for script'!$A16,'calculation renewable'!$A$27:$A$34,0),MATCH('output for script'!E$2,'calculation renewable'!$27:$27,0))</f>
        <v>0</v>
      </c>
      <c r="F16" s="87">
        <f>INDEX('calculation renewable'!$27:$34,MATCH('output for script'!$A16,'calculation renewable'!$A$27:$A$34,0),MATCH('output for script'!F$2,'calculation renewable'!$27:$27,0))</f>
        <v>0</v>
      </c>
      <c r="G16" s="87">
        <f>INDEX('calculation renewable'!$27:$34,MATCH('output for script'!$A16,'calculation renewable'!$A$27:$A$34,0),MATCH('output for script'!G$2,'calculation renewable'!$27:$27,0))</f>
        <v>1</v>
      </c>
      <c r="H16" s="87">
        <f>INDEX('calculation renewable'!$27:$34,MATCH('output for script'!$A16,'calculation renewable'!$A$27:$A$34,0),MATCH('output for script'!H$2,'calculation renewable'!$27:$27,0))</f>
        <v>0</v>
      </c>
      <c r="I16" s="87">
        <f>INDEX('calculation renewable'!$27:$34,MATCH('output for script'!$A16,'calculation renewable'!$A$27:$A$34,0),MATCH('output for script'!I$2,'calculation renewable'!$27:$27,0))</f>
        <v>0.63778450964813027</v>
      </c>
      <c r="J16" s="87">
        <f>INDEX('calculation renewable'!$27:$34,MATCH('output for script'!$A16,'calculation renewable'!$A$27:$A$34,0),MATCH('output for script'!J$2,'calculation renewable'!$27:$27,0))</f>
        <v>0</v>
      </c>
      <c r="K16" s="87">
        <f>INDEX('calculation renewable'!$27:$34,MATCH('output for script'!$A16,'calculation renewable'!$A$27:$A$34,0),MATCH('output for script'!K$2,'calculation renewable'!$27:$27,0))</f>
        <v>0</v>
      </c>
      <c r="L16" s="87">
        <f>INDEX('calculation renewable'!$27:$34,MATCH('output for script'!$A16,'calculation renewable'!$A$27:$A$34,0),MATCH('output for script'!L$2,'calculation renewable'!$27:$27,0))</f>
        <v>9.9495494572955936E-2</v>
      </c>
      <c r="M16" s="87">
        <f>INDEX('calculation renewable'!$27:$34,MATCH('output for script'!$A16,'calculation renewable'!$A$27:$A$34,0),MATCH('output for script'!M$2,'calculation renewable'!$27:$27,0))</f>
        <v>0</v>
      </c>
      <c r="N16" s="87">
        <f>INDEX('calculation renewable'!$27:$34,MATCH('output for script'!$A16,'calculation renewable'!$A$27:$A$34,0),MATCH('output for script'!N$2,'calculation renewable'!$27:$27,0))</f>
        <v>0</v>
      </c>
      <c r="O16" s="87">
        <f>INDEX('calculation renewable'!$27:$34,MATCH('output for script'!$A16,'calculation renewable'!$A$27:$A$34,0),MATCH('output for script'!O$2,'calculation renewable'!$27:$27,0))</f>
        <v>7.208454982569075E-2</v>
      </c>
      <c r="P16" s="87">
        <f>INDEX('calculation renewable'!$27:$34,MATCH('output for script'!$A16,'calculation renewable'!$A$27:$A$34,0),MATCH('output for script'!P$2,'calculation renewable'!$27:$27,0))</f>
        <v>0</v>
      </c>
      <c r="Q16" s="87">
        <f>INDEX('calculation renewable'!$27:$34,MATCH('output for script'!$A16,'calculation renewable'!$A$27:$A$34,0),MATCH('output for script'!Q$2,'calculation renewable'!$27:$27,0))</f>
        <v>0.13319143919998208</v>
      </c>
      <c r="R16" s="87">
        <f>INDEX('calculation renewable'!$27:$34,MATCH('output for script'!$A16,'calculation renewable'!$A$27:$A$34,0),MATCH('output for script'!R$2,'calculation renewable'!$27:$27,0))</f>
        <v>1</v>
      </c>
      <c r="S16" s="87">
        <f>INDEX('calculation renewable'!$27:$34,MATCH('output for script'!$A16,'calculation renewable'!$A$27:$A$34,0),MATCH('output for script'!S$2,'calculation renewable'!$27:$27,0))</f>
        <v>0</v>
      </c>
      <c r="T16" s="87">
        <f>INDEX('calculation renewable'!$27:$34,MATCH('output for script'!$A16,'calculation renewable'!$A$27:$A$34,0),MATCH('output for script'!T$2,'calculation renewable'!$27:$27,0))</f>
        <v>0.21460615001697445</v>
      </c>
      <c r="U16" s="87">
        <f>INDEX('calculation renewable'!$27:$34,MATCH('output for script'!$A16,'calculation renewable'!$A$27:$A$34,0),MATCH('output for script'!U$2,'calculation renewable'!$27:$27,0))</f>
        <v>0</v>
      </c>
      <c r="V16" s="87">
        <f>INDEX('calculation renewable'!$27:$34,MATCH('output for script'!$A16,'calculation renewable'!$A$27:$A$34,0),MATCH('output for script'!V$2,'calculation renewable'!$27:$27,0))</f>
        <v>0</v>
      </c>
      <c r="W16" s="87">
        <f>INDEX('calculation renewable'!$27:$34,MATCH('output for script'!$A16,'calculation renewable'!$A$27:$A$34,0),MATCH('output for script'!W$2,'calculation renewable'!$27:$27,0))</f>
        <v>1</v>
      </c>
      <c r="X16" s="87">
        <f>INDEX('calculation renewable'!$27:$34,MATCH('output for script'!$A16,'calculation renewable'!$A$27:$A$34,0),MATCH('output for script'!X$2,'calculation renewable'!$27:$27,0))</f>
        <v>0</v>
      </c>
      <c r="Y16" s="87">
        <f>INDEX('calculation renewable'!$27:$34,MATCH('output for script'!$A16,'calculation renewable'!$A$27:$A$34,0),MATCH('output for script'!Y$2,'calculation renewable'!$27:$27,0))</f>
        <v>0</v>
      </c>
      <c r="Z16" s="87">
        <f>INDEX('calculation renewable'!$27:$34,MATCH('output for script'!$A16,'calculation renewable'!$A$27:$A$34,0),MATCH('output for script'!Z$2,'calculation renewable'!$27:$27,0))</f>
        <v>0.27803183562271855</v>
      </c>
      <c r="AA16" s="87">
        <f>INDEX('calculation renewable'!$27:$34,MATCH('output for script'!$A16,'calculation renewable'!$A$27:$A$34,0),MATCH('output for script'!AA$2,'calculation renewable'!$27:$27,0))</f>
        <v>0</v>
      </c>
      <c r="AB16" s="87">
        <f>INDEX('calculation renewable'!$27:$34,MATCH('output for script'!$A16,'calculation renewable'!$A$27:$A$34,0),MATCH('output for script'!AB$2,'calculation renewable'!$27:$27,0))</f>
        <v>0</v>
      </c>
      <c r="AC16" s="87">
        <f>INDEX('calculation renewable'!$27:$34,MATCH('output for script'!$A16,'calculation renewable'!$A$27:$A$34,0),MATCH('output for script'!AC$2,'calculation renewable'!$27:$27,0))</f>
        <v>1</v>
      </c>
      <c r="AD16" s="87">
        <f>INDEX('calculation renewable'!$27:$34,MATCH('output for script'!$A16,'calculation renewable'!$A$27:$A$34,0),MATCH('output for script'!AD$2,'calculation renewable'!$27:$27,0))</f>
        <v>0</v>
      </c>
      <c r="AE16" s="87">
        <f>INDEX('calculation renewable'!$27:$34,MATCH('output for script'!$A16,'calculation renewable'!$A$27:$A$34,0),MATCH('output for script'!AE$2,'calculation renewable'!$27:$27,0))</f>
        <v>1</v>
      </c>
      <c r="AF16" s="88">
        <f>INDEX('calculation renewable'!$27:$34,MATCH('output for script'!$A16,'calculation renewable'!$A$27:$A$34,0),MATCH('output for script'!AF$2,'calculation renewable'!$27:$27,0))</f>
        <v>0.2731143847088735</v>
      </c>
      <c r="AG16" s="87">
        <f>INDEX('calculation renewable'!$27:$34,MATCH('output for script'!$A16,'calculation renewable'!$A$27:$A$34,0),MATCH('output for script'!AG$2,'calculation renewable'!$27:$27,0))</f>
        <v>0</v>
      </c>
      <c r="AH16" s="87">
        <f>INDEX('calculation renewable'!$27:$34,MATCH('output for script'!$A16,'calculation renewable'!$A$27:$A$34,0),MATCH('output for script'!AH$2,'calculation renewable'!$27:$27,0))</f>
        <v>0</v>
      </c>
      <c r="AI16" s="87">
        <f>INDEX('calculation renewable'!$27:$34,MATCH('output for script'!$A16,'calculation renewable'!$A$27:$A$34,0),MATCH('output for script'!AI$2,'calculation renewable'!$27:$27,0))</f>
        <v>1</v>
      </c>
      <c r="AJ16" s="87">
        <f>INDEX('calculation renewable'!$27:$34,MATCH('output for script'!$A16,'calculation renewable'!$A$27:$A$34,0),MATCH('output for script'!AJ$2,'calculation renewable'!$27:$27,0))</f>
        <v>0</v>
      </c>
      <c r="AK16" s="87">
        <f>INDEX('calculation renewable'!$27:$34,MATCH('output for script'!$A16,'calculation renewable'!$A$27:$A$34,0),MATCH('output for script'!AK$2,'calculation renewable'!$27:$27,0))</f>
        <v>0.63778450964813027</v>
      </c>
      <c r="AL16" s="87">
        <f>INDEX('calculation renewable'!$27:$34,MATCH('output for script'!$A16,'calculation renewable'!$A$27:$A$34,0),MATCH('output for script'!AL$2,'calculation renewable'!$27:$27,0))</f>
        <v>0</v>
      </c>
      <c r="AM16" s="87">
        <f>INDEX('calculation renewable'!$27:$34,MATCH('output for script'!$A16,'calculation renewable'!$A$27:$A$34,0),MATCH('output for script'!AM$2,'calculation renewable'!$27:$27,0))</f>
        <v>0</v>
      </c>
      <c r="AN16" s="87">
        <f>INDEX('calculation renewable'!$27:$34,MATCH('output for script'!$A16,'calculation renewable'!$A$27:$A$34,0),MATCH('output for script'!AN$2,'calculation renewable'!$27:$27,0))</f>
        <v>9.9495494572955936E-2</v>
      </c>
      <c r="AO16" s="87">
        <f>INDEX('calculation renewable'!$27:$34,MATCH('output for script'!$A16,'calculation renewable'!$A$27:$A$34,0),MATCH('output for script'!AO$2,'calculation renewable'!$27:$27,0))</f>
        <v>0</v>
      </c>
      <c r="AP16" s="87">
        <f>INDEX('calculation renewable'!$27:$34,MATCH('output for script'!$A16,'calculation renewable'!$A$27:$A$34,0),MATCH('output for script'!AP$2,'calculation renewable'!$27:$27,0))</f>
        <v>0</v>
      </c>
      <c r="AQ16" s="87">
        <f>INDEX('calculation renewable'!$27:$34,MATCH('output for script'!$A16,'calculation renewable'!$A$27:$A$34,0),MATCH('output for script'!AQ$2,'calculation renewable'!$27:$27,0))</f>
        <v>7.208454982569075E-2</v>
      </c>
      <c r="AR16" s="87">
        <f>INDEX('calculation renewable'!$27:$34,MATCH('output for script'!$A16,'calculation renewable'!$A$27:$A$34,0),MATCH('output for script'!AR$2,'calculation renewable'!$27:$27,0))</f>
        <v>0</v>
      </c>
      <c r="AS16" s="87">
        <f>INDEX('calculation renewable'!$27:$34,MATCH('output for script'!$A16,'calculation renewable'!$A$27:$A$34,0),MATCH('output for script'!AS$2,'calculation renewable'!$27:$27,0))</f>
        <v>0.13319143919998208</v>
      </c>
      <c r="AT16" s="87">
        <f>INDEX('calculation renewable'!$27:$34,MATCH('output for script'!$A16,'calculation renewable'!$A$27:$A$34,0),MATCH('output for script'!AT$2,'calculation renewable'!$27:$27,0))</f>
        <v>1</v>
      </c>
      <c r="AU16" s="87">
        <f>INDEX('calculation renewable'!$27:$34,MATCH('output for script'!$A16,'calculation renewable'!$A$27:$A$34,0),MATCH('output for script'!AU$2,'calculation renewable'!$27:$27,0))</f>
        <v>0</v>
      </c>
      <c r="AV16" s="87">
        <f>INDEX('calculation renewable'!$27:$34,MATCH('output for script'!$A16,'calculation renewable'!$A$27:$A$34,0),MATCH('output for script'!AV$2,'calculation renewable'!$27:$27,0))</f>
        <v>0.21460615001697445</v>
      </c>
      <c r="AW16" s="87">
        <f>INDEX('calculation renewable'!$27:$34,MATCH('output for script'!$A16,'calculation renewable'!$A$27:$A$34,0),MATCH('output for script'!AW$2,'calculation renewable'!$27:$27,0))</f>
        <v>0</v>
      </c>
      <c r="AX16" s="87">
        <f>INDEX('calculation renewable'!$27:$34,MATCH('output for script'!$A16,'calculation renewable'!$A$27:$A$34,0),MATCH('output for script'!AX$2,'calculation renewable'!$27:$27,0))</f>
        <v>0</v>
      </c>
      <c r="AY16" s="87">
        <f>INDEX('calculation renewable'!$27:$34,MATCH('output for script'!$A16,'calculation renewable'!$A$27:$A$34,0),MATCH('output for script'!AY$2,'calculation renewable'!$27:$27,0))</f>
        <v>1</v>
      </c>
      <c r="AZ16" s="87">
        <f>INDEX('calculation renewable'!$27:$34,MATCH('output for script'!$A16,'calculation renewable'!$A$27:$A$34,0),MATCH('output for script'!AZ$2,'calculation renewable'!$27:$27,0))</f>
        <v>0</v>
      </c>
      <c r="BA16" s="87">
        <f>INDEX('calculation renewable'!$27:$34,MATCH('output for script'!$A16,'calculation renewable'!$A$27:$A$34,0),MATCH('output for script'!BA$2,'calculation renewable'!$27:$27,0))</f>
        <v>0</v>
      </c>
      <c r="BB16" s="87">
        <f>INDEX('calculation renewable'!$27:$34,MATCH('output for script'!$A16,'calculation renewable'!$A$27:$A$34,0),MATCH('output for script'!BB$2,'calculation renewable'!$27:$27,0))</f>
        <v>0.27803183562271855</v>
      </c>
      <c r="BC16" s="87">
        <f>INDEX('calculation renewable'!$27:$34,MATCH('output for script'!$A16,'calculation renewable'!$A$27:$A$34,0),MATCH('output for script'!BC$2,'calculation renewable'!$27:$27,0))</f>
        <v>0</v>
      </c>
      <c r="BD16" s="87">
        <f>INDEX('calculation renewable'!$27:$34,MATCH('output for script'!$A16,'calculation renewable'!$A$27:$A$34,0),MATCH('output for script'!BD$2,'calculation renewable'!$27:$27,0))</f>
        <v>0</v>
      </c>
      <c r="BE16" s="87">
        <f>INDEX('calculation renewable'!$27:$34,MATCH('output for script'!$A16,'calculation renewable'!$A$27:$A$34,0),MATCH('output for script'!BE$2,'calculation renewable'!$27:$27,0))</f>
        <v>1</v>
      </c>
      <c r="BF16" s="87">
        <f>INDEX('calculation renewable'!$27:$34,MATCH('output for script'!$A16,'calculation renewable'!$A$27:$A$34,0),MATCH('output for script'!BF$2,'calculation renewable'!$27:$27,0))</f>
        <v>0</v>
      </c>
      <c r="BG16" s="87">
        <f>INDEX('calculation renewable'!$27:$34,MATCH('output for script'!$A16,'calculation renewable'!$A$27:$A$34,0),MATCH('output for script'!BG$2,'calculation renewable'!$27:$27,0))</f>
        <v>1</v>
      </c>
      <c r="BH16" s="2">
        <f>INDEX('calculation renewable'!$13:$23,MATCH('output for script'!$A16,'calculation renewable'!$A$13:$A$23,0),MATCH('output for script'!BH$2,'calculation renewable'!$13:$13,0))</f>
        <v>5476.8530000000001</v>
      </c>
      <c r="BI16" s="2">
        <f>INDEX('calculation renewable'!$13:$23,MATCH('output for script'!$A16,'calculation renewable'!$A$13:$A$23,0),MATCH('output for script'!BI$2,'calculation renewable'!$13:$13,0))</f>
        <v>0</v>
      </c>
      <c r="BJ16" s="2">
        <f>INDEX('calculation renewable'!$13:$23,MATCH('output for script'!$A16,'calculation renewable'!$A$13:$A$23,0),MATCH('output for script'!BJ$2,'calculation renewable'!$13:$13,0))</f>
        <v>0</v>
      </c>
      <c r="BK16" s="2">
        <f>INDEX('calculation renewable'!$13:$23,MATCH('output for script'!$A16,'calculation renewable'!$A$13:$A$23,0),MATCH('output for script'!BK$2,'calculation renewable'!$13:$13,0))</f>
        <v>0</v>
      </c>
      <c r="BL16" s="2">
        <f>INDEX('calculation renewable'!$13:$23,MATCH('output for script'!$A16,'calculation renewable'!$A$13:$A$23,0),MATCH('output for script'!BL$2,'calculation renewable'!$13:$13,0))</f>
        <v>0</v>
      </c>
      <c r="BM16" s="2">
        <f>INDEX('calculation renewable'!$13:$23,MATCH('output for script'!$A16,'calculation renewable'!$A$13:$A$23,0),MATCH('output for script'!BM$2,'calculation renewable'!$13:$13,0))</f>
        <v>3968</v>
      </c>
      <c r="BN16" s="2">
        <f>INDEX('calculation renewable'!$13:$23,MATCH('output for script'!$A16,'calculation renewable'!$A$13:$A$23,0),MATCH('output for script'!BN$2,'calculation renewable'!$13:$13,0))</f>
        <v>0</v>
      </c>
      <c r="BO16" s="2">
        <f>INDEX('calculation renewable'!$13:$23,MATCH('output for script'!$A16,'calculation renewable'!$A$13:$A$23,0),MATCH('output for script'!BO$2,'calculation renewable'!$13:$13,0))</f>
        <v>0</v>
      </c>
      <c r="BP16" s="2">
        <f>INDEX('calculation renewable'!$13:$23,MATCH('output for script'!$A16,'calculation renewable'!$A$13:$A$23,0),MATCH('output for script'!BP$2,'calculation renewable'!$13:$13,0))</f>
        <v>2520.3339999999998</v>
      </c>
      <c r="BQ16" s="2">
        <f>INDEX('calculation renewable'!$13:$23,MATCH('output for script'!$A16,'calculation renewable'!$A$13:$A$23,0),MATCH('output for script'!BQ$2,'calculation renewable'!$13:$13,0))</f>
        <v>0</v>
      </c>
      <c r="BR16" s="2">
        <f>INDEX('calculation renewable'!$13:$23,MATCH('output for script'!$A16,'calculation renewable'!$A$13:$A$23,0),MATCH('output for script'!BR$2,'calculation renewable'!$13:$13,0))</f>
        <v>0</v>
      </c>
      <c r="BS16" s="2">
        <f>INDEX('calculation renewable'!$13:$23,MATCH('output for script'!$A16,'calculation renewable'!$A$13:$A$23,0),MATCH('output for script'!BS$2,'calculation renewable'!$13:$13,0))</f>
        <v>240</v>
      </c>
      <c r="BT16" s="2">
        <f>INDEX('calculation renewable'!$13:$23,MATCH('output for script'!$A16,'calculation renewable'!$A$13:$A$23,0),MATCH('output for script'!BT$2,'calculation renewable'!$13:$13,0))</f>
        <v>0</v>
      </c>
      <c r="BU16" s="2">
        <f>INDEX('calculation renewable'!$13:$23,MATCH('output for script'!$A16,'calculation renewable'!$A$13:$A$23,0),MATCH('output for script'!BU$2,'calculation renewable'!$13:$13,0))</f>
        <v>433.7</v>
      </c>
      <c r="BV16" s="2">
        <f>INDEX('calculation renewable'!$13:$23,MATCH('output for script'!$A16,'calculation renewable'!$A$13:$A$23,0),MATCH('output for script'!BV$2,'calculation renewable'!$13:$13,0))</f>
        <v>58</v>
      </c>
      <c r="BW16" s="2">
        <f>INDEX('calculation renewable'!$13:$23,MATCH('output for script'!$A16,'calculation renewable'!$A$13:$A$23,0),MATCH('output for script'!BW$2,'calculation renewable'!$13:$13,0))</f>
        <v>0</v>
      </c>
      <c r="BX16" s="2">
        <f>INDEX('calculation renewable'!$13:$23,MATCH('output for script'!$A16,'calculation renewable'!$A$13:$A$23,0),MATCH('output for script'!BX$2,'calculation renewable'!$13:$13,0))</f>
        <v>5654.0339999999997</v>
      </c>
      <c r="BY16" s="2">
        <f>INDEX('calculation renewable'!$13:$23,MATCH('output for script'!$A16,'calculation renewable'!$A$13:$A$23,0),MATCH('output for script'!BY$2,'calculation renewable'!$13:$13,0))</f>
        <v>0</v>
      </c>
      <c r="BZ16" s="2">
        <f>INDEX('calculation renewable'!$13:$23,MATCH('output for script'!$A16,'calculation renewable'!$A$13:$A$23,0),MATCH('output for script'!BZ$2,'calculation renewable'!$13:$13,0))</f>
        <v>0</v>
      </c>
      <c r="CA16" s="2">
        <f>INDEX('calculation renewable'!$13:$23,MATCH('output for script'!$A16,'calculation renewable'!$A$13:$A$23,0),MATCH('output for script'!CA$2,'calculation renewable'!$13:$13,0))</f>
        <v>1586.69</v>
      </c>
      <c r="CB16" s="2">
        <f>INDEX('calculation renewable'!$13:$23,MATCH('output for script'!$A16,'calculation renewable'!$A$13:$A$23,0),MATCH('output for script'!CB$2,'calculation renewable'!$13:$13,0))</f>
        <v>0</v>
      </c>
      <c r="CC16" s="2">
        <f>INDEX('calculation renewable'!$13:$23,MATCH('output for script'!$A16,'calculation renewable'!$A$13:$A$23,0),MATCH('output for script'!CC$2,'calculation renewable'!$13:$13,0))</f>
        <v>0</v>
      </c>
      <c r="CD16" s="2">
        <f>INDEX('calculation renewable'!$13:$23,MATCH('output for script'!$A16,'calculation renewable'!$A$13:$A$23,0),MATCH('output for script'!CD$2,'calculation renewable'!$13:$13,0))</f>
        <v>2766.768</v>
      </c>
      <c r="CE16" s="2">
        <f>INDEX('calculation renewable'!$13:$23,MATCH('output for script'!$A16,'calculation renewable'!$A$13:$A$23,0),MATCH('output for script'!CE$2,'calculation renewable'!$13:$13,0))</f>
        <v>0</v>
      </c>
      <c r="CF16" s="2">
        <f>INDEX('calculation renewable'!$13:$23,MATCH('output for script'!$A16,'calculation renewable'!$A$13:$A$23,0),MATCH('output for script'!CF$2,'calculation renewable'!$13:$13,0))</f>
        <v>0</v>
      </c>
      <c r="CG16" s="2">
        <f>INDEX('calculation renewable'!$13:$23,MATCH('output for script'!$A16,'calculation renewable'!$A$13:$A$23,0),MATCH('output for script'!CG$2,'calculation renewable'!$13:$13,0))</f>
        <v>1170.7159999999999</v>
      </c>
      <c r="CH16" s="2">
        <f>INDEX('calculation renewable'!$13:$23,MATCH('output for script'!$A16,'calculation renewable'!$A$13:$A$23,0),MATCH('output for script'!CH$2,'calculation renewable'!$13:$13,0))</f>
        <v>0</v>
      </c>
      <c r="CI16" s="2">
        <f>INDEX('calculation renewable'!$13:$23,MATCH('output for script'!$A16,'calculation renewable'!$A$13:$A$23,0),MATCH('output for script'!CI$2,'calculation renewable'!$13:$13,0))</f>
        <v>0</v>
      </c>
      <c r="CJ16" s="23"/>
    </row>
    <row r="17" spans="1:88" s="20" customFormat="1" x14ac:dyDescent="0.2">
      <c r="A17" s="20" t="s">
        <v>10</v>
      </c>
      <c r="B17" s="20" t="s">
        <v>21</v>
      </c>
      <c r="C17" s="20" t="s">
        <v>26</v>
      </c>
      <c r="D17" s="89">
        <f>INDEX('calculation renewable'!$27:$34,MATCH('output for script'!$A17,'calculation renewable'!$A$27:$A$34,0),MATCH('output for script'!D$2,'calculation renewable'!$27:$27,0))</f>
        <v>0.72688561529112639</v>
      </c>
      <c r="E17" s="84">
        <f>INDEX('calculation renewable'!$27:$34,MATCH('output for script'!$A17,'calculation renewable'!$A$27:$A$34,0),MATCH('output for script'!E$2,'calculation renewable'!$27:$27,0))</f>
        <v>1</v>
      </c>
      <c r="F17" s="84">
        <f>INDEX('calculation renewable'!$27:$34,MATCH('output for script'!$A17,'calculation renewable'!$A$27:$A$34,0),MATCH('output for script'!F$2,'calculation renewable'!$27:$27,0))</f>
        <v>1</v>
      </c>
      <c r="G17" s="84">
        <f>INDEX('calculation renewable'!$27:$34,MATCH('output for script'!$A17,'calculation renewable'!$A$27:$A$34,0),MATCH('output for script'!G$2,'calculation renewable'!$27:$27,0))</f>
        <v>0</v>
      </c>
      <c r="H17" s="84">
        <f>INDEX('calculation renewable'!$27:$34,MATCH('output for script'!$A17,'calculation renewable'!$A$27:$A$34,0),MATCH('output for script'!H$2,'calculation renewable'!$27:$27,0))</f>
        <v>1</v>
      </c>
      <c r="I17" s="84">
        <f>INDEX('calculation renewable'!$27:$34,MATCH('output for script'!$A17,'calculation renewable'!$A$27:$A$34,0),MATCH('output for script'!I$2,'calculation renewable'!$27:$27,0))</f>
        <v>0.36221549035186967</v>
      </c>
      <c r="J17" s="84">
        <f>INDEX('calculation renewable'!$27:$34,MATCH('output for script'!$A17,'calculation renewable'!$A$27:$A$34,0),MATCH('output for script'!J$2,'calculation renewable'!$27:$27,0))</f>
        <v>1</v>
      </c>
      <c r="K17" s="84">
        <f>INDEX('calculation renewable'!$27:$34,MATCH('output for script'!$A17,'calculation renewable'!$A$27:$A$34,0),MATCH('output for script'!K$2,'calculation renewable'!$27:$27,0))</f>
        <v>1</v>
      </c>
      <c r="L17" s="84">
        <f>INDEX('calculation renewable'!$27:$34,MATCH('output for script'!$A17,'calculation renewable'!$A$27:$A$34,0),MATCH('output for script'!L$2,'calculation renewable'!$27:$27,0))</f>
        <v>0.90050450542704408</v>
      </c>
      <c r="M17" s="84">
        <f>INDEX('calculation renewable'!$27:$34,MATCH('output for script'!$A17,'calculation renewable'!$A$27:$A$34,0),MATCH('output for script'!M$2,'calculation renewable'!$27:$27,0))</f>
        <v>1</v>
      </c>
      <c r="N17" s="84">
        <f>INDEX('calculation renewable'!$27:$34,MATCH('output for script'!$A17,'calculation renewable'!$A$27:$A$34,0),MATCH('output for script'!N$2,'calculation renewable'!$27:$27,0))</f>
        <v>1</v>
      </c>
      <c r="O17" s="84">
        <f>INDEX('calculation renewable'!$27:$34,MATCH('output for script'!$A17,'calculation renewable'!$A$27:$A$34,0),MATCH('output for script'!O$2,'calculation renewable'!$27:$27,0))</f>
        <v>0.92791545017430921</v>
      </c>
      <c r="P17" s="84">
        <f>INDEX('calculation renewable'!$27:$34,MATCH('output for script'!$A17,'calculation renewable'!$A$27:$A$34,0),MATCH('output for script'!P$2,'calculation renewable'!$27:$27,0))</f>
        <v>1</v>
      </c>
      <c r="Q17" s="84">
        <f>INDEX('calculation renewable'!$27:$34,MATCH('output for script'!$A17,'calculation renewable'!$A$27:$A$34,0),MATCH('output for script'!Q$2,'calculation renewable'!$27:$27,0))</f>
        <v>0.86680856080001789</v>
      </c>
      <c r="R17" s="84">
        <f>INDEX('calculation renewable'!$27:$34,MATCH('output for script'!$A17,'calculation renewable'!$A$27:$A$34,0),MATCH('output for script'!R$2,'calculation renewable'!$27:$27,0))</f>
        <v>0</v>
      </c>
      <c r="S17" s="84">
        <f>INDEX('calculation renewable'!$27:$34,MATCH('output for script'!$A17,'calculation renewable'!$A$27:$A$34,0),MATCH('output for script'!S$2,'calculation renewable'!$27:$27,0))</f>
        <v>1</v>
      </c>
      <c r="T17" s="84">
        <f>INDEX('calculation renewable'!$27:$34,MATCH('output for script'!$A17,'calculation renewable'!$A$27:$A$34,0),MATCH('output for script'!T$2,'calculation renewable'!$27:$27,0))</f>
        <v>0.78539384998302553</v>
      </c>
      <c r="U17" s="84">
        <f>INDEX('calculation renewable'!$27:$34,MATCH('output for script'!$A17,'calculation renewable'!$A$27:$A$34,0),MATCH('output for script'!U$2,'calculation renewable'!$27:$27,0))</f>
        <v>1</v>
      </c>
      <c r="V17" s="84">
        <f>INDEX('calculation renewable'!$27:$34,MATCH('output for script'!$A17,'calculation renewable'!$A$27:$A$34,0),MATCH('output for script'!V$2,'calculation renewable'!$27:$27,0))</f>
        <v>1</v>
      </c>
      <c r="W17" s="84">
        <f>INDEX('calculation renewable'!$27:$34,MATCH('output for script'!$A17,'calculation renewable'!$A$27:$A$34,0),MATCH('output for script'!W$2,'calculation renewable'!$27:$27,0))</f>
        <v>0</v>
      </c>
      <c r="X17" s="84">
        <f>INDEX('calculation renewable'!$27:$34,MATCH('output for script'!$A17,'calculation renewable'!$A$27:$A$34,0),MATCH('output for script'!X$2,'calculation renewable'!$27:$27,0))</f>
        <v>1</v>
      </c>
      <c r="Y17" s="84">
        <f>INDEX('calculation renewable'!$27:$34,MATCH('output for script'!$A17,'calculation renewable'!$A$27:$A$34,0),MATCH('output for script'!Y$2,'calculation renewable'!$27:$27,0))</f>
        <v>1</v>
      </c>
      <c r="Z17" s="84">
        <f>INDEX('calculation renewable'!$27:$34,MATCH('output for script'!$A17,'calculation renewable'!$A$27:$A$34,0),MATCH('output for script'!Z$2,'calculation renewable'!$27:$27,0))</f>
        <v>0.72196816437728151</v>
      </c>
      <c r="AA17" s="84">
        <f>INDEX('calculation renewable'!$27:$34,MATCH('output for script'!$A17,'calculation renewable'!$A$27:$A$34,0),MATCH('output for script'!AA$2,'calculation renewable'!$27:$27,0))</f>
        <v>1</v>
      </c>
      <c r="AB17" s="84">
        <f>INDEX('calculation renewable'!$27:$34,MATCH('output for script'!$A17,'calculation renewable'!$A$27:$A$34,0),MATCH('output for script'!AB$2,'calculation renewable'!$27:$27,0))</f>
        <v>1</v>
      </c>
      <c r="AC17" s="84">
        <f>INDEX('calculation renewable'!$27:$34,MATCH('output for script'!$A17,'calculation renewable'!$A$27:$A$34,0),MATCH('output for script'!AC$2,'calculation renewable'!$27:$27,0))</f>
        <v>0</v>
      </c>
      <c r="AD17" s="84">
        <f>INDEX('calculation renewable'!$27:$34,MATCH('output for script'!$A17,'calculation renewable'!$A$27:$A$34,0),MATCH('output for script'!AD$2,'calculation renewable'!$27:$27,0))</f>
        <v>1</v>
      </c>
      <c r="AE17" s="84">
        <f>INDEX('calculation renewable'!$27:$34,MATCH('output for script'!$A17,'calculation renewable'!$A$27:$A$34,0),MATCH('output for script'!AE$2,'calculation renewable'!$27:$27,0))</f>
        <v>0</v>
      </c>
      <c r="AF17" s="90">
        <f>INDEX('calculation renewable'!$27:$34,MATCH('output for script'!$A17,'calculation renewable'!$A$27:$A$34,0),MATCH('output for script'!AF$2,'calculation renewable'!$27:$27,0))</f>
        <v>0.72688561529112639</v>
      </c>
      <c r="AG17" s="84">
        <f>INDEX('calculation renewable'!$27:$34,MATCH('output for script'!$A17,'calculation renewable'!$A$27:$A$34,0),MATCH('output for script'!AG$2,'calculation renewable'!$27:$27,0))</f>
        <v>1</v>
      </c>
      <c r="AH17" s="84">
        <f>INDEX('calculation renewable'!$27:$34,MATCH('output for script'!$A17,'calculation renewable'!$A$27:$A$34,0),MATCH('output for script'!AH$2,'calculation renewable'!$27:$27,0))</f>
        <v>1</v>
      </c>
      <c r="AI17" s="84">
        <f>INDEX('calculation renewable'!$27:$34,MATCH('output for script'!$A17,'calculation renewable'!$A$27:$A$34,0),MATCH('output for script'!AI$2,'calculation renewable'!$27:$27,0))</f>
        <v>0</v>
      </c>
      <c r="AJ17" s="84">
        <f>INDEX('calculation renewable'!$27:$34,MATCH('output for script'!$A17,'calculation renewable'!$A$27:$A$34,0),MATCH('output for script'!AJ$2,'calculation renewable'!$27:$27,0))</f>
        <v>1</v>
      </c>
      <c r="AK17" s="84">
        <f>INDEX('calculation renewable'!$27:$34,MATCH('output for script'!$A17,'calculation renewable'!$A$27:$A$34,0),MATCH('output for script'!AK$2,'calculation renewable'!$27:$27,0))</f>
        <v>0.36221549035186967</v>
      </c>
      <c r="AL17" s="84">
        <f>INDEX('calculation renewable'!$27:$34,MATCH('output for script'!$A17,'calculation renewable'!$A$27:$A$34,0),MATCH('output for script'!AL$2,'calculation renewable'!$27:$27,0))</f>
        <v>1</v>
      </c>
      <c r="AM17" s="84">
        <f>INDEX('calculation renewable'!$27:$34,MATCH('output for script'!$A17,'calculation renewable'!$A$27:$A$34,0),MATCH('output for script'!AM$2,'calculation renewable'!$27:$27,0))</f>
        <v>1</v>
      </c>
      <c r="AN17" s="84">
        <f>INDEX('calculation renewable'!$27:$34,MATCH('output for script'!$A17,'calculation renewable'!$A$27:$A$34,0),MATCH('output for script'!AN$2,'calculation renewable'!$27:$27,0))</f>
        <v>0.90050450542704408</v>
      </c>
      <c r="AO17" s="84">
        <f>INDEX('calculation renewable'!$27:$34,MATCH('output for script'!$A17,'calculation renewable'!$A$27:$A$34,0),MATCH('output for script'!AO$2,'calculation renewable'!$27:$27,0))</f>
        <v>1</v>
      </c>
      <c r="AP17" s="84">
        <f>INDEX('calculation renewable'!$27:$34,MATCH('output for script'!$A17,'calculation renewable'!$A$27:$A$34,0),MATCH('output for script'!AP$2,'calculation renewable'!$27:$27,0))</f>
        <v>1</v>
      </c>
      <c r="AQ17" s="84">
        <f>INDEX('calculation renewable'!$27:$34,MATCH('output for script'!$A17,'calculation renewable'!$A$27:$A$34,0),MATCH('output for script'!AQ$2,'calculation renewable'!$27:$27,0))</f>
        <v>0.92791545017430921</v>
      </c>
      <c r="AR17" s="84">
        <f>INDEX('calculation renewable'!$27:$34,MATCH('output for script'!$A17,'calculation renewable'!$A$27:$A$34,0),MATCH('output for script'!AR$2,'calculation renewable'!$27:$27,0))</f>
        <v>1</v>
      </c>
      <c r="AS17" s="84">
        <f>INDEX('calculation renewable'!$27:$34,MATCH('output for script'!$A17,'calculation renewable'!$A$27:$A$34,0),MATCH('output for script'!AS$2,'calculation renewable'!$27:$27,0))</f>
        <v>0.86680856080001789</v>
      </c>
      <c r="AT17" s="84">
        <f>INDEX('calculation renewable'!$27:$34,MATCH('output for script'!$A17,'calculation renewable'!$A$27:$A$34,0),MATCH('output for script'!AT$2,'calculation renewable'!$27:$27,0))</f>
        <v>0</v>
      </c>
      <c r="AU17" s="84">
        <f>INDEX('calculation renewable'!$27:$34,MATCH('output for script'!$A17,'calculation renewable'!$A$27:$A$34,0),MATCH('output for script'!AU$2,'calculation renewable'!$27:$27,0))</f>
        <v>1</v>
      </c>
      <c r="AV17" s="84">
        <f>INDEX('calculation renewable'!$27:$34,MATCH('output for script'!$A17,'calculation renewable'!$A$27:$A$34,0),MATCH('output for script'!AV$2,'calculation renewable'!$27:$27,0))</f>
        <v>0.78539384998302553</v>
      </c>
      <c r="AW17" s="84">
        <f>INDEX('calculation renewable'!$27:$34,MATCH('output for script'!$A17,'calculation renewable'!$A$27:$A$34,0),MATCH('output for script'!AW$2,'calculation renewable'!$27:$27,0))</f>
        <v>1</v>
      </c>
      <c r="AX17" s="84">
        <f>INDEX('calculation renewable'!$27:$34,MATCH('output for script'!$A17,'calculation renewable'!$A$27:$A$34,0),MATCH('output for script'!AX$2,'calculation renewable'!$27:$27,0))</f>
        <v>1</v>
      </c>
      <c r="AY17" s="84">
        <f>INDEX('calculation renewable'!$27:$34,MATCH('output for script'!$A17,'calculation renewable'!$A$27:$A$34,0),MATCH('output for script'!AY$2,'calculation renewable'!$27:$27,0))</f>
        <v>0</v>
      </c>
      <c r="AZ17" s="84">
        <f>INDEX('calculation renewable'!$27:$34,MATCH('output for script'!$A17,'calculation renewable'!$A$27:$A$34,0),MATCH('output for script'!AZ$2,'calculation renewable'!$27:$27,0))</f>
        <v>1</v>
      </c>
      <c r="BA17" s="84">
        <f>INDEX('calculation renewable'!$27:$34,MATCH('output for script'!$A17,'calculation renewable'!$A$27:$A$34,0),MATCH('output for script'!BA$2,'calculation renewable'!$27:$27,0))</f>
        <v>1</v>
      </c>
      <c r="BB17" s="84">
        <f>INDEX('calculation renewable'!$27:$34,MATCH('output for script'!$A17,'calculation renewable'!$A$27:$A$34,0),MATCH('output for script'!BB$2,'calculation renewable'!$27:$27,0))</f>
        <v>0.72196816437728151</v>
      </c>
      <c r="BC17" s="84">
        <f>INDEX('calculation renewable'!$27:$34,MATCH('output for script'!$A17,'calculation renewable'!$A$27:$A$34,0),MATCH('output for script'!BC$2,'calculation renewable'!$27:$27,0))</f>
        <v>1</v>
      </c>
      <c r="BD17" s="84">
        <f>INDEX('calculation renewable'!$27:$34,MATCH('output for script'!$A17,'calculation renewable'!$A$27:$A$34,0),MATCH('output for script'!BD$2,'calculation renewable'!$27:$27,0))</f>
        <v>1</v>
      </c>
      <c r="BE17" s="84">
        <f>INDEX('calculation renewable'!$27:$34,MATCH('output for script'!$A17,'calculation renewable'!$A$27:$A$34,0),MATCH('output for script'!BE$2,'calculation renewable'!$27:$27,0))</f>
        <v>0</v>
      </c>
      <c r="BF17" s="84">
        <f>INDEX('calculation renewable'!$27:$34,MATCH('output for script'!$A17,'calculation renewable'!$A$27:$A$34,0),MATCH('output for script'!BF$2,'calculation renewable'!$27:$27,0))</f>
        <v>1</v>
      </c>
      <c r="BG17" s="84">
        <f>INDEX('calculation renewable'!$27:$34,MATCH('output for script'!$A17,'calculation renewable'!$A$27:$A$34,0),MATCH('output for script'!BG$2,'calculation renewable'!$27:$27,0))</f>
        <v>0</v>
      </c>
      <c r="BH17" s="2">
        <f>INDEX('calculation renewable'!$13:$23,MATCH('output for script'!$A17,'calculation renewable'!$A$13:$A$23,0),MATCH('output for script'!BH$2,'calculation renewable'!$13:$13,0))</f>
        <v>9120.2549999999992</v>
      </c>
      <c r="BI17" s="2">
        <f>INDEX('calculation renewable'!$13:$23,MATCH('output for script'!$A17,'calculation renewable'!$A$13:$A$23,0),MATCH('output for script'!BI$2,'calculation renewable'!$13:$13,0))</f>
        <v>103.9</v>
      </c>
      <c r="BJ17" s="2">
        <f>INDEX('calculation renewable'!$13:$23,MATCH('output for script'!$A17,'calculation renewable'!$A$13:$A$23,0),MATCH('output for script'!BJ$2,'calculation renewable'!$13:$13,0))</f>
        <v>2514.35</v>
      </c>
      <c r="BK17" s="2">
        <f>INDEX('calculation renewable'!$13:$23,MATCH('output for script'!$A17,'calculation renewable'!$A$13:$A$23,0),MATCH('output for script'!BK$2,'calculation renewable'!$13:$13,0))</f>
        <v>0</v>
      </c>
      <c r="BL17" s="2">
        <f>INDEX('calculation renewable'!$13:$23,MATCH('output for script'!$A17,'calculation renewable'!$A$13:$A$23,0),MATCH('output for script'!BL$2,'calculation renewable'!$13:$13,0))</f>
        <v>1093.71</v>
      </c>
      <c r="BM17" s="2">
        <f>INDEX('calculation renewable'!$13:$23,MATCH('output for script'!$A17,'calculation renewable'!$A$13:$A$23,0),MATCH('output for script'!BM$2,'calculation renewable'!$13:$13,0))</f>
        <v>1410</v>
      </c>
      <c r="BN17" s="2">
        <f>INDEX('calculation renewable'!$13:$23,MATCH('output for script'!$A17,'calculation renewable'!$A$13:$A$23,0),MATCH('output for script'!BN$2,'calculation renewable'!$13:$13,0))</f>
        <v>7.2629999999999999</v>
      </c>
      <c r="BO17" s="2">
        <f>INDEX('calculation renewable'!$13:$23,MATCH('output for script'!$A17,'calculation renewable'!$A$13:$A$23,0),MATCH('output for script'!BO$2,'calculation renewable'!$13:$13,0))</f>
        <v>6</v>
      </c>
      <c r="BP17" s="2">
        <f>INDEX('calculation renewable'!$13:$23,MATCH('output for script'!$A17,'calculation renewable'!$A$13:$A$23,0),MATCH('output for script'!BP$2,'calculation renewable'!$13:$13,0))</f>
        <v>14272.332999999999</v>
      </c>
      <c r="BQ17" s="2">
        <f>INDEX('calculation renewable'!$13:$23,MATCH('output for script'!$A17,'calculation renewable'!$A$13:$A$23,0),MATCH('output for script'!BQ$2,'calculation renewable'!$13:$13,0))</f>
        <v>3273</v>
      </c>
      <c r="BR17" s="2">
        <f>INDEX('calculation renewable'!$13:$23,MATCH('output for script'!$A17,'calculation renewable'!$A$13:$A$23,0),MATCH('output for script'!BR$2,'calculation renewable'!$13:$13,0))</f>
        <v>24140.884000000002</v>
      </c>
      <c r="BS17" s="2">
        <f>INDEX('calculation renewable'!$13:$23,MATCH('output for script'!$A17,'calculation renewable'!$A$13:$A$23,0),MATCH('output for script'!BS$2,'calculation renewable'!$13:$13,0))</f>
        <v>1933</v>
      </c>
      <c r="BT17" s="2">
        <f>INDEX('calculation renewable'!$13:$23,MATCH('output for script'!$A17,'calculation renewable'!$A$13:$A$23,0),MATCH('output for script'!BT$2,'calculation renewable'!$13:$13,0))</f>
        <v>3412</v>
      </c>
      <c r="BU17" s="2">
        <f>INDEX('calculation renewable'!$13:$23,MATCH('output for script'!$A17,'calculation renewable'!$A$13:$A$23,0),MATCH('output for script'!BU$2,'calculation renewable'!$13:$13,0))</f>
        <v>1766</v>
      </c>
      <c r="BV17" s="2">
        <f>INDEX('calculation renewable'!$13:$23,MATCH('output for script'!$A17,'calculation renewable'!$A$13:$A$23,0),MATCH('output for script'!BV$2,'calculation renewable'!$13:$13,0))</f>
        <v>0</v>
      </c>
      <c r="BW17" s="2">
        <f>INDEX('calculation renewable'!$13:$23,MATCH('output for script'!$A17,'calculation renewable'!$A$13:$A$23,0),MATCH('output for script'!BW$2,'calculation renewable'!$13:$13,0))</f>
        <v>237</v>
      </c>
      <c r="BX17" s="2">
        <f>INDEX('calculation renewable'!$13:$23,MATCH('output for script'!$A17,'calculation renewable'!$A$13:$A$23,0),MATCH('output for script'!BX$2,'calculation renewable'!$13:$13,0))</f>
        <v>12946.672</v>
      </c>
      <c r="BY17" s="2">
        <f>INDEX('calculation renewable'!$13:$23,MATCH('output for script'!$A17,'calculation renewable'!$A$13:$A$23,0),MATCH('output for script'!BY$2,'calculation renewable'!$13:$13,0))</f>
        <v>117</v>
      </c>
      <c r="BZ17" s="2">
        <f>INDEX('calculation renewable'!$13:$23,MATCH('output for script'!$A17,'calculation renewable'!$A$13:$A$23,0),MATCH('output for script'!BZ$2,'calculation renewable'!$13:$13,0))</f>
        <v>34.472999999999999</v>
      </c>
      <c r="CA17" s="2">
        <f>INDEX('calculation renewable'!$13:$23,MATCH('output for script'!$A17,'calculation renewable'!$A$13:$A$23,0),MATCH('output for script'!CA$2,'calculation renewable'!$13:$13,0))</f>
        <v>0</v>
      </c>
      <c r="CB17" s="2">
        <f>INDEX('calculation renewable'!$13:$23,MATCH('output for script'!$A17,'calculation renewable'!$A$13:$A$23,0),MATCH('output for script'!CB$2,'calculation renewable'!$13:$13,0))</f>
        <v>37</v>
      </c>
      <c r="CC17" s="2">
        <f>INDEX('calculation renewable'!$13:$23,MATCH('output for script'!$A17,'calculation renewable'!$A$13:$A$23,0),MATCH('output for script'!CC$2,'calculation renewable'!$13:$13,0))</f>
        <v>973.51199999999994</v>
      </c>
      <c r="CD17" s="2">
        <f>INDEX('calculation renewable'!$13:$23,MATCH('output for script'!$A17,'calculation renewable'!$A$13:$A$23,0),MATCH('output for script'!CD$2,'calculation renewable'!$13:$13,0))</f>
        <v>4495.2170000000006</v>
      </c>
      <c r="CE17" s="2">
        <f>INDEX('calculation renewable'!$13:$23,MATCH('output for script'!$A17,'calculation renewable'!$A$13:$A$23,0),MATCH('output for script'!CE$2,'calculation renewable'!$13:$13,0))</f>
        <v>6594.701</v>
      </c>
      <c r="CF17" s="2">
        <f>INDEX('calculation renewable'!$13:$23,MATCH('output for script'!$A17,'calculation renewable'!$A$13:$A$23,0),MATCH('output for script'!CF$2,'calculation renewable'!$13:$13,0))</f>
        <v>16462</v>
      </c>
      <c r="CG17" s="2">
        <f>INDEX('calculation renewable'!$13:$23,MATCH('output for script'!$A17,'calculation renewable'!$A$13:$A$23,0),MATCH('output for script'!CG$2,'calculation renewable'!$13:$13,0))</f>
        <v>0</v>
      </c>
      <c r="CH17" s="2">
        <f>INDEX('calculation renewable'!$13:$23,MATCH('output for script'!$A17,'calculation renewable'!$A$13:$A$23,0),MATCH('output for script'!CH$2,'calculation renewable'!$13:$13,0))</f>
        <v>1611</v>
      </c>
      <c r="CI17" s="2">
        <f>INDEX('calculation renewable'!$13:$23,MATCH('output for script'!$A17,'calculation renewable'!$A$13:$A$23,0),MATCH('output for script'!CI$2,'calculation renewable'!$13:$13,0))</f>
        <v>0</v>
      </c>
      <c r="CJ17" s="22"/>
    </row>
    <row r="18" spans="1:88" s="2" customFormat="1" x14ac:dyDescent="0.2">
      <c r="A18" s="2" t="s">
        <v>99</v>
      </c>
      <c r="B18" s="2" t="s">
        <v>98</v>
      </c>
      <c r="C18" s="2" t="s">
        <v>26</v>
      </c>
      <c r="D18" s="23">
        <v>1</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2">
        <v>1</v>
      </c>
      <c r="W18" s="2">
        <v>1</v>
      </c>
      <c r="X18" s="2">
        <v>1</v>
      </c>
      <c r="Y18" s="2">
        <v>1</v>
      </c>
      <c r="Z18" s="2">
        <v>1</v>
      </c>
      <c r="AA18" s="2">
        <v>1</v>
      </c>
      <c r="AB18" s="2">
        <v>1</v>
      </c>
      <c r="AC18" s="2">
        <v>1</v>
      </c>
      <c r="AD18" s="2">
        <v>1</v>
      </c>
      <c r="AE18" s="2">
        <v>1</v>
      </c>
      <c r="AF18" s="23">
        <v>1</v>
      </c>
      <c r="AG18" s="2">
        <v>1</v>
      </c>
      <c r="AH18" s="2">
        <v>1</v>
      </c>
      <c r="AI18" s="2">
        <v>1</v>
      </c>
      <c r="AJ18" s="2">
        <v>1</v>
      </c>
      <c r="AK18" s="2">
        <v>1</v>
      </c>
      <c r="AL18" s="2">
        <v>1</v>
      </c>
      <c r="AM18" s="2">
        <v>1</v>
      </c>
      <c r="AN18" s="2">
        <v>1</v>
      </c>
      <c r="AO18" s="2">
        <v>1</v>
      </c>
      <c r="AP18" s="2">
        <v>1</v>
      </c>
      <c r="AQ18" s="2">
        <v>1</v>
      </c>
      <c r="AR18" s="2">
        <v>1</v>
      </c>
      <c r="AS18" s="2">
        <v>1</v>
      </c>
      <c r="AT18" s="2">
        <v>1</v>
      </c>
      <c r="AU18" s="2">
        <v>1</v>
      </c>
      <c r="AV18" s="2">
        <v>1</v>
      </c>
      <c r="AW18" s="2">
        <v>1</v>
      </c>
      <c r="AX18" s="2">
        <v>1</v>
      </c>
      <c r="AY18" s="2">
        <v>1</v>
      </c>
      <c r="AZ18" s="2">
        <v>1</v>
      </c>
      <c r="BA18" s="2">
        <v>1</v>
      </c>
      <c r="BB18" s="2">
        <v>1</v>
      </c>
      <c r="BC18" s="2">
        <v>1</v>
      </c>
      <c r="BD18" s="2">
        <v>1</v>
      </c>
      <c r="BE18" s="2">
        <v>1</v>
      </c>
      <c r="BF18" s="2">
        <v>1</v>
      </c>
      <c r="BG18" s="2">
        <v>1</v>
      </c>
      <c r="BH18" s="2">
        <f>INDEX('calculation renewable'!$13:$23,MATCH('output for script'!$A18,'calculation renewable'!$A$13:$A$23,0),MATCH('output for script'!BH$2,'calculation renewable'!$13:$13,0))</f>
        <v>0</v>
      </c>
      <c r="BI18" s="2">
        <f>INDEX('calculation renewable'!$13:$23,MATCH('output for script'!$A18,'calculation renewable'!$A$13:$A$23,0),MATCH('output for script'!BI$2,'calculation renewable'!$13:$13,0))</f>
        <v>0</v>
      </c>
      <c r="BJ18" s="2">
        <f>INDEX('calculation renewable'!$13:$23,MATCH('output for script'!$A18,'calculation renewable'!$A$13:$A$23,0),MATCH('output for script'!BJ$2,'calculation renewable'!$13:$13,0))</f>
        <v>0</v>
      </c>
      <c r="BK18" s="2">
        <f>INDEX('calculation renewable'!$13:$23,MATCH('output for script'!$A18,'calculation renewable'!$A$13:$A$23,0),MATCH('output for script'!BK$2,'calculation renewable'!$13:$13,0))</f>
        <v>0</v>
      </c>
      <c r="BL18" s="2">
        <f>INDEX('calculation renewable'!$13:$23,MATCH('output for script'!$A18,'calculation renewable'!$A$13:$A$23,0),MATCH('output for script'!BL$2,'calculation renewable'!$13:$13,0))</f>
        <v>0</v>
      </c>
      <c r="BM18" s="2">
        <f>INDEX('calculation renewable'!$13:$23,MATCH('output for script'!$A18,'calculation renewable'!$A$13:$A$23,0),MATCH('output for script'!BM$2,'calculation renewable'!$13:$13,0))</f>
        <v>2</v>
      </c>
      <c r="BN18" s="2">
        <f>INDEX('calculation renewable'!$13:$23,MATCH('output for script'!$A18,'calculation renewable'!$A$13:$A$23,0),MATCH('output for script'!BN$2,'calculation renewable'!$13:$13,0))</f>
        <v>0</v>
      </c>
      <c r="BO18" s="2">
        <f>INDEX('calculation renewable'!$13:$23,MATCH('output for script'!$A18,'calculation renewable'!$A$13:$A$23,0),MATCH('output for script'!BO$2,'calculation renewable'!$13:$13,0))</f>
        <v>0</v>
      </c>
      <c r="BP18" s="2">
        <f>INDEX('calculation renewable'!$13:$23,MATCH('output for script'!$A18,'calculation renewable'!$A$13:$A$23,0),MATCH('output for script'!BP$2,'calculation renewable'!$13:$13,0))</f>
        <v>2304.0129999999999</v>
      </c>
      <c r="BQ18" s="2">
        <f>INDEX('calculation renewable'!$13:$23,MATCH('output for script'!$A18,'calculation renewable'!$A$13:$A$23,0),MATCH('output for script'!BQ$2,'calculation renewable'!$13:$13,0))</f>
        <v>0</v>
      </c>
      <c r="BR18" s="2">
        <f>INDEX('calculation renewable'!$13:$23,MATCH('output for script'!$A18,'calculation renewable'!$A$13:$A$23,0),MATCH('output for script'!BR$2,'calculation renewable'!$13:$13,0))</f>
        <v>0</v>
      </c>
      <c r="BS18" s="2">
        <f>INDEX('calculation renewable'!$13:$23,MATCH('output for script'!$A18,'calculation renewable'!$A$13:$A$23,0),MATCH('output for script'!BS$2,'calculation renewable'!$13:$13,0))</f>
        <v>0</v>
      </c>
      <c r="BT18" s="2">
        <f>INDEX('calculation renewable'!$13:$23,MATCH('output for script'!$A18,'calculation renewable'!$A$13:$A$23,0),MATCH('output for script'!BT$2,'calculation renewable'!$13:$13,0))</f>
        <v>0</v>
      </c>
      <c r="BU18" s="2">
        <f>INDEX('calculation renewable'!$13:$23,MATCH('output for script'!$A18,'calculation renewable'!$A$13:$A$23,0),MATCH('output for script'!BU$2,'calculation renewable'!$13:$13,0))</f>
        <v>0</v>
      </c>
      <c r="BV18" s="2">
        <f>INDEX('calculation renewable'!$13:$23,MATCH('output for script'!$A18,'calculation renewable'!$A$13:$A$23,0),MATCH('output for script'!BV$2,'calculation renewable'!$13:$13,0))</f>
        <v>0</v>
      </c>
      <c r="BW18" s="2">
        <f>INDEX('calculation renewable'!$13:$23,MATCH('output for script'!$A18,'calculation renewable'!$A$13:$A$23,0),MATCH('output for script'!BW$2,'calculation renewable'!$13:$13,0))</f>
        <v>0</v>
      </c>
      <c r="BX18" s="2">
        <f>INDEX('calculation renewable'!$13:$23,MATCH('output for script'!$A18,'calculation renewable'!$A$13:$A$23,0),MATCH('output for script'!BX$2,'calculation renewable'!$13:$13,0))</f>
        <v>0</v>
      </c>
      <c r="BY18" s="2">
        <f>INDEX('calculation renewable'!$13:$23,MATCH('output for script'!$A18,'calculation renewable'!$A$13:$A$23,0),MATCH('output for script'!BY$2,'calculation renewable'!$13:$13,0))</f>
        <v>0</v>
      </c>
      <c r="BZ18" s="2">
        <f>INDEX('calculation renewable'!$13:$23,MATCH('output for script'!$A18,'calculation renewable'!$A$13:$A$23,0),MATCH('output for script'!BZ$2,'calculation renewable'!$13:$13,0))</f>
        <v>0</v>
      </c>
      <c r="CA18" s="2">
        <f>INDEX('calculation renewable'!$13:$23,MATCH('output for script'!$A18,'calculation renewable'!$A$13:$A$23,0),MATCH('output for script'!CA$2,'calculation renewable'!$13:$13,0))</f>
        <v>0</v>
      </c>
      <c r="CB18" s="2">
        <f>INDEX('calculation renewable'!$13:$23,MATCH('output for script'!$A18,'calculation renewable'!$A$13:$A$23,0),MATCH('output for script'!CB$2,'calculation renewable'!$13:$13,0))</f>
        <v>0</v>
      </c>
      <c r="CC18" s="2">
        <f>INDEX('calculation renewable'!$13:$23,MATCH('output for script'!$A18,'calculation renewable'!$A$13:$A$23,0),MATCH('output for script'!CC$2,'calculation renewable'!$13:$13,0))</f>
        <v>0</v>
      </c>
      <c r="CD18" s="2">
        <f>INDEX('calculation renewable'!$13:$23,MATCH('output for script'!$A18,'calculation renewable'!$A$13:$A$23,0),MATCH('output for script'!CD$2,'calculation renewable'!$13:$13,0))</f>
        <v>0</v>
      </c>
      <c r="CE18" s="2">
        <f>INDEX('calculation renewable'!$13:$23,MATCH('output for script'!$A18,'calculation renewable'!$A$13:$A$23,0),MATCH('output for script'!CE$2,'calculation renewable'!$13:$13,0))</f>
        <v>9.0999999999999998E-2</v>
      </c>
      <c r="CF18" s="2">
        <f>INDEX('calculation renewable'!$13:$23,MATCH('output for script'!$A18,'calculation renewable'!$A$13:$A$23,0),MATCH('output for script'!CF$2,'calculation renewable'!$13:$13,0))</f>
        <v>0</v>
      </c>
      <c r="CG18" s="2">
        <f>INDEX('calculation renewable'!$13:$23,MATCH('output for script'!$A18,'calculation renewable'!$A$13:$A$23,0),MATCH('output for script'!CG$2,'calculation renewable'!$13:$13,0))</f>
        <v>0</v>
      </c>
      <c r="CH18" s="2">
        <f>INDEX('calculation renewable'!$13:$23,MATCH('output for script'!$A18,'calculation renewable'!$A$13:$A$23,0),MATCH('output for script'!CH$2,'calculation renewable'!$13:$13,0))</f>
        <v>0</v>
      </c>
      <c r="CI18" s="2">
        <f>INDEX('calculation renewable'!$13:$23,MATCH('output for script'!$A18,'calculation renewable'!$A$13:$A$23,0),MATCH('output for script'!CI$2,'calculation renewable'!$13:$13,0))</f>
        <v>0</v>
      </c>
      <c r="CJ18" s="23"/>
    </row>
    <row r="19" spans="1:88" s="2" customFormat="1" x14ac:dyDescent="0.2">
      <c r="A19" s="2" t="s">
        <v>11</v>
      </c>
      <c r="B19" s="2" t="s">
        <v>11</v>
      </c>
      <c r="C19" s="2" t="s">
        <v>26</v>
      </c>
      <c r="D19" s="23">
        <v>1</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c r="X19" s="2">
        <v>1</v>
      </c>
      <c r="Y19" s="2">
        <v>1</v>
      </c>
      <c r="Z19" s="2">
        <v>1</v>
      </c>
      <c r="AA19" s="2">
        <v>1</v>
      </c>
      <c r="AB19" s="2">
        <v>1</v>
      </c>
      <c r="AC19" s="2">
        <v>1</v>
      </c>
      <c r="AD19" s="2">
        <v>1</v>
      </c>
      <c r="AE19" s="2">
        <v>1</v>
      </c>
      <c r="AF19" s="23">
        <v>1</v>
      </c>
      <c r="AG19" s="2">
        <v>1</v>
      </c>
      <c r="AH19" s="2">
        <v>1</v>
      </c>
      <c r="AI19" s="2">
        <v>1</v>
      </c>
      <c r="AJ19" s="2">
        <v>1</v>
      </c>
      <c r="AK19" s="2">
        <v>1</v>
      </c>
      <c r="AL19" s="2">
        <v>1</v>
      </c>
      <c r="AM19" s="2">
        <v>1</v>
      </c>
      <c r="AN19" s="2">
        <v>1</v>
      </c>
      <c r="AO19" s="2">
        <v>1</v>
      </c>
      <c r="AP19" s="2">
        <v>1</v>
      </c>
      <c r="AQ19" s="2">
        <v>1</v>
      </c>
      <c r="AR19" s="2">
        <v>1</v>
      </c>
      <c r="AS19" s="2">
        <v>1</v>
      </c>
      <c r="AT19" s="2">
        <v>1</v>
      </c>
      <c r="AU19" s="2">
        <v>1</v>
      </c>
      <c r="AV19" s="2">
        <v>1</v>
      </c>
      <c r="AW19" s="2">
        <v>1</v>
      </c>
      <c r="AX19" s="2">
        <v>1</v>
      </c>
      <c r="AY19" s="2">
        <v>1</v>
      </c>
      <c r="AZ19" s="2">
        <v>1</v>
      </c>
      <c r="BA19" s="2">
        <v>1</v>
      </c>
      <c r="BB19" s="2">
        <v>1</v>
      </c>
      <c r="BC19" s="2">
        <v>1</v>
      </c>
      <c r="BD19" s="2">
        <v>1</v>
      </c>
      <c r="BE19" s="2">
        <v>1</v>
      </c>
      <c r="BF19" s="2">
        <v>1</v>
      </c>
      <c r="BG19" s="2">
        <v>1</v>
      </c>
      <c r="BH19" s="2">
        <f>INDEX('calculation renewable'!$13:$23,MATCH('output for script'!$A19,'calculation renewable'!$A$13:$A$23,0),MATCH('output for script'!BH$2,'calculation renewable'!$13:$13,0))</f>
        <v>0.91500000000000004</v>
      </c>
      <c r="BI19" s="2">
        <f>INDEX('calculation renewable'!$13:$23,MATCH('output for script'!$A19,'calculation renewable'!$A$13:$A$23,0),MATCH('output for script'!BI$2,'calculation renewable'!$13:$13,0))</f>
        <v>0</v>
      </c>
      <c r="BJ19" s="2">
        <f>INDEX('calculation renewable'!$13:$23,MATCH('output for script'!$A19,'calculation renewable'!$A$13:$A$23,0),MATCH('output for script'!BJ$2,'calculation renewable'!$13:$13,0))</f>
        <v>0</v>
      </c>
      <c r="BK19" s="2">
        <f>INDEX('calculation renewable'!$13:$23,MATCH('output for script'!$A19,'calculation renewable'!$A$13:$A$23,0),MATCH('output for script'!BK$2,'calculation renewable'!$13:$13,0))</f>
        <v>0</v>
      </c>
      <c r="BL19" s="2">
        <f>INDEX('calculation renewable'!$13:$23,MATCH('output for script'!$A19,'calculation renewable'!$A$13:$A$23,0),MATCH('output for script'!BL$2,'calculation renewable'!$13:$13,0))</f>
        <v>0</v>
      </c>
      <c r="BM19" s="2">
        <f>INDEX('calculation renewable'!$13:$23,MATCH('output for script'!$A19,'calculation renewable'!$A$13:$A$23,0),MATCH('output for script'!BM$2,'calculation renewable'!$13:$13,0))</f>
        <v>40</v>
      </c>
      <c r="BN19" s="2">
        <f>INDEX('calculation renewable'!$13:$23,MATCH('output for script'!$A19,'calculation renewable'!$A$13:$A$23,0),MATCH('output for script'!BN$2,'calculation renewable'!$13:$13,0))</f>
        <v>0</v>
      </c>
      <c r="BO19" s="2">
        <f>INDEX('calculation renewable'!$13:$23,MATCH('output for script'!$A19,'calculation renewable'!$A$13:$A$23,0),MATCH('output for script'!BO$2,'calculation renewable'!$13:$13,0))</f>
        <v>0</v>
      </c>
      <c r="BP19" s="2">
        <f>INDEX('calculation renewable'!$13:$23,MATCH('output for script'!$A19,'calculation renewable'!$A$13:$A$23,0),MATCH('output for script'!BP$2,'calculation renewable'!$13:$13,0))</f>
        <v>0</v>
      </c>
      <c r="BQ19" s="2">
        <f>INDEX('calculation renewable'!$13:$23,MATCH('output for script'!$A19,'calculation renewable'!$A$13:$A$23,0),MATCH('output for script'!BQ$2,'calculation renewable'!$13:$13,0))</f>
        <v>0</v>
      </c>
      <c r="BR19" s="2">
        <f>INDEX('calculation renewable'!$13:$23,MATCH('output for script'!$A19,'calculation renewable'!$A$13:$A$23,0),MATCH('output for script'!BR$2,'calculation renewable'!$13:$13,0))</f>
        <v>15.9</v>
      </c>
      <c r="BS19" s="2">
        <f>INDEX('calculation renewable'!$13:$23,MATCH('output for script'!$A19,'calculation renewable'!$A$13:$A$23,0),MATCH('output for script'!BS$2,'calculation renewable'!$13:$13,0))</f>
        <v>0</v>
      </c>
      <c r="BT19" s="2">
        <f>INDEX('calculation renewable'!$13:$23,MATCH('output for script'!$A19,'calculation renewable'!$A$13:$A$23,0),MATCH('output for script'!BT$2,'calculation renewable'!$13:$13,0))</f>
        <v>0</v>
      </c>
      <c r="BU19" s="2">
        <f>INDEX('calculation renewable'!$13:$23,MATCH('output for script'!$A19,'calculation renewable'!$A$13:$A$23,0),MATCH('output for script'!BU$2,'calculation renewable'!$13:$13,0))</f>
        <v>10</v>
      </c>
      <c r="BV19" s="2">
        <f>INDEX('calculation renewable'!$13:$23,MATCH('output for script'!$A19,'calculation renewable'!$A$13:$A$23,0),MATCH('output for script'!BV$2,'calculation renewable'!$13:$13,0))</f>
        <v>3</v>
      </c>
      <c r="BW19" s="2">
        <f>INDEX('calculation renewable'!$13:$23,MATCH('output for script'!$A19,'calculation renewable'!$A$13:$A$23,0),MATCH('output for script'!BW$2,'calculation renewable'!$13:$13,0))</f>
        <v>0</v>
      </c>
      <c r="BX19" s="2">
        <f>INDEX('calculation renewable'!$13:$23,MATCH('output for script'!$A19,'calculation renewable'!$A$13:$A$23,0),MATCH('output for script'!BX$2,'calculation renewable'!$13:$13,0))</f>
        <v>767.19</v>
      </c>
      <c r="BY19" s="2">
        <f>INDEX('calculation renewable'!$13:$23,MATCH('output for script'!$A19,'calculation renewable'!$A$13:$A$23,0),MATCH('output for script'!BY$2,'calculation renewable'!$13:$13,0))</f>
        <v>0</v>
      </c>
      <c r="BZ19" s="2">
        <f>INDEX('calculation renewable'!$13:$23,MATCH('output for script'!$A19,'calculation renewable'!$A$13:$A$23,0),MATCH('output for script'!BZ$2,'calculation renewable'!$13:$13,0))</f>
        <v>0</v>
      </c>
      <c r="CA19" s="2">
        <f>INDEX('calculation renewable'!$13:$23,MATCH('output for script'!$A19,'calculation renewable'!$A$13:$A$23,0),MATCH('output for script'!CA$2,'calculation renewable'!$13:$13,0))</f>
        <v>0</v>
      </c>
      <c r="CB19" s="2">
        <f>INDEX('calculation renewable'!$13:$23,MATCH('output for script'!$A19,'calculation renewable'!$A$13:$A$23,0),MATCH('output for script'!CB$2,'calculation renewable'!$13:$13,0))</f>
        <v>0</v>
      </c>
      <c r="CC19" s="2">
        <f>INDEX('calculation renewable'!$13:$23,MATCH('output for script'!$A19,'calculation renewable'!$A$13:$A$23,0),MATCH('output for script'!CC$2,'calculation renewable'!$13:$13,0))</f>
        <v>0</v>
      </c>
      <c r="CD19" s="2">
        <f>INDEX('calculation renewable'!$13:$23,MATCH('output for script'!$A19,'calculation renewable'!$A$13:$A$23,0),MATCH('output for script'!CD$2,'calculation renewable'!$13:$13,0))</f>
        <v>29.1</v>
      </c>
      <c r="CE19" s="2">
        <f>INDEX('calculation renewable'!$13:$23,MATCH('output for script'!$A19,'calculation renewable'!$A$13:$A$23,0),MATCH('output for script'!CE$2,'calculation renewable'!$13:$13,0))</f>
        <v>0.05</v>
      </c>
      <c r="CF19" s="2">
        <f>INDEX('calculation renewable'!$13:$23,MATCH('output for script'!$A19,'calculation renewable'!$A$13:$A$23,0),MATCH('output for script'!CF$2,'calculation renewable'!$13:$13,0))</f>
        <v>0</v>
      </c>
      <c r="CG19" s="2">
        <f>INDEX('calculation renewable'!$13:$23,MATCH('output for script'!$A19,'calculation renewable'!$A$13:$A$23,0),MATCH('output for script'!CG$2,'calculation renewable'!$13:$13,0))</f>
        <v>0</v>
      </c>
      <c r="CH19" s="2">
        <f>INDEX('calculation renewable'!$13:$23,MATCH('output for script'!$A19,'calculation renewable'!$A$13:$A$23,0),MATCH('output for script'!CH$2,'calculation renewable'!$13:$13,0))</f>
        <v>0</v>
      </c>
      <c r="CI19" s="2">
        <f>INDEX('calculation renewable'!$13:$23,MATCH('output for script'!$A19,'calculation renewable'!$A$13:$A$23,0),MATCH('output for script'!CI$2,'calculation renewable'!$13:$13,0))</f>
        <v>0</v>
      </c>
      <c r="CJ19" s="23"/>
    </row>
    <row r="20" spans="1:88" s="53" customFormat="1" x14ac:dyDescent="0.2">
      <c r="A20" s="53" t="s">
        <v>8</v>
      </c>
      <c r="B20" s="53" t="s">
        <v>24</v>
      </c>
      <c r="C20" s="53" t="s">
        <v>26</v>
      </c>
      <c r="D20" s="54">
        <v>1</v>
      </c>
      <c r="E20" s="10">
        <v>1</v>
      </c>
      <c r="F20" s="10">
        <v>1</v>
      </c>
      <c r="G20" s="10">
        <v>1</v>
      </c>
      <c r="H20" s="10">
        <v>1</v>
      </c>
      <c r="I20" s="10">
        <v>1</v>
      </c>
      <c r="J20" s="10">
        <v>1</v>
      </c>
      <c r="K20" s="10">
        <v>1</v>
      </c>
      <c r="L20" s="10">
        <v>1</v>
      </c>
      <c r="M20" s="10">
        <v>1</v>
      </c>
      <c r="N20" s="10">
        <v>1</v>
      </c>
      <c r="O20" s="10">
        <v>1</v>
      </c>
      <c r="P20" s="10">
        <v>1</v>
      </c>
      <c r="Q20" s="10">
        <v>1</v>
      </c>
      <c r="R20" s="10">
        <v>1</v>
      </c>
      <c r="S20" s="10">
        <v>1</v>
      </c>
      <c r="T20" s="10">
        <v>1</v>
      </c>
      <c r="U20" s="10">
        <v>1</v>
      </c>
      <c r="V20" s="10">
        <v>1</v>
      </c>
      <c r="W20" s="10">
        <v>1</v>
      </c>
      <c r="X20" s="10">
        <v>1</v>
      </c>
      <c r="Y20" s="10">
        <v>1</v>
      </c>
      <c r="Z20" s="10">
        <v>1</v>
      </c>
      <c r="AA20" s="10">
        <v>1</v>
      </c>
      <c r="AB20" s="10">
        <v>1</v>
      </c>
      <c r="AC20" s="10">
        <v>1</v>
      </c>
      <c r="AD20" s="10">
        <v>1</v>
      </c>
      <c r="AE20" s="10">
        <v>1</v>
      </c>
      <c r="AF20" s="54">
        <v>1</v>
      </c>
      <c r="AG20" s="10">
        <v>1</v>
      </c>
      <c r="AH20" s="10">
        <v>1</v>
      </c>
      <c r="AI20" s="10">
        <v>1</v>
      </c>
      <c r="AJ20" s="10">
        <v>1</v>
      </c>
      <c r="AK20" s="10">
        <v>1</v>
      </c>
      <c r="AL20" s="10">
        <v>1</v>
      </c>
      <c r="AM20" s="10">
        <v>1</v>
      </c>
      <c r="AN20" s="10">
        <v>1</v>
      </c>
      <c r="AO20" s="10">
        <v>1</v>
      </c>
      <c r="AP20" s="10">
        <v>1</v>
      </c>
      <c r="AQ20" s="10">
        <v>1</v>
      </c>
      <c r="AR20" s="10">
        <v>1</v>
      </c>
      <c r="AS20" s="10">
        <v>1</v>
      </c>
      <c r="AT20" s="10">
        <v>1</v>
      </c>
      <c r="AU20" s="10">
        <v>1</v>
      </c>
      <c r="AV20" s="10">
        <v>1</v>
      </c>
      <c r="AW20" s="10">
        <v>1</v>
      </c>
      <c r="AX20" s="10">
        <v>1</v>
      </c>
      <c r="AY20" s="10">
        <v>1</v>
      </c>
      <c r="AZ20" s="10">
        <v>1</v>
      </c>
      <c r="BA20" s="10">
        <v>1</v>
      </c>
      <c r="BB20" s="10">
        <v>1</v>
      </c>
      <c r="BC20" s="10">
        <v>1</v>
      </c>
      <c r="BD20" s="10">
        <v>1</v>
      </c>
      <c r="BE20" s="10">
        <v>1</v>
      </c>
      <c r="BF20" s="10">
        <v>1</v>
      </c>
      <c r="BG20" s="10">
        <v>1</v>
      </c>
      <c r="BH20" s="2">
        <f>INDEX('calculation renewable'!$13:$23,MATCH('output for script'!$A20,'calculation renewable'!$A$13:$A$23,0),MATCH('output for script'!BH$2,'calculation renewable'!$13:$13,0))</f>
        <v>979.48</v>
      </c>
      <c r="BI20" s="2">
        <f>INDEX('calculation renewable'!$13:$23,MATCH('output for script'!$A20,'calculation renewable'!$A$13:$A$23,0),MATCH('output for script'!BI$2,'calculation renewable'!$13:$13,0))</f>
        <v>314.5</v>
      </c>
      <c r="BJ20" s="2">
        <f>INDEX('calculation renewable'!$13:$23,MATCH('output for script'!$A20,'calculation renewable'!$A$13:$A$23,0),MATCH('output for script'!BJ$2,'calculation renewable'!$13:$13,0))</f>
        <v>0</v>
      </c>
      <c r="BK20" s="2">
        <f>INDEX('calculation renewable'!$13:$23,MATCH('output for script'!$A20,'calculation renewable'!$A$13:$A$23,0),MATCH('output for script'!BK$2,'calculation renewable'!$13:$13,0))</f>
        <v>0</v>
      </c>
      <c r="BL20" s="2">
        <f>INDEX('calculation renewable'!$13:$23,MATCH('output for script'!$A20,'calculation renewable'!$A$13:$A$23,0),MATCH('output for script'!BL$2,'calculation renewable'!$13:$13,0))</f>
        <v>58</v>
      </c>
      <c r="BM20" s="2">
        <f>INDEX('calculation renewable'!$13:$23,MATCH('output for script'!$A20,'calculation renewable'!$A$13:$A$23,0),MATCH('output for script'!BM$2,'calculation renewable'!$13:$13,0))</f>
        <v>3080</v>
      </c>
      <c r="BN20" s="2">
        <f>INDEX('calculation renewable'!$13:$23,MATCH('output for script'!$A20,'calculation renewable'!$A$13:$A$23,0),MATCH('output for script'!BN$2,'calculation renewable'!$13:$13,0))</f>
        <v>357.11799999999999</v>
      </c>
      <c r="BO20" s="2">
        <f>INDEX('calculation renewable'!$13:$23,MATCH('output for script'!$A20,'calculation renewable'!$A$13:$A$23,0),MATCH('output for script'!BO$2,'calculation renewable'!$13:$13,0))</f>
        <v>210</v>
      </c>
      <c r="BP20" s="2">
        <f>INDEX('calculation renewable'!$13:$23,MATCH('output for script'!$A20,'calculation renewable'!$A$13:$A$23,0),MATCH('output for script'!BP$2,'calculation renewable'!$13:$13,0))</f>
        <v>291.25099999999998</v>
      </c>
      <c r="BQ20" s="2">
        <f>INDEX('calculation renewable'!$13:$23,MATCH('output for script'!$A20,'calculation renewable'!$A$13:$A$23,0),MATCH('output for script'!BQ$2,'calculation renewable'!$13:$13,0))</f>
        <v>138</v>
      </c>
      <c r="BR20" s="2">
        <f>INDEX('calculation renewable'!$13:$23,MATCH('output for script'!$A20,'calculation renewable'!$A$13:$A$23,0),MATCH('output for script'!BR$2,'calculation renewable'!$13:$13,0))</f>
        <v>936.17100000000005</v>
      </c>
      <c r="BS20" s="2">
        <f>INDEX('calculation renewable'!$13:$23,MATCH('output for script'!$A20,'calculation renewable'!$A$13:$A$23,0),MATCH('output for script'!BS$2,'calculation renewable'!$13:$13,0))</f>
        <v>1321.434</v>
      </c>
      <c r="BT20" s="2">
        <f>INDEX('calculation renewable'!$13:$23,MATCH('output for script'!$A20,'calculation renewable'!$A$13:$A$23,0),MATCH('output for script'!BT$2,'calculation renewable'!$13:$13,0))</f>
        <v>43</v>
      </c>
      <c r="BU20" s="2">
        <f>INDEX('calculation renewable'!$13:$23,MATCH('output for script'!$A20,'calculation renewable'!$A$13:$A$23,0),MATCH('output for script'!BU$2,'calculation renewable'!$13:$13,0))</f>
        <v>0</v>
      </c>
      <c r="BV20" s="2">
        <f>INDEX('calculation renewable'!$13:$23,MATCH('output for script'!$A20,'calculation renewable'!$A$13:$A$23,0),MATCH('output for script'!BV$2,'calculation renewable'!$13:$13,0))</f>
        <v>67</v>
      </c>
      <c r="BW20" s="2">
        <f>INDEX('calculation renewable'!$13:$23,MATCH('output for script'!$A20,'calculation renewable'!$A$13:$A$23,0),MATCH('output for script'!BW$2,'calculation renewable'!$13:$13,0))</f>
        <v>82.578999999999994</v>
      </c>
      <c r="BX20" s="2">
        <f>INDEX('calculation renewable'!$13:$23,MATCH('output for script'!$A20,'calculation renewable'!$A$13:$A$23,0),MATCH('output for script'!BX$2,'calculation renewable'!$13:$13,0))</f>
        <v>819.33199999999999</v>
      </c>
      <c r="BY20" s="2">
        <f>INDEX('calculation renewable'!$13:$23,MATCH('output for script'!$A20,'calculation renewable'!$A$13:$A$23,0),MATCH('output for script'!BY$2,'calculation renewable'!$13:$13,0))</f>
        <v>22</v>
      </c>
      <c r="BZ20" s="2">
        <f>INDEX('calculation renewable'!$13:$23,MATCH('output for script'!$A20,'calculation renewable'!$A$13:$A$23,0),MATCH('output for script'!BZ$2,'calculation renewable'!$13:$13,0))</f>
        <v>17.25</v>
      </c>
      <c r="CA20" s="2">
        <f>INDEX('calculation renewable'!$13:$23,MATCH('output for script'!$A20,'calculation renewable'!$A$13:$A$23,0),MATCH('output for script'!CA$2,'calculation renewable'!$13:$13,0))</f>
        <v>0</v>
      </c>
      <c r="CB20" s="2">
        <f>INDEX('calculation renewable'!$13:$23,MATCH('output for script'!$A20,'calculation renewable'!$A$13:$A$23,0),MATCH('output for script'!CB$2,'calculation renewable'!$13:$13,0))</f>
        <v>778</v>
      </c>
      <c r="CC20" s="2">
        <f>INDEX('calculation renewable'!$13:$23,MATCH('output for script'!$A20,'calculation renewable'!$A$13:$A$23,0),MATCH('output for script'!CC$2,'calculation renewable'!$13:$13,0))</f>
        <v>90.6</v>
      </c>
      <c r="CD20" s="2">
        <f>INDEX('calculation renewable'!$13:$23,MATCH('output for script'!$A20,'calculation renewable'!$A$13:$A$23,0),MATCH('output for script'!CD$2,'calculation renewable'!$13:$13,0))</f>
        <v>85.213999999999999</v>
      </c>
      <c r="CE20" s="2">
        <f>INDEX('calculation renewable'!$13:$23,MATCH('output for script'!$A20,'calculation renewable'!$A$13:$A$23,0),MATCH('output for script'!CE$2,'calculation renewable'!$13:$13,0))</f>
        <v>1.0129999999999999</v>
      </c>
      <c r="CF20" s="2">
        <f>INDEX('calculation renewable'!$13:$23,MATCH('output for script'!$A20,'calculation renewable'!$A$13:$A$23,0),MATCH('output for script'!CF$2,'calculation renewable'!$13:$13,0))</f>
        <v>1325</v>
      </c>
      <c r="CG20" s="2">
        <f>INDEX('calculation renewable'!$13:$23,MATCH('output for script'!$A20,'calculation renewable'!$A$13:$A$23,0),MATCH('output for script'!CG$2,'calculation renewable'!$13:$13,0))</f>
        <v>2</v>
      </c>
      <c r="CH20" s="2">
        <f>INDEX('calculation renewable'!$13:$23,MATCH('output for script'!$A20,'calculation renewable'!$A$13:$A$23,0),MATCH('output for script'!CH$2,'calculation renewable'!$13:$13,0))</f>
        <v>22</v>
      </c>
      <c r="CI20" s="2">
        <f>INDEX('calculation renewable'!$13:$23,MATCH('output for script'!$A20,'calculation renewable'!$A$13:$A$23,0),MATCH('output for script'!CI$2,'calculation renewable'!$13:$13,0))</f>
        <v>0</v>
      </c>
      <c r="CJ20" s="55"/>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E9630-C8BE-3E44-AC2A-ACC5A0A724BF}">
  <dimension ref="A1:AT75"/>
  <sheetViews>
    <sheetView zoomScale="130" zoomScaleNormal="130" workbookViewId="0">
      <selection activeCell="D75" sqref="D75"/>
    </sheetView>
  </sheetViews>
  <sheetFormatPr baseColWidth="10" defaultRowHeight="16" x14ac:dyDescent="0.2"/>
  <cols>
    <col min="1" max="1" width="22" customWidth="1"/>
    <col min="2" max="2" width="23.5" customWidth="1"/>
  </cols>
  <sheetData>
    <row r="1" spans="1:46" x14ac:dyDescent="0.2">
      <c r="B1" t="s">
        <v>311</v>
      </c>
    </row>
    <row r="3" spans="1:46" x14ac:dyDescent="0.2">
      <c r="B3" s="57" t="s">
        <v>312</v>
      </c>
    </row>
    <row r="4" spans="1:46" x14ac:dyDescent="0.2">
      <c r="B4" s="57" t="s">
        <v>313</v>
      </c>
      <c r="C4" s="58" t="s">
        <v>314</v>
      </c>
    </row>
    <row r="5" spans="1:46" x14ac:dyDescent="0.2">
      <c r="B5" s="57" t="s">
        <v>315</v>
      </c>
      <c r="C5" s="57" t="s">
        <v>316</v>
      </c>
    </row>
    <row r="7" spans="1:46" x14ac:dyDescent="0.2">
      <c r="B7" s="58" t="s">
        <v>317</v>
      </c>
      <c r="D7" s="57" t="s">
        <v>318</v>
      </c>
    </row>
    <row r="8" spans="1:46" x14ac:dyDescent="0.2">
      <c r="B8" s="58" t="s">
        <v>319</v>
      </c>
      <c r="D8" s="57" t="s">
        <v>320</v>
      </c>
    </row>
    <row r="9" spans="1:46" x14ac:dyDescent="0.2">
      <c r="B9" s="58" t="s">
        <v>321</v>
      </c>
      <c r="D9" s="57" t="s">
        <v>322</v>
      </c>
    </row>
    <row r="10" spans="1:46" x14ac:dyDescent="0.2">
      <c r="B10" s="58" t="s">
        <v>323</v>
      </c>
      <c r="D10" s="57" t="s">
        <v>324</v>
      </c>
    </row>
    <row r="12" spans="1:46" x14ac:dyDescent="0.2">
      <c r="B12" s="59" t="s">
        <v>325</v>
      </c>
      <c r="C12" s="60" t="s">
        <v>326</v>
      </c>
      <c r="D12" s="60" t="s">
        <v>327</v>
      </c>
      <c r="E12" s="60" t="s">
        <v>328</v>
      </c>
      <c r="F12" s="60" t="s">
        <v>329</v>
      </c>
      <c r="G12" s="60" t="s">
        <v>330</v>
      </c>
      <c r="H12" s="60" t="s">
        <v>331</v>
      </c>
      <c r="I12" s="60" t="s">
        <v>332</v>
      </c>
      <c r="J12" s="60" t="s">
        <v>333</v>
      </c>
      <c r="K12" s="60" t="s">
        <v>334</v>
      </c>
      <c r="L12" s="60" t="s">
        <v>335</v>
      </c>
      <c r="M12" s="60" t="s">
        <v>336</v>
      </c>
      <c r="N12" s="60" t="s">
        <v>337</v>
      </c>
      <c r="O12" s="60" t="s">
        <v>338</v>
      </c>
      <c r="P12" s="60" t="s">
        <v>339</v>
      </c>
      <c r="Q12" s="60" t="s">
        <v>340</v>
      </c>
      <c r="R12" s="60" t="s">
        <v>341</v>
      </c>
      <c r="S12" s="60" t="s">
        <v>342</v>
      </c>
      <c r="T12" s="60" t="s">
        <v>343</v>
      </c>
      <c r="U12" s="60" t="s">
        <v>344</v>
      </c>
      <c r="V12" s="60" t="s">
        <v>345</v>
      </c>
      <c r="W12" s="60" t="s">
        <v>346</v>
      </c>
      <c r="X12" s="60" t="s">
        <v>347</v>
      </c>
      <c r="Y12" s="60" t="s">
        <v>348</v>
      </c>
      <c r="Z12" s="60" t="s">
        <v>349</v>
      </c>
      <c r="AA12" s="60" t="s">
        <v>350</v>
      </c>
      <c r="AB12" s="60" t="s">
        <v>351</v>
      </c>
      <c r="AC12" s="60" t="s">
        <v>352</v>
      </c>
      <c r="AD12" s="60" t="s">
        <v>353</v>
      </c>
      <c r="AE12" s="60" t="s">
        <v>354</v>
      </c>
      <c r="AF12" s="60" t="s">
        <v>355</v>
      </c>
      <c r="AG12" s="60" t="s">
        <v>356</v>
      </c>
      <c r="AH12" s="60" t="s">
        <v>357</v>
      </c>
      <c r="AI12" s="60" t="s">
        <v>358</v>
      </c>
      <c r="AJ12" s="60" t="s">
        <v>359</v>
      </c>
      <c r="AK12" s="60" t="s">
        <v>360</v>
      </c>
      <c r="AL12" s="60" t="s">
        <v>361</v>
      </c>
      <c r="AM12" s="60" t="s">
        <v>362</v>
      </c>
      <c r="AN12" s="60" t="s">
        <v>363</v>
      </c>
      <c r="AO12" s="60" t="s">
        <v>364</v>
      </c>
      <c r="AP12" s="60" t="s">
        <v>365</v>
      </c>
      <c r="AQ12" s="60" t="s">
        <v>366</v>
      </c>
      <c r="AR12" s="60" t="s">
        <v>367</v>
      </c>
      <c r="AS12" s="60" t="s">
        <v>368</v>
      </c>
      <c r="AT12" s="60" t="s">
        <v>369</v>
      </c>
    </row>
    <row r="13" spans="1:46" x14ac:dyDescent="0.2">
      <c r="B13" s="61" t="s">
        <v>370</v>
      </c>
      <c r="C13" s="62" t="s">
        <v>371</v>
      </c>
      <c r="D13" s="62" t="s">
        <v>371</v>
      </c>
      <c r="E13" s="62" t="s">
        <v>371</v>
      </c>
      <c r="F13" s="62" t="s">
        <v>371</v>
      </c>
      <c r="G13" s="62" t="s">
        <v>371</v>
      </c>
      <c r="H13" s="62" t="s">
        <v>371</v>
      </c>
      <c r="I13" s="62" t="s">
        <v>371</v>
      </c>
      <c r="J13" s="62" t="s">
        <v>371</v>
      </c>
      <c r="K13" s="62" t="s">
        <v>371</v>
      </c>
      <c r="L13" s="62" t="s">
        <v>371</v>
      </c>
      <c r="M13" s="62" t="s">
        <v>371</v>
      </c>
      <c r="N13" s="62" t="s">
        <v>371</v>
      </c>
      <c r="O13" s="62" t="s">
        <v>371</v>
      </c>
      <c r="P13" s="62" t="s">
        <v>371</v>
      </c>
      <c r="Q13" s="62" t="s">
        <v>371</v>
      </c>
      <c r="R13" s="62" t="s">
        <v>371</v>
      </c>
      <c r="S13" s="62" t="s">
        <v>371</v>
      </c>
      <c r="T13" s="62" t="s">
        <v>371</v>
      </c>
      <c r="U13" s="62" t="s">
        <v>371</v>
      </c>
      <c r="V13" s="62" t="s">
        <v>371</v>
      </c>
      <c r="W13" s="62" t="s">
        <v>371</v>
      </c>
      <c r="X13" s="62" t="s">
        <v>371</v>
      </c>
      <c r="Y13" s="62" t="s">
        <v>371</v>
      </c>
      <c r="Z13" s="62" t="s">
        <v>371</v>
      </c>
      <c r="AA13" s="62" t="s">
        <v>371</v>
      </c>
      <c r="AB13" s="62" t="s">
        <v>371</v>
      </c>
      <c r="AC13" s="62" t="s">
        <v>371</v>
      </c>
      <c r="AD13" s="62" t="s">
        <v>371</v>
      </c>
      <c r="AE13" s="62" t="s">
        <v>371</v>
      </c>
      <c r="AF13" s="62" t="s">
        <v>371</v>
      </c>
      <c r="AG13" s="62" t="s">
        <v>371</v>
      </c>
      <c r="AH13" s="62" t="s">
        <v>371</v>
      </c>
      <c r="AI13" s="62" t="s">
        <v>371</v>
      </c>
      <c r="AJ13" s="62" t="s">
        <v>371</v>
      </c>
      <c r="AK13" s="62" t="s">
        <v>371</v>
      </c>
      <c r="AL13" s="62" t="s">
        <v>371</v>
      </c>
      <c r="AM13" s="62" t="s">
        <v>371</v>
      </c>
      <c r="AN13" s="62" t="s">
        <v>371</v>
      </c>
      <c r="AO13" s="62" t="s">
        <v>371</v>
      </c>
      <c r="AP13" s="62" t="s">
        <v>371</v>
      </c>
      <c r="AQ13" s="62" t="s">
        <v>371</v>
      </c>
      <c r="AR13" s="62" t="s">
        <v>371</v>
      </c>
      <c r="AS13" s="62" t="s">
        <v>371</v>
      </c>
      <c r="AT13" s="62" t="s">
        <v>371</v>
      </c>
    </row>
    <row r="14" spans="1:46" x14ac:dyDescent="0.2">
      <c r="A14" s="68"/>
      <c r="B14" s="63" t="s">
        <v>21</v>
      </c>
      <c r="C14" s="64">
        <v>150911.44500000001</v>
      </c>
      <c r="D14" s="64">
        <v>155684.44500000001</v>
      </c>
      <c r="E14" s="64">
        <v>117458.209</v>
      </c>
      <c r="F14" s="65">
        <v>1413.9</v>
      </c>
      <c r="G14" s="65">
        <v>3378.35</v>
      </c>
      <c r="H14" s="65">
        <v>2265.21</v>
      </c>
      <c r="I14" s="64">
        <v>7.2629999999999999</v>
      </c>
      <c r="J14" s="65">
        <v>10733</v>
      </c>
      <c r="K14" s="65">
        <v>6</v>
      </c>
      <c r="L14" s="65">
        <v>529</v>
      </c>
      <c r="M14" s="65">
        <v>3412</v>
      </c>
      <c r="N14" s="64">
        <v>20113.667000000001</v>
      </c>
      <c r="O14" s="64">
        <v>25868.583999999999</v>
      </c>
      <c r="P14" s="65">
        <v>2199.6999999999998</v>
      </c>
      <c r="Q14" s="64">
        <v>22541.085999999999</v>
      </c>
      <c r="R14" s="65">
        <v>0</v>
      </c>
      <c r="S14" s="65">
        <v>1586.69</v>
      </c>
      <c r="T14" s="65">
        <v>877</v>
      </c>
      <c r="U14" s="64">
        <v>1330.473</v>
      </c>
      <c r="V14" s="65">
        <v>58</v>
      </c>
      <c r="W14" s="65">
        <v>0</v>
      </c>
      <c r="X14" s="65">
        <v>37</v>
      </c>
      <c r="Y14" s="64">
        <v>14597.108</v>
      </c>
      <c r="Z14" s="64">
        <v>2396.5120000000002</v>
      </c>
      <c r="AA14" s="64">
        <v>7261.9849999999997</v>
      </c>
      <c r="AB14" s="64">
        <v>6686.201</v>
      </c>
      <c r="AC14" s="64">
        <v>1350.7159999999999</v>
      </c>
      <c r="AD14" s="65">
        <v>2527</v>
      </c>
      <c r="AE14" s="65">
        <v>3273</v>
      </c>
      <c r="AF14" s="65">
        <v>16462</v>
      </c>
      <c r="AG14" s="64">
        <v>2104.4589999999998</v>
      </c>
      <c r="AH14" s="65">
        <v>0</v>
      </c>
      <c r="AI14" s="65">
        <v>32797</v>
      </c>
      <c r="AJ14" s="65">
        <v>4773</v>
      </c>
      <c r="AK14" s="65">
        <v>652.38</v>
      </c>
      <c r="AL14" s="64">
        <v>678.18899999999996</v>
      </c>
      <c r="AM14" s="65">
        <v>2162</v>
      </c>
      <c r="AN14" s="65">
        <v>3074</v>
      </c>
      <c r="AO14" s="64">
        <v>28503.008000000002</v>
      </c>
      <c r="AP14" s="65">
        <v>2238.84</v>
      </c>
      <c r="AQ14" s="65">
        <v>95.11</v>
      </c>
      <c r="AR14" s="65">
        <v>16.3</v>
      </c>
      <c r="AS14" s="65">
        <v>6325</v>
      </c>
      <c r="AT14" s="65">
        <v>2583</v>
      </c>
    </row>
    <row r="15" spans="1:46" x14ac:dyDescent="0.2">
      <c r="B15" s="63" t="s">
        <v>372</v>
      </c>
      <c r="C15" s="66">
        <v>105032.246</v>
      </c>
      <c r="D15" s="66">
        <v>106905.246</v>
      </c>
      <c r="E15" s="66">
        <v>76306.607000000004</v>
      </c>
      <c r="F15" s="67">
        <v>103.9</v>
      </c>
      <c r="G15" s="67">
        <v>2365.35</v>
      </c>
      <c r="H15" s="67">
        <v>1093.71</v>
      </c>
      <c r="I15" s="66">
        <v>7.2629999999999999</v>
      </c>
      <c r="J15" s="67">
        <v>4249</v>
      </c>
      <c r="K15" s="67">
        <v>6</v>
      </c>
      <c r="L15" s="67">
        <v>237</v>
      </c>
      <c r="M15" s="67">
        <v>2713</v>
      </c>
      <c r="N15" s="66">
        <v>13802.666999999999</v>
      </c>
      <c r="O15" s="66">
        <v>18646.651000000002</v>
      </c>
      <c r="P15" s="67">
        <v>1924.3</v>
      </c>
      <c r="Q15" s="66">
        <v>15297.097</v>
      </c>
      <c r="R15" s="67">
        <v>0</v>
      </c>
      <c r="S15" s="67">
        <v>1586.69</v>
      </c>
      <c r="T15" s="67">
        <v>117</v>
      </c>
      <c r="U15" s="66">
        <v>34.472999999999999</v>
      </c>
      <c r="V15" s="67">
        <v>58</v>
      </c>
      <c r="W15" s="67">
        <v>0</v>
      </c>
      <c r="X15" s="67">
        <v>37</v>
      </c>
      <c r="Y15" s="66">
        <v>8923.8279999999995</v>
      </c>
      <c r="Z15" s="66">
        <v>597.56200000000001</v>
      </c>
      <c r="AA15" s="66">
        <v>4497.585</v>
      </c>
      <c r="AB15" s="66">
        <v>6316.4539999999997</v>
      </c>
      <c r="AC15" s="66">
        <v>1170.7159999999999</v>
      </c>
      <c r="AD15" s="67">
        <v>1611</v>
      </c>
      <c r="AE15" s="67">
        <v>3273</v>
      </c>
      <c r="AF15" s="67">
        <v>16363</v>
      </c>
      <c r="AG15" s="66">
        <v>2104.4589999999998</v>
      </c>
      <c r="AH15" s="67">
        <v>0</v>
      </c>
      <c r="AI15" s="67">
        <v>31387</v>
      </c>
      <c r="AJ15" s="67">
        <v>1873</v>
      </c>
      <c r="AK15" s="67">
        <v>652.38</v>
      </c>
      <c r="AL15" s="66">
        <v>678.18899999999996</v>
      </c>
      <c r="AM15" s="67">
        <v>2162</v>
      </c>
      <c r="AN15" s="67">
        <v>2331</v>
      </c>
      <c r="AO15" s="66">
        <v>28503.008000000002</v>
      </c>
      <c r="AP15" s="67">
        <v>1818.84</v>
      </c>
      <c r="AQ15" s="67">
        <v>95.11</v>
      </c>
      <c r="AR15" s="67">
        <v>16.3</v>
      </c>
      <c r="AS15" s="67">
        <v>4816</v>
      </c>
      <c r="AT15" s="67">
        <v>2583</v>
      </c>
    </row>
    <row r="16" spans="1:46" s="69" customFormat="1" x14ac:dyDescent="0.2">
      <c r="A16" s="69" t="s">
        <v>10</v>
      </c>
      <c r="B16" s="70" t="s">
        <v>392</v>
      </c>
      <c r="C16" s="71">
        <f>C15-C17</f>
        <v>81397.150999999998</v>
      </c>
      <c r="D16" s="71">
        <f t="shared" ref="D16:AT16" si="0">D15-D17</f>
        <v>83030.150999999998</v>
      </c>
      <c r="E16" s="71">
        <f t="shared" si="0"/>
        <v>53163.212</v>
      </c>
      <c r="F16" s="71">
        <f t="shared" si="0"/>
        <v>103.9</v>
      </c>
      <c r="G16" s="71">
        <f t="shared" si="0"/>
        <v>2365.35</v>
      </c>
      <c r="H16" s="71">
        <f t="shared" si="0"/>
        <v>1093.71</v>
      </c>
      <c r="I16" s="71">
        <f t="shared" si="0"/>
        <v>7.2629999999999999</v>
      </c>
      <c r="J16" s="71">
        <f t="shared" si="0"/>
        <v>281</v>
      </c>
      <c r="K16" s="71">
        <f t="shared" si="0"/>
        <v>6</v>
      </c>
      <c r="L16" s="71">
        <f t="shared" si="0"/>
        <v>237</v>
      </c>
      <c r="M16" s="71">
        <f t="shared" si="0"/>
        <v>2713</v>
      </c>
      <c r="N16" s="71">
        <f t="shared" si="0"/>
        <v>11282.332999999999</v>
      </c>
      <c r="O16" s="71">
        <f t="shared" si="0"/>
        <v>18646.651000000002</v>
      </c>
      <c r="P16" s="71">
        <f t="shared" si="0"/>
        <v>1490.6</v>
      </c>
      <c r="Q16" s="71">
        <f t="shared" si="0"/>
        <v>9643.0630000000001</v>
      </c>
      <c r="R16" s="71">
        <f t="shared" si="0"/>
        <v>0</v>
      </c>
      <c r="S16" s="71">
        <f t="shared" si="0"/>
        <v>0</v>
      </c>
      <c r="T16" s="71">
        <f t="shared" si="0"/>
        <v>117</v>
      </c>
      <c r="U16" s="71">
        <f t="shared" si="0"/>
        <v>34.472999999999999</v>
      </c>
      <c r="V16" s="71">
        <f t="shared" si="0"/>
        <v>0</v>
      </c>
      <c r="W16" s="71">
        <f t="shared" si="0"/>
        <v>0</v>
      </c>
      <c r="X16" s="71">
        <f t="shared" si="0"/>
        <v>37</v>
      </c>
      <c r="Y16" s="71">
        <f t="shared" si="0"/>
        <v>3446.9749999999995</v>
      </c>
      <c r="Z16" s="71">
        <f t="shared" si="0"/>
        <v>597.56200000000001</v>
      </c>
      <c r="AA16" s="71">
        <f t="shared" si="0"/>
        <v>1730.817</v>
      </c>
      <c r="AB16" s="71">
        <f t="shared" si="0"/>
        <v>6316.4539999999997</v>
      </c>
      <c r="AC16" s="71">
        <f t="shared" si="0"/>
        <v>0</v>
      </c>
      <c r="AD16" s="71">
        <f t="shared" si="0"/>
        <v>1611</v>
      </c>
      <c r="AE16" s="71">
        <f t="shared" si="0"/>
        <v>3273</v>
      </c>
      <c r="AF16" s="71">
        <f t="shared" si="0"/>
        <v>16363</v>
      </c>
      <c r="AG16" s="71">
        <f t="shared" si="0"/>
        <v>2104.4589999999998</v>
      </c>
      <c r="AH16" s="71">
        <f t="shared" si="0"/>
        <v>0</v>
      </c>
      <c r="AI16" s="71">
        <f t="shared" si="0"/>
        <v>31387</v>
      </c>
      <c r="AJ16" s="71">
        <f t="shared" si="0"/>
        <v>1633</v>
      </c>
      <c r="AK16" s="71">
        <f t="shared" si="0"/>
        <v>652.38</v>
      </c>
      <c r="AL16" s="71">
        <f t="shared" si="0"/>
        <v>0</v>
      </c>
      <c r="AM16" s="71">
        <f t="shared" si="0"/>
        <v>2162</v>
      </c>
      <c r="AN16" s="71">
        <f t="shared" si="0"/>
        <v>2331</v>
      </c>
      <c r="AO16" s="71">
        <f t="shared" si="0"/>
        <v>20642.508000000002</v>
      </c>
      <c r="AP16" s="71">
        <f t="shared" si="0"/>
        <v>1818.84</v>
      </c>
      <c r="AQ16" s="71">
        <f t="shared" si="0"/>
        <v>57.82</v>
      </c>
      <c r="AR16" s="71">
        <f t="shared" si="0"/>
        <v>16.3</v>
      </c>
      <c r="AS16" s="71">
        <f t="shared" si="0"/>
        <v>4816</v>
      </c>
      <c r="AT16" s="71">
        <f t="shared" si="0"/>
        <v>2583</v>
      </c>
    </row>
    <row r="17" spans="1:46" x14ac:dyDescent="0.2">
      <c r="A17" t="s">
        <v>9</v>
      </c>
      <c r="B17" s="63" t="s">
        <v>373</v>
      </c>
      <c r="C17" s="64">
        <v>23635.095000000001</v>
      </c>
      <c r="D17" s="64">
        <v>23875.095000000001</v>
      </c>
      <c r="E17" s="64">
        <v>23143.395</v>
      </c>
      <c r="F17" s="65">
        <v>0</v>
      </c>
      <c r="G17" s="65">
        <v>0</v>
      </c>
      <c r="H17" s="65">
        <v>0</v>
      </c>
      <c r="I17" s="65">
        <v>0</v>
      </c>
      <c r="J17" s="65">
        <v>3968</v>
      </c>
      <c r="K17" s="65">
        <v>0</v>
      </c>
      <c r="L17" s="65">
        <v>0</v>
      </c>
      <c r="M17" s="65">
        <v>0</v>
      </c>
      <c r="N17" s="64">
        <v>2520.3339999999998</v>
      </c>
      <c r="O17" s="65">
        <v>0</v>
      </c>
      <c r="P17" s="65">
        <v>433.7</v>
      </c>
      <c r="Q17" s="64">
        <v>5654.0339999999997</v>
      </c>
      <c r="R17" s="65">
        <v>0</v>
      </c>
      <c r="S17" s="65">
        <v>1586.69</v>
      </c>
      <c r="T17" s="65">
        <v>0</v>
      </c>
      <c r="U17" s="65">
        <v>0</v>
      </c>
      <c r="V17" s="65">
        <v>58</v>
      </c>
      <c r="W17" s="65">
        <v>0</v>
      </c>
      <c r="X17" s="65">
        <v>0</v>
      </c>
      <c r="Y17" s="64">
        <v>5476.8530000000001</v>
      </c>
      <c r="Z17" s="65">
        <v>0</v>
      </c>
      <c r="AA17" s="64">
        <v>2766.768</v>
      </c>
      <c r="AB17" s="65">
        <v>0</v>
      </c>
      <c r="AC17" s="64">
        <v>1170.7159999999999</v>
      </c>
      <c r="AD17" s="65">
        <v>0</v>
      </c>
      <c r="AE17" s="65">
        <v>0</v>
      </c>
      <c r="AF17" s="65">
        <v>0</v>
      </c>
      <c r="AG17" s="65">
        <v>0</v>
      </c>
      <c r="AH17" s="65">
        <v>0</v>
      </c>
      <c r="AI17" s="65">
        <v>0</v>
      </c>
      <c r="AJ17" s="65">
        <v>240</v>
      </c>
      <c r="AK17" s="65">
        <v>0</v>
      </c>
      <c r="AL17" s="64">
        <v>678.18899999999996</v>
      </c>
      <c r="AM17" s="65">
        <v>0</v>
      </c>
      <c r="AN17" s="65">
        <v>0</v>
      </c>
      <c r="AO17" s="65">
        <v>7860.5</v>
      </c>
      <c r="AP17" s="65">
        <v>0</v>
      </c>
      <c r="AQ17" s="65">
        <v>37.29</v>
      </c>
      <c r="AR17" s="65">
        <v>0</v>
      </c>
      <c r="AS17" s="65">
        <v>0</v>
      </c>
      <c r="AT17" s="65">
        <v>0</v>
      </c>
    </row>
    <row r="18" spans="1:46" x14ac:dyDescent="0.2">
      <c r="A18" t="s">
        <v>10</v>
      </c>
      <c r="B18" s="63" t="s">
        <v>374</v>
      </c>
      <c r="C18" s="66">
        <v>23231.118999999999</v>
      </c>
      <c r="D18" s="66">
        <v>23531.118999999999</v>
      </c>
      <c r="E18" s="66">
        <v>22053.522000000001</v>
      </c>
      <c r="F18" s="67">
        <v>0</v>
      </c>
      <c r="G18" s="67">
        <v>149</v>
      </c>
      <c r="H18" s="67">
        <v>0</v>
      </c>
      <c r="I18" s="67">
        <v>0</v>
      </c>
      <c r="J18" s="67">
        <v>1129</v>
      </c>
      <c r="K18" s="67">
        <v>0</v>
      </c>
      <c r="L18" s="67">
        <v>0</v>
      </c>
      <c r="M18" s="67">
        <v>699</v>
      </c>
      <c r="N18" s="67">
        <v>2990</v>
      </c>
      <c r="O18" s="66">
        <v>5494.2330000000002</v>
      </c>
      <c r="P18" s="67">
        <v>275.39999999999998</v>
      </c>
      <c r="Q18" s="66">
        <v>3303.6089999999999</v>
      </c>
      <c r="R18" s="67">
        <v>0</v>
      </c>
      <c r="S18" s="67">
        <v>0</v>
      </c>
      <c r="T18" s="67">
        <v>0</v>
      </c>
      <c r="U18" s="67">
        <v>0</v>
      </c>
      <c r="V18" s="67">
        <v>0</v>
      </c>
      <c r="W18" s="67">
        <v>0</v>
      </c>
      <c r="X18" s="67">
        <v>0</v>
      </c>
      <c r="Y18" s="67">
        <v>5673.28</v>
      </c>
      <c r="Z18" s="67">
        <v>375.95</v>
      </c>
      <c r="AA18" s="67">
        <v>2764.4</v>
      </c>
      <c r="AB18" s="66">
        <v>278.24700000000001</v>
      </c>
      <c r="AC18" s="67">
        <v>0</v>
      </c>
      <c r="AD18" s="67">
        <v>0</v>
      </c>
      <c r="AE18" s="67">
        <v>0</v>
      </c>
      <c r="AF18" s="67">
        <v>99</v>
      </c>
      <c r="AG18" s="67">
        <v>0</v>
      </c>
      <c r="AH18" s="67">
        <v>0</v>
      </c>
      <c r="AI18" s="67">
        <v>1410</v>
      </c>
      <c r="AJ18" s="67">
        <v>300</v>
      </c>
      <c r="AK18" s="67">
        <v>0</v>
      </c>
      <c r="AL18" s="67">
        <v>0</v>
      </c>
      <c r="AM18" s="67">
        <v>0</v>
      </c>
      <c r="AN18" s="67">
        <v>129</v>
      </c>
      <c r="AO18" s="67">
        <v>0</v>
      </c>
      <c r="AP18" s="67">
        <v>420</v>
      </c>
      <c r="AQ18" s="67">
        <v>0</v>
      </c>
      <c r="AR18" s="67">
        <v>0</v>
      </c>
      <c r="AS18" s="67">
        <v>0</v>
      </c>
      <c r="AT18" s="67">
        <v>0</v>
      </c>
    </row>
    <row r="19" spans="1:46" x14ac:dyDescent="0.2">
      <c r="B19" s="63" t="s">
        <v>375</v>
      </c>
      <c r="C19" s="65">
        <v>22648.080000000002</v>
      </c>
      <c r="D19" s="65">
        <v>25248.080000000002</v>
      </c>
      <c r="E19" s="65">
        <v>19098.080000000002</v>
      </c>
      <c r="F19" s="65">
        <v>1310</v>
      </c>
      <c r="G19" s="65">
        <v>864</v>
      </c>
      <c r="H19" s="65">
        <v>1171.5</v>
      </c>
      <c r="I19" s="65">
        <v>0</v>
      </c>
      <c r="J19" s="65">
        <v>5355</v>
      </c>
      <c r="K19" s="65">
        <v>0</v>
      </c>
      <c r="L19" s="65">
        <v>292</v>
      </c>
      <c r="M19" s="65">
        <v>0</v>
      </c>
      <c r="N19" s="65">
        <v>3321</v>
      </c>
      <c r="O19" s="65">
        <v>1727.7</v>
      </c>
      <c r="P19" s="65">
        <v>0</v>
      </c>
      <c r="Q19" s="65">
        <v>3940.38</v>
      </c>
      <c r="R19" s="65">
        <v>0</v>
      </c>
      <c r="S19" s="65">
        <v>0</v>
      </c>
      <c r="T19" s="65">
        <v>760</v>
      </c>
      <c r="U19" s="65">
        <v>1296</v>
      </c>
      <c r="V19" s="65">
        <v>0</v>
      </c>
      <c r="W19" s="65">
        <v>0</v>
      </c>
      <c r="X19" s="65">
        <v>0</v>
      </c>
      <c r="Y19" s="65">
        <v>0</v>
      </c>
      <c r="Z19" s="65">
        <v>1423</v>
      </c>
      <c r="AA19" s="65">
        <v>0</v>
      </c>
      <c r="AB19" s="65">
        <v>91.5</v>
      </c>
      <c r="AC19" s="65">
        <v>180</v>
      </c>
      <c r="AD19" s="65">
        <v>916</v>
      </c>
      <c r="AE19" s="65">
        <v>0</v>
      </c>
      <c r="AF19" s="65">
        <v>0</v>
      </c>
      <c r="AG19" s="65">
        <v>0</v>
      </c>
      <c r="AH19" s="65">
        <v>0</v>
      </c>
      <c r="AI19" s="65">
        <v>0</v>
      </c>
      <c r="AJ19" s="65">
        <v>2600</v>
      </c>
      <c r="AK19" s="65">
        <v>0</v>
      </c>
      <c r="AL19" s="65">
        <v>0</v>
      </c>
      <c r="AM19" s="65">
        <v>0</v>
      </c>
      <c r="AN19" s="65">
        <v>614</v>
      </c>
      <c r="AO19" s="65">
        <v>0</v>
      </c>
      <c r="AP19" s="65">
        <v>0</v>
      </c>
      <c r="AQ19" s="65">
        <v>0</v>
      </c>
      <c r="AR19" s="65">
        <v>0</v>
      </c>
      <c r="AS19" s="65">
        <v>1509</v>
      </c>
      <c r="AT19" s="65">
        <v>0</v>
      </c>
    </row>
    <row r="20" spans="1:46" x14ac:dyDescent="0.2">
      <c r="A20" s="2" t="s">
        <v>11</v>
      </c>
      <c r="B20" s="63" t="s">
        <v>11</v>
      </c>
      <c r="C20" s="66">
        <v>866.15499999999997</v>
      </c>
      <c r="D20" s="66">
        <v>866.15499999999997</v>
      </c>
      <c r="E20" s="66">
        <v>853.10500000000002</v>
      </c>
      <c r="F20" s="67">
        <v>0</v>
      </c>
      <c r="G20" s="67">
        <v>0</v>
      </c>
      <c r="H20" s="67">
        <v>0</v>
      </c>
      <c r="I20" s="67">
        <v>0</v>
      </c>
      <c r="J20" s="67">
        <v>40</v>
      </c>
      <c r="K20" s="67">
        <v>0</v>
      </c>
      <c r="L20" s="67">
        <v>0</v>
      </c>
      <c r="M20" s="67">
        <v>0</v>
      </c>
      <c r="N20" s="67">
        <v>0</v>
      </c>
      <c r="O20" s="67">
        <v>15.9</v>
      </c>
      <c r="P20" s="67">
        <v>10</v>
      </c>
      <c r="Q20" s="67">
        <v>767.19</v>
      </c>
      <c r="R20" s="67">
        <v>0</v>
      </c>
      <c r="S20" s="67">
        <v>0</v>
      </c>
      <c r="T20" s="67">
        <v>0</v>
      </c>
      <c r="U20" s="67">
        <v>0</v>
      </c>
      <c r="V20" s="67">
        <v>3</v>
      </c>
      <c r="W20" s="67">
        <v>0</v>
      </c>
      <c r="X20" s="67">
        <v>0</v>
      </c>
      <c r="Y20" s="66">
        <v>0.91500000000000004</v>
      </c>
      <c r="Z20" s="67">
        <v>0</v>
      </c>
      <c r="AA20" s="67">
        <v>29.1</v>
      </c>
      <c r="AB20" s="67">
        <v>0.05</v>
      </c>
      <c r="AC20" s="67">
        <v>0</v>
      </c>
      <c r="AD20" s="67">
        <v>0</v>
      </c>
      <c r="AE20" s="67">
        <v>0</v>
      </c>
      <c r="AF20" s="67">
        <v>0</v>
      </c>
      <c r="AG20" s="66">
        <v>755.55799999999999</v>
      </c>
      <c r="AH20" s="67">
        <v>0</v>
      </c>
      <c r="AI20" s="67">
        <v>0</v>
      </c>
      <c r="AJ20" s="67">
        <v>0</v>
      </c>
      <c r="AK20" s="67">
        <v>0</v>
      </c>
      <c r="AL20" s="67">
        <v>0</v>
      </c>
      <c r="AM20" s="67">
        <v>0</v>
      </c>
      <c r="AN20" s="67">
        <v>0</v>
      </c>
      <c r="AO20" s="66">
        <v>1514.6880000000001</v>
      </c>
      <c r="AP20" s="67">
        <v>0</v>
      </c>
      <c r="AQ20" s="67">
        <v>0</v>
      </c>
      <c r="AR20" s="67">
        <v>0</v>
      </c>
      <c r="AS20" s="67">
        <v>0</v>
      </c>
      <c r="AT20" s="67">
        <v>0</v>
      </c>
    </row>
    <row r="21" spans="1:46" x14ac:dyDescent="0.2">
      <c r="B21" s="63" t="s">
        <v>22</v>
      </c>
      <c r="C21" s="64">
        <v>167139.55799999999</v>
      </c>
      <c r="D21" s="64">
        <v>191234.93900000001</v>
      </c>
      <c r="E21" s="64">
        <v>141468.56599999999</v>
      </c>
      <c r="F21" s="65">
        <v>3863.4</v>
      </c>
      <c r="G21" s="65">
        <v>703.12</v>
      </c>
      <c r="H21" s="64">
        <v>339.41399999999999</v>
      </c>
      <c r="I21" s="64">
        <v>6102.8819999999996</v>
      </c>
      <c r="J21" s="65">
        <v>60721</v>
      </c>
      <c r="K21" s="65">
        <v>316</v>
      </c>
      <c r="L21" s="65">
        <v>4159.95</v>
      </c>
      <c r="M21" s="65">
        <v>3589</v>
      </c>
      <c r="N21" s="64">
        <v>25583.148000000001</v>
      </c>
      <c r="O21" s="64">
        <v>16426.853999999999</v>
      </c>
      <c r="P21" s="65">
        <v>646.29999999999995</v>
      </c>
      <c r="Q21" s="65">
        <v>10679.46</v>
      </c>
      <c r="R21" s="64">
        <v>157.72499999999999</v>
      </c>
      <c r="S21" s="64">
        <v>77.921999999999997</v>
      </c>
      <c r="T21" s="65">
        <v>534</v>
      </c>
      <c r="U21" s="64">
        <v>135.79400000000001</v>
      </c>
      <c r="V21" s="65">
        <v>323</v>
      </c>
      <c r="W21" s="65">
        <v>0.1</v>
      </c>
      <c r="X21" s="65">
        <v>4484</v>
      </c>
      <c r="Y21" s="64">
        <v>3224.1170000000002</v>
      </c>
      <c r="Z21" s="64">
        <v>5837.7610000000004</v>
      </c>
      <c r="AA21" s="64">
        <v>5222.7449999999999</v>
      </c>
      <c r="AB21" s="64">
        <v>3037.5149999999999</v>
      </c>
      <c r="AC21" s="64">
        <v>5.351</v>
      </c>
      <c r="AD21" s="65">
        <v>4</v>
      </c>
      <c r="AE21" s="65">
        <v>2284</v>
      </c>
      <c r="AF21" s="65">
        <v>8681</v>
      </c>
      <c r="AG21" s="65">
        <v>2.4</v>
      </c>
      <c r="AH21" s="65">
        <v>0</v>
      </c>
      <c r="AI21" s="65">
        <v>2914</v>
      </c>
      <c r="AJ21" s="64">
        <v>24095.381000000001</v>
      </c>
      <c r="AK21" s="65">
        <v>72</v>
      </c>
      <c r="AL21" s="65">
        <v>37</v>
      </c>
      <c r="AM21" s="65">
        <v>0</v>
      </c>
      <c r="AN21" s="65">
        <v>398</v>
      </c>
      <c r="AO21" s="64">
        <v>7591.1559999999999</v>
      </c>
      <c r="AP21" s="65">
        <v>87</v>
      </c>
      <c r="AQ21" s="65">
        <v>33.75</v>
      </c>
      <c r="AR21" s="65">
        <v>35</v>
      </c>
      <c r="AS21" s="65">
        <v>796</v>
      </c>
      <c r="AT21" s="65">
        <v>21</v>
      </c>
    </row>
    <row r="22" spans="1:46" x14ac:dyDescent="0.2">
      <c r="A22" t="s">
        <v>96</v>
      </c>
      <c r="B22" s="63" t="s">
        <v>376</v>
      </c>
      <c r="C22" s="67">
        <v>155121.32</v>
      </c>
      <c r="D22" s="66">
        <v>169245.96799999999</v>
      </c>
      <c r="E22" s="66">
        <v>131355.06599999999</v>
      </c>
      <c r="F22" s="67">
        <v>2307.9</v>
      </c>
      <c r="G22" s="67">
        <v>703.12</v>
      </c>
      <c r="H22" s="66">
        <v>339.41399999999999</v>
      </c>
      <c r="I22" s="66">
        <v>4402.0820000000003</v>
      </c>
      <c r="J22" s="67">
        <v>53193</v>
      </c>
      <c r="K22" s="67">
        <v>316</v>
      </c>
      <c r="L22" s="67">
        <v>4159.95</v>
      </c>
      <c r="M22" s="67">
        <v>3589</v>
      </c>
      <c r="N22" s="66">
        <v>25583.148000000001</v>
      </c>
      <c r="O22" s="66">
        <v>16426.853999999999</v>
      </c>
      <c r="P22" s="67">
        <v>646.29999999999995</v>
      </c>
      <c r="Q22" s="67">
        <v>10679.46</v>
      </c>
      <c r="R22" s="66">
        <v>157.72499999999999</v>
      </c>
      <c r="S22" s="66">
        <v>77.921999999999997</v>
      </c>
      <c r="T22" s="67">
        <v>534</v>
      </c>
      <c r="U22" s="66">
        <v>135.79400000000001</v>
      </c>
      <c r="V22" s="67">
        <v>323</v>
      </c>
      <c r="W22" s="67">
        <v>0.1</v>
      </c>
      <c r="X22" s="67">
        <v>3527</v>
      </c>
      <c r="Y22" s="66">
        <v>3224.1170000000002</v>
      </c>
      <c r="Z22" s="66">
        <v>5836.8230000000003</v>
      </c>
      <c r="AA22" s="66">
        <v>5222.7449999999999</v>
      </c>
      <c r="AB22" s="66">
        <v>3037.5149999999999</v>
      </c>
      <c r="AC22" s="66">
        <v>5.351</v>
      </c>
      <c r="AD22" s="67">
        <v>4</v>
      </c>
      <c r="AE22" s="67">
        <v>2211</v>
      </c>
      <c r="AF22" s="67">
        <v>8478</v>
      </c>
      <c r="AG22" s="67">
        <v>2.4</v>
      </c>
      <c r="AH22" s="67">
        <v>0</v>
      </c>
      <c r="AI22" s="67">
        <v>2914</v>
      </c>
      <c r="AJ22" s="66">
        <v>14124.647999999999</v>
      </c>
      <c r="AK22" s="67">
        <v>72</v>
      </c>
      <c r="AL22" s="67">
        <v>37</v>
      </c>
      <c r="AM22" s="67">
        <v>0</v>
      </c>
      <c r="AN22" s="67">
        <v>398</v>
      </c>
      <c r="AO22" s="66">
        <v>7591.1559999999999</v>
      </c>
      <c r="AP22" s="67">
        <v>87</v>
      </c>
      <c r="AQ22" s="67">
        <v>33.75</v>
      </c>
      <c r="AR22" s="67">
        <v>35</v>
      </c>
      <c r="AS22" s="67">
        <v>796</v>
      </c>
      <c r="AT22" s="67">
        <v>21</v>
      </c>
    </row>
    <row r="23" spans="1:46" x14ac:dyDescent="0.2">
      <c r="A23" t="s">
        <v>95</v>
      </c>
      <c r="B23" s="63" t="s">
        <v>377</v>
      </c>
      <c r="C23" s="65">
        <v>12017.3</v>
      </c>
      <c r="D23" s="64">
        <v>21988.032999999999</v>
      </c>
      <c r="E23" s="65">
        <v>10113.5</v>
      </c>
      <c r="F23" s="65">
        <v>1555.5</v>
      </c>
      <c r="G23" s="65">
        <v>0</v>
      </c>
      <c r="H23" s="65">
        <v>0</v>
      </c>
      <c r="I23" s="65">
        <v>1700.8</v>
      </c>
      <c r="J23" s="65">
        <v>7528</v>
      </c>
      <c r="K23" s="65">
        <v>0</v>
      </c>
      <c r="L23" s="65">
        <v>0</v>
      </c>
      <c r="M23" s="65">
        <v>0</v>
      </c>
      <c r="N23" s="65">
        <v>0</v>
      </c>
      <c r="O23" s="65">
        <v>0</v>
      </c>
      <c r="P23" s="65">
        <v>0</v>
      </c>
      <c r="Q23" s="65">
        <v>0</v>
      </c>
      <c r="R23" s="65">
        <v>0</v>
      </c>
      <c r="S23" s="65">
        <v>0</v>
      </c>
      <c r="T23" s="65">
        <v>0</v>
      </c>
      <c r="U23" s="65">
        <v>0</v>
      </c>
      <c r="V23" s="65">
        <v>0</v>
      </c>
      <c r="W23" s="65">
        <v>0</v>
      </c>
      <c r="X23" s="65">
        <v>957</v>
      </c>
      <c r="Y23" s="65">
        <v>0</v>
      </c>
      <c r="Z23" s="65">
        <v>0</v>
      </c>
      <c r="AA23" s="65">
        <v>0</v>
      </c>
      <c r="AB23" s="65">
        <v>0</v>
      </c>
      <c r="AC23" s="65">
        <v>0</v>
      </c>
      <c r="AD23" s="65">
        <v>0</v>
      </c>
      <c r="AE23" s="65">
        <v>73</v>
      </c>
      <c r="AF23" s="65">
        <v>203</v>
      </c>
      <c r="AG23" s="65">
        <v>0</v>
      </c>
      <c r="AH23" s="65">
        <v>0</v>
      </c>
      <c r="AI23" s="65">
        <v>0</v>
      </c>
      <c r="AJ23" s="64">
        <v>9970.7330000000002</v>
      </c>
      <c r="AK23" s="65">
        <v>0</v>
      </c>
      <c r="AL23" s="65">
        <v>0</v>
      </c>
      <c r="AM23" s="65">
        <v>0</v>
      </c>
      <c r="AN23" s="65">
        <v>0</v>
      </c>
      <c r="AO23" s="65">
        <v>0</v>
      </c>
      <c r="AP23" s="65">
        <v>0</v>
      </c>
      <c r="AQ23" s="65">
        <v>0</v>
      </c>
      <c r="AR23" s="65">
        <v>0</v>
      </c>
      <c r="AS23" s="65">
        <v>0</v>
      </c>
      <c r="AT23" s="65">
        <v>0</v>
      </c>
    </row>
    <row r="24" spans="1:46" x14ac:dyDescent="0.2">
      <c r="B24" s="63" t="s">
        <v>378</v>
      </c>
      <c r="C24" s="66">
        <v>120383.76300000001</v>
      </c>
      <c r="D24" s="66">
        <v>133729.76300000001</v>
      </c>
      <c r="E24" s="66">
        <v>111033.534</v>
      </c>
      <c r="F24" s="67">
        <v>4636.6000000000004</v>
      </c>
      <c r="G24" s="67">
        <v>1047.95</v>
      </c>
      <c r="H24" s="66">
        <v>2086.424</v>
      </c>
      <c r="I24" s="67">
        <v>1080</v>
      </c>
      <c r="J24" s="67">
        <v>49047</v>
      </c>
      <c r="K24" s="67">
        <v>120.6</v>
      </c>
      <c r="L24" s="67">
        <v>31.06</v>
      </c>
      <c r="M24" s="66">
        <v>2833.7939999999999</v>
      </c>
      <c r="N24" s="67">
        <v>11276.52</v>
      </c>
      <c r="O24" s="66">
        <v>10795.449000000001</v>
      </c>
      <c r="P24" s="67">
        <v>84.8</v>
      </c>
      <c r="Q24" s="66">
        <v>20865.275000000001</v>
      </c>
      <c r="R24" s="66">
        <v>151.261</v>
      </c>
      <c r="S24" s="66">
        <v>3.302</v>
      </c>
      <c r="T24" s="67">
        <v>103</v>
      </c>
      <c r="U24" s="66">
        <v>159.73599999999999</v>
      </c>
      <c r="V24" s="67">
        <v>1400</v>
      </c>
      <c r="W24" s="66">
        <v>153.59299999999999</v>
      </c>
      <c r="X24" s="67">
        <v>7177</v>
      </c>
      <c r="Y24" s="66">
        <v>1702.0930000000001</v>
      </c>
      <c r="Z24" s="66">
        <v>1539.259</v>
      </c>
      <c r="AA24" s="66">
        <v>901.43799999999999</v>
      </c>
      <c r="AB24" s="66">
        <v>1397.796</v>
      </c>
      <c r="AC24" s="66">
        <v>263.81299999999999</v>
      </c>
      <c r="AD24" s="67">
        <v>590</v>
      </c>
      <c r="AE24" s="67">
        <v>222</v>
      </c>
      <c r="AF24" s="67">
        <v>714</v>
      </c>
      <c r="AG24" s="67">
        <v>0</v>
      </c>
      <c r="AH24" s="67">
        <v>0</v>
      </c>
      <c r="AI24" s="67">
        <v>0</v>
      </c>
      <c r="AJ24" s="67">
        <v>13346</v>
      </c>
      <c r="AK24" s="67">
        <v>0</v>
      </c>
      <c r="AL24" s="66">
        <v>16.713000000000001</v>
      </c>
      <c r="AM24" s="67">
        <v>14</v>
      </c>
      <c r="AN24" s="67">
        <v>11</v>
      </c>
      <c r="AO24" s="66">
        <v>5995.1549999999997</v>
      </c>
      <c r="AP24" s="67">
        <v>22.35</v>
      </c>
      <c r="AQ24" s="67">
        <v>10</v>
      </c>
      <c r="AR24" s="67">
        <v>5</v>
      </c>
      <c r="AS24" s="67">
        <v>1953</v>
      </c>
      <c r="AT24" s="67">
        <v>0</v>
      </c>
    </row>
    <row r="25" spans="1:46" x14ac:dyDescent="0.2">
      <c r="A25" s="2" t="s">
        <v>99</v>
      </c>
      <c r="B25" s="63" t="s">
        <v>98</v>
      </c>
      <c r="C25" s="64">
        <v>2306.1039999999998</v>
      </c>
      <c r="D25" s="64">
        <v>2306.1039999999998</v>
      </c>
      <c r="E25" s="64">
        <v>2306.0129999999999</v>
      </c>
      <c r="F25" s="65">
        <v>0</v>
      </c>
      <c r="G25" s="65">
        <v>0</v>
      </c>
      <c r="H25" s="65">
        <v>0</v>
      </c>
      <c r="I25" s="65">
        <v>0</v>
      </c>
      <c r="J25" s="65">
        <v>2</v>
      </c>
      <c r="K25" s="65">
        <v>0</v>
      </c>
      <c r="L25" s="65">
        <v>0</v>
      </c>
      <c r="M25" s="65">
        <v>0</v>
      </c>
      <c r="N25" s="64">
        <v>2304.0129999999999</v>
      </c>
      <c r="O25" s="65">
        <v>0</v>
      </c>
      <c r="P25" s="65">
        <v>0</v>
      </c>
      <c r="Q25" s="65">
        <v>0</v>
      </c>
      <c r="R25" s="65">
        <v>0</v>
      </c>
      <c r="S25" s="65">
        <v>0</v>
      </c>
      <c r="T25" s="65">
        <v>0</v>
      </c>
      <c r="U25" s="65">
        <v>0</v>
      </c>
      <c r="V25" s="65">
        <v>0</v>
      </c>
      <c r="W25" s="65">
        <v>0</v>
      </c>
      <c r="X25" s="65">
        <v>0</v>
      </c>
      <c r="Y25" s="65">
        <v>0</v>
      </c>
      <c r="Z25" s="65">
        <v>0</v>
      </c>
      <c r="AA25" s="65">
        <v>0</v>
      </c>
      <c r="AB25" s="64">
        <v>9.0999999999999998E-2</v>
      </c>
      <c r="AC25" s="65">
        <v>0</v>
      </c>
      <c r="AD25" s="65">
        <v>0</v>
      </c>
      <c r="AE25" s="65">
        <v>0</v>
      </c>
      <c r="AF25" s="65">
        <v>0</v>
      </c>
      <c r="AG25" s="65">
        <v>0</v>
      </c>
      <c r="AH25" s="65">
        <v>0</v>
      </c>
      <c r="AI25" s="65">
        <v>0</v>
      </c>
      <c r="AJ25" s="65">
        <v>0</v>
      </c>
      <c r="AK25" s="65">
        <v>0</v>
      </c>
      <c r="AL25" s="65">
        <v>0</v>
      </c>
      <c r="AM25" s="65">
        <v>0</v>
      </c>
      <c r="AN25" s="65">
        <v>0</v>
      </c>
      <c r="AO25" s="65">
        <v>0</v>
      </c>
      <c r="AP25" s="65">
        <v>0</v>
      </c>
      <c r="AQ25" s="65">
        <v>0</v>
      </c>
      <c r="AR25" s="65">
        <v>0</v>
      </c>
      <c r="AS25" s="65">
        <v>0</v>
      </c>
      <c r="AT25" s="65">
        <v>0</v>
      </c>
    </row>
    <row r="26" spans="1:46" x14ac:dyDescent="0.2">
      <c r="A26" t="s">
        <v>403</v>
      </c>
      <c r="B26" s="63" t="s">
        <v>23</v>
      </c>
      <c r="C26" s="66">
        <v>118077.659</v>
      </c>
      <c r="D26" s="66">
        <v>131423.65900000001</v>
      </c>
      <c r="E26" s="66">
        <v>108727.52099999999</v>
      </c>
      <c r="F26" s="67">
        <v>4636.6000000000004</v>
      </c>
      <c r="G26" s="67">
        <v>1047.95</v>
      </c>
      <c r="H26" s="66">
        <v>2086.424</v>
      </c>
      <c r="I26" s="67">
        <v>1080</v>
      </c>
      <c r="J26" s="67">
        <v>49045</v>
      </c>
      <c r="K26" s="67">
        <v>120.6</v>
      </c>
      <c r="L26" s="67">
        <v>31.06</v>
      </c>
      <c r="M26" s="66">
        <v>2833.7939999999999</v>
      </c>
      <c r="N26" s="66">
        <v>8972.5069999999996</v>
      </c>
      <c r="O26" s="66">
        <v>10795.449000000001</v>
      </c>
      <c r="P26" s="67">
        <v>84.8</v>
      </c>
      <c r="Q26" s="66">
        <v>20865.275000000001</v>
      </c>
      <c r="R26" s="66">
        <v>151.261</v>
      </c>
      <c r="S26" s="66">
        <v>3.302</v>
      </c>
      <c r="T26" s="67">
        <v>103</v>
      </c>
      <c r="U26" s="66">
        <v>159.73599999999999</v>
      </c>
      <c r="V26" s="67">
        <v>1400</v>
      </c>
      <c r="W26" s="66">
        <v>153.59299999999999</v>
      </c>
      <c r="X26" s="67">
        <v>7177</v>
      </c>
      <c r="Y26" s="66">
        <v>1702.0930000000001</v>
      </c>
      <c r="Z26" s="66">
        <v>1539.259</v>
      </c>
      <c r="AA26" s="66">
        <v>901.43799999999999</v>
      </c>
      <c r="AB26" s="66">
        <v>1397.7049999999999</v>
      </c>
      <c r="AC26" s="66">
        <v>263.81299999999999</v>
      </c>
      <c r="AD26" s="67">
        <v>590</v>
      </c>
      <c r="AE26" s="67">
        <v>222</v>
      </c>
      <c r="AF26" s="67">
        <v>714</v>
      </c>
      <c r="AG26" s="67">
        <v>0</v>
      </c>
      <c r="AH26" s="67">
        <v>0</v>
      </c>
      <c r="AI26" s="67">
        <v>0</v>
      </c>
      <c r="AJ26" s="67">
        <v>13346</v>
      </c>
      <c r="AK26" s="67">
        <v>0</v>
      </c>
      <c r="AL26" s="66">
        <v>16.713000000000001</v>
      </c>
      <c r="AM26" s="67">
        <v>14</v>
      </c>
      <c r="AN26" s="67">
        <v>11</v>
      </c>
      <c r="AO26" s="66">
        <v>5995.1549999999997</v>
      </c>
      <c r="AP26" s="67">
        <v>22.35</v>
      </c>
      <c r="AQ26" s="67">
        <v>10</v>
      </c>
      <c r="AR26" s="67">
        <v>5</v>
      </c>
      <c r="AS26" s="67">
        <v>1953</v>
      </c>
      <c r="AT26" s="67">
        <v>0</v>
      </c>
    </row>
    <row r="27" spans="1:46" s="69" customFormat="1" x14ac:dyDescent="0.2">
      <c r="A27" s="69" t="s">
        <v>404</v>
      </c>
      <c r="B27" s="70" t="s">
        <v>406</v>
      </c>
      <c r="C27" s="71">
        <f>C26-SUM(C28:C31)</f>
        <v>10427.947000000015</v>
      </c>
      <c r="D27" s="71">
        <f t="shared" ref="D27:AT27" si="1">D26-SUM(D28:D31)</f>
        <v>10427.947000000029</v>
      </c>
      <c r="E27" s="71">
        <f t="shared" si="1"/>
        <v>8299.9969999999885</v>
      </c>
      <c r="F27" s="71">
        <f t="shared" si="1"/>
        <v>0</v>
      </c>
      <c r="G27" s="71">
        <f t="shared" si="1"/>
        <v>1047.95</v>
      </c>
      <c r="H27" s="71">
        <f t="shared" si="1"/>
        <v>0</v>
      </c>
      <c r="I27" s="71">
        <f t="shared" si="1"/>
        <v>1080</v>
      </c>
      <c r="J27" s="71">
        <f t="shared" si="1"/>
        <v>0</v>
      </c>
      <c r="K27" s="71">
        <f t="shared" si="1"/>
        <v>0</v>
      </c>
      <c r="L27" s="71">
        <f t="shared" si="1"/>
        <v>0</v>
      </c>
      <c r="M27" s="71">
        <f t="shared" si="1"/>
        <v>0</v>
      </c>
      <c r="N27" s="71">
        <f t="shared" si="1"/>
        <v>0</v>
      </c>
      <c r="O27" s="71">
        <f t="shared" si="1"/>
        <v>0</v>
      </c>
      <c r="P27" s="71">
        <f t="shared" si="1"/>
        <v>0</v>
      </c>
      <c r="Q27" s="71">
        <f t="shared" si="1"/>
        <v>0</v>
      </c>
      <c r="R27" s="71">
        <f t="shared" si="1"/>
        <v>151.261</v>
      </c>
      <c r="S27" s="71">
        <f t="shared" si="1"/>
        <v>0</v>
      </c>
      <c r="T27" s="71">
        <f t="shared" si="1"/>
        <v>0</v>
      </c>
      <c r="U27" s="71">
        <f t="shared" si="1"/>
        <v>159.73599999999999</v>
      </c>
      <c r="V27" s="71">
        <f t="shared" si="1"/>
        <v>0</v>
      </c>
      <c r="W27" s="71">
        <f t="shared" si="1"/>
        <v>0</v>
      </c>
      <c r="X27" s="71">
        <f t="shared" si="1"/>
        <v>7177</v>
      </c>
      <c r="Y27" s="71">
        <f t="shared" si="1"/>
        <v>0</v>
      </c>
      <c r="Z27" s="71">
        <f t="shared" si="1"/>
        <v>0</v>
      </c>
      <c r="AA27" s="71">
        <f t="shared" si="1"/>
        <v>0</v>
      </c>
      <c r="AB27" s="71">
        <f t="shared" si="1"/>
        <v>0</v>
      </c>
      <c r="AC27" s="71">
        <f t="shared" si="1"/>
        <v>0</v>
      </c>
      <c r="AD27" s="71">
        <f t="shared" si="1"/>
        <v>590</v>
      </c>
      <c r="AE27" s="71">
        <f t="shared" si="1"/>
        <v>222</v>
      </c>
      <c r="AF27" s="71">
        <f t="shared" si="1"/>
        <v>0</v>
      </c>
      <c r="AG27" s="71">
        <f t="shared" si="1"/>
        <v>0</v>
      </c>
      <c r="AH27" s="71">
        <f t="shared" si="1"/>
        <v>0</v>
      </c>
      <c r="AI27" s="71">
        <f t="shared" si="1"/>
        <v>0</v>
      </c>
      <c r="AJ27" s="71">
        <f t="shared" si="1"/>
        <v>0</v>
      </c>
      <c r="AK27" s="71">
        <f t="shared" si="1"/>
        <v>0</v>
      </c>
      <c r="AL27" s="71">
        <f t="shared" si="1"/>
        <v>0</v>
      </c>
      <c r="AM27" s="71">
        <f t="shared" si="1"/>
        <v>0</v>
      </c>
      <c r="AN27" s="71">
        <f t="shared" si="1"/>
        <v>11</v>
      </c>
      <c r="AO27" s="71">
        <f t="shared" si="1"/>
        <v>0</v>
      </c>
      <c r="AP27" s="71">
        <f t="shared" si="1"/>
        <v>0</v>
      </c>
      <c r="AQ27" s="71">
        <f t="shared" si="1"/>
        <v>0</v>
      </c>
      <c r="AR27" s="71">
        <f t="shared" si="1"/>
        <v>0</v>
      </c>
      <c r="AS27" s="71">
        <f t="shared" si="1"/>
        <v>1953</v>
      </c>
      <c r="AT27" s="71">
        <f t="shared" si="1"/>
        <v>0</v>
      </c>
    </row>
    <row r="28" spans="1:46" x14ac:dyDescent="0.2">
      <c r="A28" t="s">
        <v>404</v>
      </c>
      <c r="B28" s="63" t="s">
        <v>379</v>
      </c>
      <c r="C28" s="64">
        <v>24080.642</v>
      </c>
      <c r="D28" s="64">
        <v>26640.642</v>
      </c>
      <c r="E28" s="64">
        <v>23216.292000000001</v>
      </c>
      <c r="F28" s="65">
        <v>2894.4</v>
      </c>
      <c r="G28" s="65">
        <v>0</v>
      </c>
      <c r="H28" s="65">
        <v>180.95</v>
      </c>
      <c r="I28" s="65">
        <v>0</v>
      </c>
      <c r="J28" s="65">
        <v>11884</v>
      </c>
      <c r="K28" s="65">
        <v>22.1</v>
      </c>
      <c r="L28" s="65">
        <v>0</v>
      </c>
      <c r="M28" s="64">
        <v>454.06400000000002</v>
      </c>
      <c r="N28" s="64">
        <v>171.78299999999999</v>
      </c>
      <c r="O28" s="64">
        <v>1536.097</v>
      </c>
      <c r="P28" s="65">
        <v>10.4</v>
      </c>
      <c r="Q28" s="64">
        <v>4479.0659999999998</v>
      </c>
      <c r="R28" s="65">
        <v>0</v>
      </c>
      <c r="S28" s="64">
        <v>3.302</v>
      </c>
      <c r="T28" s="65">
        <v>3</v>
      </c>
      <c r="U28" s="65">
        <v>0</v>
      </c>
      <c r="V28" s="65">
        <v>326</v>
      </c>
      <c r="W28" s="64">
        <v>87.585999999999999</v>
      </c>
      <c r="X28" s="65">
        <v>0</v>
      </c>
      <c r="Y28" s="64">
        <v>1641.4749999999999</v>
      </c>
      <c r="Z28" s="65">
        <v>0</v>
      </c>
      <c r="AA28" s="64">
        <v>27.751999999999999</v>
      </c>
      <c r="AB28" s="65">
        <v>0</v>
      </c>
      <c r="AC28" s="64">
        <v>11.667</v>
      </c>
      <c r="AD28" s="65">
        <v>0</v>
      </c>
      <c r="AE28" s="65">
        <v>0</v>
      </c>
      <c r="AF28" s="65">
        <v>347</v>
      </c>
      <c r="AG28" s="65">
        <v>0</v>
      </c>
      <c r="AH28" s="65">
        <v>0</v>
      </c>
      <c r="AI28" s="65">
        <v>0</v>
      </c>
      <c r="AJ28" s="65">
        <v>2560</v>
      </c>
      <c r="AK28" s="65">
        <v>0</v>
      </c>
      <c r="AL28" s="64">
        <v>3.1E-2</v>
      </c>
      <c r="AM28" s="65">
        <v>14</v>
      </c>
      <c r="AN28" s="65">
        <v>0</v>
      </c>
      <c r="AO28" s="64">
        <v>8.0850000000000009</v>
      </c>
      <c r="AP28" s="65">
        <v>0</v>
      </c>
      <c r="AQ28" s="65">
        <v>0.1</v>
      </c>
      <c r="AR28" s="65">
        <v>5</v>
      </c>
      <c r="AS28" s="65">
        <v>0</v>
      </c>
      <c r="AT28" s="65">
        <v>0</v>
      </c>
    </row>
    <row r="29" spans="1:46" x14ac:dyDescent="0.2">
      <c r="A29" t="s">
        <v>405</v>
      </c>
      <c r="B29" s="63" t="s">
        <v>380</v>
      </c>
      <c r="C29" s="66">
        <v>50535.627999999997</v>
      </c>
      <c r="D29" s="66">
        <v>51552.627999999997</v>
      </c>
      <c r="E29" s="66">
        <v>47256.675000000003</v>
      </c>
      <c r="F29" s="67">
        <v>1363.5</v>
      </c>
      <c r="G29" s="67">
        <v>0</v>
      </c>
      <c r="H29" s="66">
        <v>598.69299999999998</v>
      </c>
      <c r="I29" s="67">
        <v>0</v>
      </c>
      <c r="J29" s="67">
        <v>24367</v>
      </c>
      <c r="K29" s="67">
        <v>98.5</v>
      </c>
      <c r="L29" s="67">
        <v>0</v>
      </c>
      <c r="M29" s="67">
        <v>1646.47</v>
      </c>
      <c r="N29" s="66">
        <v>3482.1460000000002</v>
      </c>
      <c r="O29" s="66">
        <v>3677.9090000000001</v>
      </c>
      <c r="P29" s="67">
        <v>74.400000000000006</v>
      </c>
      <c r="Q29" s="66">
        <v>11907.683000000001</v>
      </c>
      <c r="R29" s="67">
        <v>0</v>
      </c>
      <c r="S29" s="67">
        <v>0</v>
      </c>
      <c r="T29" s="67">
        <v>62</v>
      </c>
      <c r="U29" s="67">
        <v>0</v>
      </c>
      <c r="V29" s="67">
        <v>834</v>
      </c>
      <c r="W29" s="66">
        <v>62.034999999999997</v>
      </c>
      <c r="X29" s="67">
        <v>0</v>
      </c>
      <c r="Y29" s="66">
        <v>8.8219999999999992</v>
      </c>
      <c r="Z29" s="67">
        <v>1439.86</v>
      </c>
      <c r="AA29" s="66">
        <v>328.464</v>
      </c>
      <c r="AB29" s="67">
        <v>0</v>
      </c>
      <c r="AC29" s="66">
        <v>252.14599999999999</v>
      </c>
      <c r="AD29" s="67">
        <v>0</v>
      </c>
      <c r="AE29" s="67">
        <v>0</v>
      </c>
      <c r="AF29" s="67">
        <v>332</v>
      </c>
      <c r="AG29" s="67">
        <v>0</v>
      </c>
      <c r="AH29" s="67">
        <v>0</v>
      </c>
      <c r="AI29" s="67">
        <v>0</v>
      </c>
      <c r="AJ29" s="67">
        <v>1017</v>
      </c>
      <c r="AK29" s="67">
        <v>0</v>
      </c>
      <c r="AL29" s="66">
        <v>16.681999999999999</v>
      </c>
      <c r="AM29" s="67">
        <v>0</v>
      </c>
      <c r="AN29" s="67">
        <v>0</v>
      </c>
      <c r="AO29" s="67">
        <v>4897.68</v>
      </c>
      <c r="AP29" s="67">
        <v>22.35</v>
      </c>
      <c r="AQ29" s="67">
        <v>0.9</v>
      </c>
      <c r="AR29" s="67">
        <v>0</v>
      </c>
      <c r="AS29" s="67">
        <v>0</v>
      </c>
      <c r="AT29" s="67">
        <v>0</v>
      </c>
    </row>
    <row r="30" spans="1:46" x14ac:dyDescent="0.2">
      <c r="A30" t="s">
        <v>405</v>
      </c>
      <c r="B30" s="63" t="s">
        <v>381</v>
      </c>
      <c r="C30" s="64">
        <v>32779.283000000003</v>
      </c>
      <c r="D30" s="64">
        <v>42548.283000000003</v>
      </c>
      <c r="E30" s="64">
        <v>29716.398000000001</v>
      </c>
      <c r="F30" s="65">
        <v>378.7</v>
      </c>
      <c r="G30" s="65">
        <v>0</v>
      </c>
      <c r="H30" s="64">
        <v>1306.7809999999999</v>
      </c>
      <c r="I30" s="65">
        <v>0</v>
      </c>
      <c r="J30" s="65">
        <v>12794</v>
      </c>
      <c r="K30" s="65">
        <v>0</v>
      </c>
      <c r="L30" s="65">
        <v>0</v>
      </c>
      <c r="M30" s="65">
        <v>733.26</v>
      </c>
      <c r="N30" s="64">
        <v>5283.3919999999998</v>
      </c>
      <c r="O30" s="64">
        <v>5515.9290000000001</v>
      </c>
      <c r="P30" s="65">
        <v>0</v>
      </c>
      <c r="Q30" s="64">
        <v>4478.5259999999998</v>
      </c>
      <c r="R30" s="65">
        <v>0</v>
      </c>
      <c r="S30" s="65">
        <v>0</v>
      </c>
      <c r="T30" s="65">
        <v>8</v>
      </c>
      <c r="U30" s="65">
        <v>0</v>
      </c>
      <c r="V30" s="65">
        <v>240</v>
      </c>
      <c r="W30" s="64">
        <v>3.972</v>
      </c>
      <c r="X30" s="65">
        <v>0</v>
      </c>
      <c r="Y30" s="64">
        <v>44.098999999999997</v>
      </c>
      <c r="Z30" s="64">
        <v>99.399000000000001</v>
      </c>
      <c r="AA30" s="65">
        <v>476.52</v>
      </c>
      <c r="AB30" s="64">
        <v>1397.7049999999999</v>
      </c>
      <c r="AC30" s="65">
        <v>0</v>
      </c>
      <c r="AD30" s="65">
        <v>0</v>
      </c>
      <c r="AE30" s="65">
        <v>0</v>
      </c>
      <c r="AF30" s="65">
        <v>19</v>
      </c>
      <c r="AG30" s="65">
        <v>0</v>
      </c>
      <c r="AH30" s="65">
        <v>0</v>
      </c>
      <c r="AI30" s="65">
        <v>0</v>
      </c>
      <c r="AJ30" s="65">
        <v>9769</v>
      </c>
      <c r="AK30" s="65">
        <v>0</v>
      </c>
      <c r="AL30" s="65">
        <v>0</v>
      </c>
      <c r="AM30" s="65">
        <v>0</v>
      </c>
      <c r="AN30" s="65">
        <v>0</v>
      </c>
      <c r="AO30" s="65">
        <v>1089.3900000000001</v>
      </c>
      <c r="AP30" s="65">
        <v>0</v>
      </c>
      <c r="AQ30" s="65">
        <v>9</v>
      </c>
      <c r="AR30" s="65">
        <v>0</v>
      </c>
      <c r="AS30" s="65">
        <v>0</v>
      </c>
      <c r="AT30" s="65">
        <v>0</v>
      </c>
    </row>
    <row r="31" spans="1:46" x14ac:dyDescent="0.2">
      <c r="A31" t="s">
        <v>405</v>
      </c>
      <c r="B31" s="63" t="s">
        <v>382</v>
      </c>
      <c r="C31" s="66">
        <v>254.15899999999999</v>
      </c>
      <c r="D31" s="66">
        <v>254.15899999999999</v>
      </c>
      <c r="E31" s="66">
        <v>238.15899999999999</v>
      </c>
      <c r="F31" s="67">
        <v>0</v>
      </c>
      <c r="G31" s="67">
        <v>0</v>
      </c>
      <c r="H31" s="67">
        <v>0</v>
      </c>
      <c r="I31" s="67">
        <v>0</v>
      </c>
      <c r="J31" s="67">
        <v>0</v>
      </c>
      <c r="K31" s="67">
        <v>0</v>
      </c>
      <c r="L31" s="67">
        <v>31.06</v>
      </c>
      <c r="M31" s="67">
        <v>0</v>
      </c>
      <c r="N31" s="66">
        <v>35.186</v>
      </c>
      <c r="O31" s="66">
        <v>65.513999999999996</v>
      </c>
      <c r="P31" s="67">
        <v>0</v>
      </c>
      <c r="Q31" s="67">
        <v>0</v>
      </c>
      <c r="R31" s="67">
        <v>0</v>
      </c>
      <c r="S31" s="67">
        <v>0</v>
      </c>
      <c r="T31" s="67">
        <v>30</v>
      </c>
      <c r="U31" s="67">
        <v>0</v>
      </c>
      <c r="V31" s="67">
        <v>0</v>
      </c>
      <c r="W31" s="67">
        <v>0</v>
      </c>
      <c r="X31" s="67">
        <v>0</v>
      </c>
      <c r="Y31" s="66">
        <v>7.6970000000000001</v>
      </c>
      <c r="Z31" s="67">
        <v>0</v>
      </c>
      <c r="AA31" s="66">
        <v>68.701999999999998</v>
      </c>
      <c r="AB31" s="67">
        <v>0</v>
      </c>
      <c r="AC31" s="67">
        <v>0</v>
      </c>
      <c r="AD31" s="67">
        <v>0</v>
      </c>
      <c r="AE31" s="67">
        <v>0</v>
      </c>
      <c r="AF31" s="67">
        <v>16</v>
      </c>
      <c r="AG31" s="67">
        <v>0</v>
      </c>
      <c r="AH31" s="67">
        <v>0</v>
      </c>
      <c r="AI31" s="67">
        <v>0</v>
      </c>
      <c r="AJ31" s="67">
        <v>0</v>
      </c>
      <c r="AK31" s="67">
        <v>0</v>
      </c>
      <c r="AL31" s="67">
        <v>0</v>
      </c>
      <c r="AM31" s="67">
        <v>0</v>
      </c>
      <c r="AN31" s="67">
        <v>0</v>
      </c>
      <c r="AO31" s="67">
        <v>0</v>
      </c>
      <c r="AP31" s="67">
        <v>0</v>
      </c>
      <c r="AQ31" s="67">
        <v>0</v>
      </c>
      <c r="AR31" s="67">
        <v>0</v>
      </c>
      <c r="AS31" s="67">
        <v>0</v>
      </c>
      <c r="AT31" s="67">
        <v>0</v>
      </c>
    </row>
    <row r="32" spans="1:46" x14ac:dyDescent="0.2">
      <c r="B32" s="63" t="s">
        <v>383</v>
      </c>
      <c r="C32" s="64">
        <v>218.863</v>
      </c>
      <c r="D32" s="64">
        <v>239.261</v>
      </c>
      <c r="E32" s="64">
        <v>218.863</v>
      </c>
      <c r="F32" s="65">
        <v>0</v>
      </c>
      <c r="G32" s="65">
        <v>0</v>
      </c>
      <c r="H32" s="65">
        <v>0</v>
      </c>
      <c r="I32" s="65">
        <v>0</v>
      </c>
      <c r="J32" s="65">
        <v>0</v>
      </c>
      <c r="K32" s="65">
        <v>0</v>
      </c>
      <c r="L32" s="65">
        <v>0</v>
      </c>
      <c r="M32" s="65">
        <v>0</v>
      </c>
      <c r="N32" s="64">
        <v>4.7960000000000003</v>
      </c>
      <c r="O32" s="64">
        <v>214.06700000000001</v>
      </c>
      <c r="P32" s="65">
        <v>0</v>
      </c>
      <c r="Q32" s="65">
        <v>0</v>
      </c>
      <c r="R32" s="65">
        <v>0</v>
      </c>
      <c r="S32" s="65">
        <v>0</v>
      </c>
      <c r="T32" s="65">
        <v>0</v>
      </c>
      <c r="U32" s="65">
        <v>0</v>
      </c>
      <c r="V32" s="65">
        <v>0</v>
      </c>
      <c r="W32" s="65">
        <v>0</v>
      </c>
      <c r="X32" s="65">
        <v>0</v>
      </c>
      <c r="Y32" s="65">
        <v>0</v>
      </c>
      <c r="Z32" s="65">
        <v>0</v>
      </c>
      <c r="AA32" s="65">
        <v>0</v>
      </c>
      <c r="AB32" s="65">
        <v>0</v>
      </c>
      <c r="AC32" s="65">
        <v>0</v>
      </c>
      <c r="AD32" s="65">
        <v>0</v>
      </c>
      <c r="AE32" s="65">
        <v>0</v>
      </c>
      <c r="AF32" s="65">
        <v>0</v>
      </c>
      <c r="AG32" s="65">
        <v>0</v>
      </c>
      <c r="AH32" s="65">
        <v>0</v>
      </c>
      <c r="AI32" s="65">
        <v>0</v>
      </c>
      <c r="AJ32" s="64">
        <v>20.398</v>
      </c>
      <c r="AK32" s="65">
        <v>0</v>
      </c>
      <c r="AL32" s="65">
        <v>0</v>
      </c>
      <c r="AM32" s="65">
        <v>0</v>
      </c>
      <c r="AN32" s="65">
        <v>0</v>
      </c>
      <c r="AO32" s="65">
        <v>0</v>
      </c>
      <c r="AP32" s="65">
        <v>0</v>
      </c>
      <c r="AQ32" s="65">
        <v>0</v>
      </c>
      <c r="AR32" s="65">
        <v>0</v>
      </c>
      <c r="AS32" s="65">
        <v>0</v>
      </c>
      <c r="AT32" s="65">
        <v>0</v>
      </c>
    </row>
    <row r="33" spans="1:46" x14ac:dyDescent="0.2">
      <c r="B33" s="63" t="s">
        <v>384</v>
      </c>
      <c r="C33" s="67">
        <v>15911.93</v>
      </c>
      <c r="D33" s="66">
        <v>20584.516</v>
      </c>
      <c r="E33" s="66">
        <v>8633.6849999999995</v>
      </c>
      <c r="F33" s="67">
        <v>539.20000000000005</v>
      </c>
      <c r="G33" s="66">
        <v>23.513000000000002</v>
      </c>
      <c r="H33" s="67">
        <v>434</v>
      </c>
      <c r="I33" s="66">
        <v>1686.681</v>
      </c>
      <c r="J33" s="67">
        <v>1605</v>
      </c>
      <c r="K33" s="67">
        <v>180</v>
      </c>
      <c r="L33" s="67">
        <v>6.65</v>
      </c>
      <c r="M33" s="66">
        <v>13.113</v>
      </c>
      <c r="N33" s="66">
        <v>722.88499999999999</v>
      </c>
      <c r="O33" s="66">
        <v>873.76700000000005</v>
      </c>
      <c r="P33" s="67">
        <v>75.5</v>
      </c>
      <c r="Q33" s="66">
        <v>727.97900000000004</v>
      </c>
      <c r="R33" s="67">
        <v>0</v>
      </c>
      <c r="S33" s="66">
        <v>96.947000000000003</v>
      </c>
      <c r="T33" s="67">
        <v>63</v>
      </c>
      <c r="U33" s="66">
        <v>35.145000000000003</v>
      </c>
      <c r="V33" s="67">
        <v>374</v>
      </c>
      <c r="W33" s="67">
        <v>0</v>
      </c>
      <c r="X33" s="67">
        <v>232</v>
      </c>
      <c r="Y33" s="66">
        <v>813.428</v>
      </c>
      <c r="Z33" s="67">
        <v>731.78</v>
      </c>
      <c r="AA33" s="66">
        <v>589.57100000000003</v>
      </c>
      <c r="AB33" s="66">
        <v>118.771</v>
      </c>
      <c r="AC33" s="67">
        <v>34</v>
      </c>
      <c r="AD33" s="67">
        <v>138</v>
      </c>
      <c r="AE33" s="67">
        <v>1963</v>
      </c>
      <c r="AF33" s="67">
        <v>3834</v>
      </c>
      <c r="AG33" s="67">
        <v>0</v>
      </c>
      <c r="AH33" s="67">
        <v>0</v>
      </c>
      <c r="AI33" s="67">
        <v>27</v>
      </c>
      <c r="AJ33" s="66">
        <v>4672.5860000000002</v>
      </c>
      <c r="AK33" s="67">
        <v>0</v>
      </c>
      <c r="AL33" s="67">
        <v>0</v>
      </c>
      <c r="AM33" s="67">
        <v>0</v>
      </c>
      <c r="AN33" s="67">
        <v>2.4</v>
      </c>
      <c r="AO33" s="67">
        <v>214.22</v>
      </c>
      <c r="AP33" s="67">
        <v>1.22</v>
      </c>
      <c r="AQ33" s="67">
        <v>0</v>
      </c>
      <c r="AR33" s="67">
        <v>0</v>
      </c>
      <c r="AS33" s="67">
        <v>74</v>
      </c>
      <c r="AT33" s="67">
        <v>0</v>
      </c>
    </row>
    <row r="34" spans="1:46" x14ac:dyDescent="0.2">
      <c r="B34" s="63" t="s">
        <v>385</v>
      </c>
      <c r="C34" s="65">
        <v>0</v>
      </c>
      <c r="D34" s="65">
        <v>0</v>
      </c>
      <c r="E34" s="65">
        <v>0</v>
      </c>
      <c r="F34" s="65">
        <v>0</v>
      </c>
      <c r="G34" s="65">
        <v>0</v>
      </c>
      <c r="H34" s="65">
        <v>0</v>
      </c>
      <c r="I34" s="65">
        <v>0</v>
      </c>
      <c r="J34" s="65">
        <v>0</v>
      </c>
      <c r="K34" s="65">
        <v>0</v>
      </c>
      <c r="L34" s="65">
        <v>0</v>
      </c>
      <c r="M34" s="65">
        <v>0</v>
      </c>
      <c r="N34" s="65">
        <v>0</v>
      </c>
      <c r="O34" s="65">
        <v>0</v>
      </c>
      <c r="P34" s="65">
        <v>0</v>
      </c>
      <c r="Q34" s="65">
        <v>0</v>
      </c>
      <c r="R34" s="65">
        <v>0</v>
      </c>
      <c r="S34" s="65">
        <v>0</v>
      </c>
      <c r="T34" s="65">
        <v>0</v>
      </c>
      <c r="U34" s="65">
        <v>0</v>
      </c>
      <c r="V34" s="65">
        <v>0</v>
      </c>
      <c r="W34" s="65">
        <v>0</v>
      </c>
      <c r="X34" s="65">
        <v>0</v>
      </c>
      <c r="Y34" s="65">
        <v>0</v>
      </c>
      <c r="Z34" s="65">
        <v>0</v>
      </c>
      <c r="AA34" s="65">
        <v>0</v>
      </c>
      <c r="AB34" s="65">
        <v>0</v>
      </c>
      <c r="AC34" s="65">
        <v>0</v>
      </c>
      <c r="AD34" s="65">
        <v>0</v>
      </c>
      <c r="AE34" s="65">
        <v>0</v>
      </c>
      <c r="AF34" s="65">
        <v>0</v>
      </c>
      <c r="AG34" s="65">
        <v>0</v>
      </c>
      <c r="AH34" s="65">
        <v>0</v>
      </c>
      <c r="AI34" s="65">
        <v>0</v>
      </c>
      <c r="AJ34" s="65">
        <v>0</v>
      </c>
      <c r="AK34" s="65">
        <v>0</v>
      </c>
      <c r="AL34" s="65">
        <v>0</v>
      </c>
      <c r="AM34" s="65">
        <v>0</v>
      </c>
      <c r="AN34" s="65">
        <v>0</v>
      </c>
      <c r="AO34" s="65">
        <v>0</v>
      </c>
      <c r="AP34" s="65">
        <v>0</v>
      </c>
      <c r="AQ34" s="65">
        <v>0</v>
      </c>
      <c r="AR34" s="65">
        <v>0</v>
      </c>
      <c r="AS34" s="65">
        <v>0</v>
      </c>
      <c r="AT34" s="65">
        <v>0</v>
      </c>
    </row>
    <row r="35" spans="1:46" x14ac:dyDescent="0.2">
      <c r="B35" s="63" t="s">
        <v>386</v>
      </c>
      <c r="C35" s="66">
        <v>13.269</v>
      </c>
      <c r="D35" s="66">
        <v>13.269</v>
      </c>
      <c r="E35" s="66">
        <v>13.269</v>
      </c>
      <c r="F35" s="67">
        <v>8</v>
      </c>
      <c r="G35" s="67">
        <v>0</v>
      </c>
      <c r="H35" s="67">
        <v>0</v>
      </c>
      <c r="I35" s="67">
        <v>0</v>
      </c>
      <c r="J35" s="67">
        <v>0</v>
      </c>
      <c r="K35" s="67">
        <v>0</v>
      </c>
      <c r="L35" s="67">
        <v>0</v>
      </c>
      <c r="M35" s="67">
        <v>0</v>
      </c>
      <c r="N35" s="67">
        <v>0</v>
      </c>
      <c r="O35" s="67">
        <v>0</v>
      </c>
      <c r="P35" s="67">
        <v>0</v>
      </c>
      <c r="Q35" s="66">
        <v>3.8690000000000002</v>
      </c>
      <c r="R35" s="67">
        <v>0</v>
      </c>
      <c r="S35" s="67">
        <v>0</v>
      </c>
      <c r="T35" s="67">
        <v>0</v>
      </c>
      <c r="U35" s="67">
        <v>0</v>
      </c>
      <c r="V35" s="67">
        <v>0</v>
      </c>
      <c r="W35" s="67">
        <v>0</v>
      </c>
      <c r="X35" s="67">
        <v>0</v>
      </c>
      <c r="Y35" s="67">
        <v>0</v>
      </c>
      <c r="Z35" s="67">
        <v>0</v>
      </c>
      <c r="AA35" s="67">
        <v>0</v>
      </c>
      <c r="AB35" s="67">
        <v>0</v>
      </c>
      <c r="AC35" s="67">
        <v>1.4</v>
      </c>
      <c r="AD35" s="67">
        <v>0</v>
      </c>
      <c r="AE35" s="67">
        <v>0</v>
      </c>
      <c r="AF35" s="67">
        <v>0</v>
      </c>
      <c r="AG35" s="67">
        <v>0</v>
      </c>
      <c r="AH35" s="67">
        <v>0</v>
      </c>
      <c r="AI35" s="67">
        <v>0</v>
      </c>
      <c r="AJ35" s="67">
        <v>0</v>
      </c>
      <c r="AK35" s="67">
        <v>0</v>
      </c>
      <c r="AL35" s="67">
        <v>0</v>
      </c>
      <c r="AM35" s="67">
        <v>0</v>
      </c>
      <c r="AN35" s="67">
        <v>0</v>
      </c>
      <c r="AO35" s="67">
        <v>0</v>
      </c>
      <c r="AP35" s="67">
        <v>0</v>
      </c>
      <c r="AQ35" s="67">
        <v>0</v>
      </c>
      <c r="AR35" s="67">
        <v>0</v>
      </c>
      <c r="AS35" s="67">
        <v>0</v>
      </c>
      <c r="AT35" s="67">
        <v>0</v>
      </c>
    </row>
    <row r="36" spans="1:46" x14ac:dyDescent="0.2">
      <c r="B36" s="63" t="s">
        <v>387</v>
      </c>
      <c r="C36" s="64">
        <v>2114.4650000000001</v>
      </c>
      <c r="D36" s="64">
        <v>2114.4650000000001</v>
      </c>
      <c r="E36" s="64">
        <v>1219.2670000000001</v>
      </c>
      <c r="F36" s="65">
        <v>36.9</v>
      </c>
      <c r="G36" s="65">
        <v>0</v>
      </c>
      <c r="H36" s="65">
        <v>0</v>
      </c>
      <c r="I36" s="64">
        <v>0.19800000000000001</v>
      </c>
      <c r="J36" s="65">
        <v>231</v>
      </c>
      <c r="K36" s="65">
        <v>0</v>
      </c>
      <c r="L36" s="65">
        <v>0</v>
      </c>
      <c r="M36" s="65">
        <v>0</v>
      </c>
      <c r="N36" s="64">
        <v>6.4119999999999999</v>
      </c>
      <c r="O36" s="64">
        <v>0.13800000000000001</v>
      </c>
      <c r="P36" s="65">
        <v>0</v>
      </c>
      <c r="Q36" s="64">
        <v>944.29600000000005</v>
      </c>
      <c r="R36" s="65">
        <v>0</v>
      </c>
      <c r="S36" s="65">
        <v>0</v>
      </c>
      <c r="T36" s="65">
        <v>0</v>
      </c>
      <c r="U36" s="65">
        <v>0</v>
      </c>
      <c r="V36" s="65">
        <v>0</v>
      </c>
      <c r="W36" s="65">
        <v>0</v>
      </c>
      <c r="X36" s="65">
        <v>0</v>
      </c>
      <c r="Y36" s="64">
        <v>0.52100000000000002</v>
      </c>
      <c r="Z36" s="65">
        <v>0</v>
      </c>
      <c r="AA36" s="65">
        <v>0</v>
      </c>
      <c r="AB36" s="65">
        <v>0</v>
      </c>
      <c r="AC36" s="65">
        <v>0</v>
      </c>
      <c r="AD36" s="65">
        <v>0</v>
      </c>
      <c r="AE36" s="65">
        <v>0</v>
      </c>
      <c r="AF36" s="65">
        <v>895</v>
      </c>
      <c r="AG36" s="65">
        <v>0</v>
      </c>
      <c r="AH36" s="65">
        <v>0</v>
      </c>
      <c r="AI36" s="65">
        <v>0</v>
      </c>
      <c r="AJ36" s="65">
        <v>0</v>
      </c>
      <c r="AK36" s="65">
        <v>0</v>
      </c>
      <c r="AL36" s="65">
        <v>0</v>
      </c>
      <c r="AM36" s="65">
        <v>0</v>
      </c>
      <c r="AN36" s="65">
        <v>0</v>
      </c>
      <c r="AO36" s="64">
        <v>19.282</v>
      </c>
      <c r="AP36" s="65">
        <v>0</v>
      </c>
      <c r="AQ36" s="65">
        <v>0</v>
      </c>
      <c r="AR36" s="65">
        <v>0</v>
      </c>
      <c r="AS36" s="65">
        <v>0</v>
      </c>
      <c r="AT36" s="65">
        <v>0</v>
      </c>
    </row>
    <row r="37" spans="1:46" x14ac:dyDescent="0.2">
      <c r="B37" s="63" t="s">
        <v>388</v>
      </c>
      <c r="C37" s="66">
        <v>11137.755999999999</v>
      </c>
      <c r="D37" s="66">
        <v>12969.359</v>
      </c>
      <c r="E37" s="66">
        <v>10231.385</v>
      </c>
      <c r="F37" s="67">
        <v>196.6</v>
      </c>
      <c r="G37" s="66">
        <v>33.356000000000002</v>
      </c>
      <c r="H37" s="67">
        <v>368</v>
      </c>
      <c r="I37" s="66">
        <v>119.173</v>
      </c>
      <c r="J37" s="67">
        <v>7068</v>
      </c>
      <c r="K37" s="67">
        <v>7.9</v>
      </c>
      <c r="L37" s="66">
        <v>59.328000000000003</v>
      </c>
      <c r="M37" s="67">
        <v>74.760000000000005</v>
      </c>
      <c r="N37" s="66">
        <v>270.81299999999999</v>
      </c>
      <c r="O37" s="66">
        <v>499.72699999999998</v>
      </c>
      <c r="P37" s="67">
        <v>51.9</v>
      </c>
      <c r="Q37" s="67">
        <v>1382.35</v>
      </c>
      <c r="R37" s="66">
        <v>12.718</v>
      </c>
      <c r="S37" s="66">
        <v>60.665999999999997</v>
      </c>
      <c r="T37" s="67">
        <v>35</v>
      </c>
      <c r="U37" s="66">
        <v>12.202999999999999</v>
      </c>
      <c r="V37" s="67">
        <v>79</v>
      </c>
      <c r="W37" s="67">
        <v>4.5599999999999996</v>
      </c>
      <c r="X37" s="67">
        <v>199</v>
      </c>
      <c r="Y37" s="67">
        <v>163.74</v>
      </c>
      <c r="Z37" s="66">
        <v>232.863</v>
      </c>
      <c r="AA37" s="67">
        <v>72.02</v>
      </c>
      <c r="AB37" s="66">
        <v>20.079000000000001</v>
      </c>
      <c r="AC37" s="67">
        <v>25</v>
      </c>
      <c r="AD37" s="67">
        <v>82</v>
      </c>
      <c r="AE37" s="67">
        <v>5</v>
      </c>
      <c r="AF37" s="67">
        <v>2</v>
      </c>
      <c r="AG37" s="67">
        <v>0</v>
      </c>
      <c r="AH37" s="67">
        <v>0</v>
      </c>
      <c r="AI37" s="67">
        <v>7</v>
      </c>
      <c r="AJ37" s="66">
        <v>1831.6030000000001</v>
      </c>
      <c r="AK37" s="67">
        <v>0</v>
      </c>
      <c r="AL37" s="67">
        <v>8</v>
      </c>
      <c r="AM37" s="67">
        <v>0</v>
      </c>
      <c r="AN37" s="66">
        <v>21.187000000000001</v>
      </c>
      <c r="AO37" s="66">
        <v>547.78300000000002</v>
      </c>
      <c r="AP37" s="67">
        <v>2.0699999999999998</v>
      </c>
      <c r="AQ37" s="67">
        <v>0</v>
      </c>
      <c r="AR37" s="67">
        <v>5.5</v>
      </c>
      <c r="AS37" s="67">
        <v>66</v>
      </c>
      <c r="AT37" s="67">
        <v>0</v>
      </c>
    </row>
    <row r="38" spans="1:46" x14ac:dyDescent="0.2">
      <c r="A38" s="53" t="s">
        <v>8</v>
      </c>
      <c r="B38" s="63" t="s">
        <v>24</v>
      </c>
      <c r="C38" s="64">
        <v>9719.5079999999998</v>
      </c>
      <c r="D38" s="64">
        <v>11040.941999999999</v>
      </c>
      <c r="E38" s="64">
        <v>7820.777</v>
      </c>
      <c r="F38" s="65">
        <v>314.5</v>
      </c>
      <c r="G38" s="65">
        <v>0</v>
      </c>
      <c r="H38" s="65">
        <v>58</v>
      </c>
      <c r="I38" s="64">
        <v>357.11799999999999</v>
      </c>
      <c r="J38" s="65">
        <v>3080</v>
      </c>
      <c r="K38" s="65">
        <v>210</v>
      </c>
      <c r="L38" s="64">
        <v>82.578999999999994</v>
      </c>
      <c r="M38" s="65">
        <v>43</v>
      </c>
      <c r="N38" s="64">
        <v>291.25099999999998</v>
      </c>
      <c r="O38" s="64">
        <v>936.17100000000005</v>
      </c>
      <c r="P38" s="65">
        <v>0</v>
      </c>
      <c r="Q38" s="64">
        <v>819.33199999999999</v>
      </c>
      <c r="R38" s="65">
        <v>0</v>
      </c>
      <c r="S38" s="65">
        <v>0</v>
      </c>
      <c r="T38" s="65">
        <v>22</v>
      </c>
      <c r="U38" s="65">
        <v>17.25</v>
      </c>
      <c r="V38" s="65">
        <v>67</v>
      </c>
      <c r="W38" s="65">
        <v>0</v>
      </c>
      <c r="X38" s="65">
        <v>778</v>
      </c>
      <c r="Y38" s="65">
        <v>979.48</v>
      </c>
      <c r="Z38" s="65">
        <v>90.6</v>
      </c>
      <c r="AA38" s="64">
        <v>85.213999999999999</v>
      </c>
      <c r="AB38" s="64">
        <v>1.0129999999999999</v>
      </c>
      <c r="AC38" s="65">
        <v>2</v>
      </c>
      <c r="AD38" s="65">
        <v>22</v>
      </c>
      <c r="AE38" s="65">
        <v>138</v>
      </c>
      <c r="AF38" s="65">
        <v>1325</v>
      </c>
      <c r="AG38" s="65">
        <v>0</v>
      </c>
      <c r="AH38" s="65">
        <v>0</v>
      </c>
      <c r="AI38" s="65">
        <v>93</v>
      </c>
      <c r="AJ38" s="64">
        <v>1321.434</v>
      </c>
      <c r="AK38" s="65">
        <v>0</v>
      </c>
      <c r="AL38" s="65">
        <v>0</v>
      </c>
      <c r="AM38" s="65">
        <v>0</v>
      </c>
      <c r="AN38" s="65">
        <v>1</v>
      </c>
      <c r="AO38" s="64">
        <v>10.029</v>
      </c>
      <c r="AP38" s="65">
        <v>0</v>
      </c>
      <c r="AQ38" s="65">
        <v>0</v>
      </c>
      <c r="AR38" s="65">
        <v>0</v>
      </c>
      <c r="AS38" s="65">
        <v>0</v>
      </c>
      <c r="AT38" s="65">
        <v>0</v>
      </c>
    </row>
    <row r="39" spans="1:46" x14ac:dyDescent="0.2">
      <c r="B39" s="63" t="s">
        <v>389</v>
      </c>
      <c r="C39" s="66">
        <v>1859.086</v>
      </c>
      <c r="D39" s="66">
        <v>1859.086</v>
      </c>
      <c r="E39" s="66">
        <v>1643.0730000000001</v>
      </c>
      <c r="F39" s="67">
        <v>63</v>
      </c>
      <c r="G39" s="67">
        <v>0</v>
      </c>
      <c r="H39" s="67">
        <v>3</v>
      </c>
      <c r="I39" s="67">
        <v>0</v>
      </c>
      <c r="J39" s="67">
        <v>912</v>
      </c>
      <c r="K39" s="67">
        <v>40</v>
      </c>
      <c r="L39" s="67">
        <v>0</v>
      </c>
      <c r="M39" s="67">
        <v>43</v>
      </c>
      <c r="N39" s="67">
        <v>49.9</v>
      </c>
      <c r="O39" s="66">
        <v>47.508000000000003</v>
      </c>
      <c r="P39" s="67">
        <v>0</v>
      </c>
      <c r="Q39" s="66">
        <v>28.024999999999999</v>
      </c>
      <c r="R39" s="67">
        <v>0</v>
      </c>
      <c r="S39" s="67">
        <v>0</v>
      </c>
      <c r="T39" s="67">
        <v>8</v>
      </c>
      <c r="U39" s="67">
        <v>0</v>
      </c>
      <c r="V39" s="67">
        <v>22</v>
      </c>
      <c r="W39" s="67">
        <v>0</v>
      </c>
      <c r="X39" s="67">
        <v>0</v>
      </c>
      <c r="Y39" s="67">
        <v>436.24</v>
      </c>
      <c r="Z39" s="67">
        <v>0</v>
      </c>
      <c r="AA39" s="67">
        <v>3.4</v>
      </c>
      <c r="AB39" s="66">
        <v>1.0129999999999999</v>
      </c>
      <c r="AC39" s="67">
        <v>2</v>
      </c>
      <c r="AD39" s="67">
        <v>10</v>
      </c>
      <c r="AE39" s="67">
        <v>0</v>
      </c>
      <c r="AF39" s="67">
        <v>190</v>
      </c>
      <c r="AG39" s="67">
        <v>0</v>
      </c>
      <c r="AH39" s="67">
        <v>0</v>
      </c>
      <c r="AI39" s="67">
        <v>0</v>
      </c>
      <c r="AJ39" s="67">
        <v>0</v>
      </c>
      <c r="AK39" s="67">
        <v>0</v>
      </c>
      <c r="AL39" s="67">
        <v>0</v>
      </c>
      <c r="AM39" s="67">
        <v>0</v>
      </c>
      <c r="AN39" s="67">
        <v>1</v>
      </c>
      <c r="AO39" s="67">
        <v>5.53</v>
      </c>
      <c r="AP39" s="67">
        <v>0</v>
      </c>
      <c r="AQ39" s="67">
        <v>0</v>
      </c>
      <c r="AR39" s="67">
        <v>0</v>
      </c>
      <c r="AS39" s="67">
        <v>0</v>
      </c>
      <c r="AT39" s="67">
        <v>0</v>
      </c>
    </row>
    <row r="40" spans="1:46" x14ac:dyDescent="0.2">
      <c r="B40" s="63" t="s">
        <v>390</v>
      </c>
      <c r="C40" s="64">
        <v>7860.4219999999996</v>
      </c>
      <c r="D40" s="64">
        <v>9181.8559999999998</v>
      </c>
      <c r="E40" s="64">
        <v>6177.7039999999997</v>
      </c>
      <c r="F40" s="65">
        <v>251.5</v>
      </c>
      <c r="G40" s="65">
        <v>0</v>
      </c>
      <c r="H40" s="65">
        <v>55</v>
      </c>
      <c r="I40" s="64">
        <v>357.11799999999999</v>
      </c>
      <c r="J40" s="65">
        <v>2168</v>
      </c>
      <c r="K40" s="65">
        <v>170</v>
      </c>
      <c r="L40" s="64">
        <v>82.578999999999994</v>
      </c>
      <c r="M40" s="65">
        <v>0</v>
      </c>
      <c r="N40" s="64">
        <v>241.351</v>
      </c>
      <c r="O40" s="64">
        <v>888.66300000000001</v>
      </c>
      <c r="P40" s="65">
        <v>0</v>
      </c>
      <c r="Q40" s="64">
        <v>791.30700000000002</v>
      </c>
      <c r="R40" s="65">
        <v>0</v>
      </c>
      <c r="S40" s="65">
        <v>0</v>
      </c>
      <c r="T40" s="65">
        <v>14</v>
      </c>
      <c r="U40" s="65">
        <v>17.25</v>
      </c>
      <c r="V40" s="65">
        <v>45</v>
      </c>
      <c r="W40" s="65">
        <v>0</v>
      </c>
      <c r="X40" s="65">
        <v>778</v>
      </c>
      <c r="Y40" s="65">
        <v>543.24</v>
      </c>
      <c r="Z40" s="65">
        <v>90.6</v>
      </c>
      <c r="AA40" s="64">
        <v>81.813999999999993</v>
      </c>
      <c r="AB40" s="65">
        <v>0</v>
      </c>
      <c r="AC40" s="65">
        <v>0</v>
      </c>
      <c r="AD40" s="65">
        <v>12</v>
      </c>
      <c r="AE40" s="65">
        <v>138</v>
      </c>
      <c r="AF40" s="65">
        <v>1135</v>
      </c>
      <c r="AG40" s="65">
        <v>0</v>
      </c>
      <c r="AH40" s="65">
        <v>0</v>
      </c>
      <c r="AI40" s="65">
        <v>93</v>
      </c>
      <c r="AJ40" s="64">
        <v>1321.434</v>
      </c>
      <c r="AK40" s="65">
        <v>0</v>
      </c>
      <c r="AL40" s="65">
        <v>0</v>
      </c>
      <c r="AM40" s="65">
        <v>0</v>
      </c>
      <c r="AN40" s="65">
        <v>0</v>
      </c>
      <c r="AO40" s="64">
        <v>4.4989999999999997</v>
      </c>
      <c r="AP40" s="65">
        <v>0</v>
      </c>
      <c r="AQ40" s="65">
        <v>0</v>
      </c>
      <c r="AR40" s="65">
        <v>0</v>
      </c>
      <c r="AS40" s="65">
        <v>0</v>
      </c>
      <c r="AT40" s="65">
        <v>0</v>
      </c>
    </row>
    <row r="41" spans="1:46" ht="11.25" customHeight="1" x14ac:dyDescent="0.2"/>
    <row r="42" spans="1:46" x14ac:dyDescent="0.2">
      <c r="B42" s="58"/>
    </row>
    <row r="43" spans="1:46" x14ac:dyDescent="0.2">
      <c r="A43" s="10" t="s">
        <v>396</v>
      </c>
      <c r="B43" s="58"/>
      <c r="C43" s="57"/>
    </row>
    <row r="44" spans="1:46" s="72" customFormat="1" x14ac:dyDescent="0.2">
      <c r="B44" s="73" t="s">
        <v>325</v>
      </c>
      <c r="C44" s="74" t="s">
        <v>326</v>
      </c>
      <c r="D44" s="74" t="s">
        <v>327</v>
      </c>
      <c r="E44" s="74" t="s">
        <v>328</v>
      </c>
      <c r="F44" s="74" t="s">
        <v>329</v>
      </c>
      <c r="G44" s="74" t="s">
        <v>330</v>
      </c>
      <c r="H44" s="74" t="s">
        <v>331</v>
      </c>
      <c r="I44" s="74" t="s">
        <v>332</v>
      </c>
      <c r="J44" s="74" t="s">
        <v>391</v>
      </c>
      <c r="K44" s="74" t="s">
        <v>334</v>
      </c>
      <c r="L44" s="74" t="s">
        <v>335</v>
      </c>
      <c r="M44" s="74" t="s">
        <v>336</v>
      </c>
      <c r="N44" s="74" t="s">
        <v>337</v>
      </c>
      <c r="O44" s="74" t="s">
        <v>338</v>
      </c>
      <c r="P44" s="74" t="s">
        <v>339</v>
      </c>
      <c r="Q44" s="74" t="s">
        <v>340</v>
      </c>
      <c r="R44" s="74" t="s">
        <v>341</v>
      </c>
      <c r="S44" s="74" t="s">
        <v>342</v>
      </c>
      <c r="T44" s="74" t="s">
        <v>343</v>
      </c>
      <c r="U44" s="74" t="s">
        <v>344</v>
      </c>
      <c r="V44" s="74" t="s">
        <v>345</v>
      </c>
      <c r="W44" s="74" t="s">
        <v>346</v>
      </c>
      <c r="X44" s="74" t="s">
        <v>347</v>
      </c>
      <c r="Y44" s="74" t="s">
        <v>348</v>
      </c>
      <c r="Z44" s="74" t="s">
        <v>349</v>
      </c>
      <c r="AA44" s="74" t="s">
        <v>350</v>
      </c>
      <c r="AB44" s="74" t="s">
        <v>351</v>
      </c>
      <c r="AC44" s="74" t="s">
        <v>352</v>
      </c>
      <c r="AD44" s="74" t="s">
        <v>353</v>
      </c>
      <c r="AE44" s="74" t="s">
        <v>354</v>
      </c>
      <c r="AF44" s="74" t="s">
        <v>355</v>
      </c>
      <c r="AG44" s="74" t="s">
        <v>356</v>
      </c>
      <c r="AH44" s="74" t="s">
        <v>357</v>
      </c>
      <c r="AI44" s="74" t="s">
        <v>358</v>
      </c>
      <c r="AJ44" s="74" t="s">
        <v>359</v>
      </c>
      <c r="AK44" s="74" t="s">
        <v>360</v>
      </c>
      <c r="AL44" s="74" t="s">
        <v>361</v>
      </c>
      <c r="AM44" s="74" t="s">
        <v>362</v>
      </c>
      <c r="AN44" s="74" t="s">
        <v>363</v>
      </c>
      <c r="AO44" s="74" t="s">
        <v>364</v>
      </c>
      <c r="AP44" s="74" t="s">
        <v>365</v>
      </c>
      <c r="AQ44" s="74" t="s">
        <v>366</v>
      </c>
      <c r="AR44" s="74" t="s">
        <v>367</v>
      </c>
      <c r="AS44" s="74" t="s">
        <v>368</v>
      </c>
      <c r="AT44" s="74" t="s">
        <v>369</v>
      </c>
    </row>
    <row r="45" spans="1:46" x14ac:dyDescent="0.2">
      <c r="A45" t="s">
        <v>403</v>
      </c>
      <c r="C45">
        <f t="shared" ref="C45:L54" si="2">SUMIF($A$14:$A$40,$A45,C$14:C$40)</f>
        <v>118077.659</v>
      </c>
      <c r="D45">
        <f t="shared" si="2"/>
        <v>131423.65900000001</v>
      </c>
      <c r="E45">
        <f t="shared" si="2"/>
        <v>108727.52099999999</v>
      </c>
      <c r="F45">
        <f t="shared" si="2"/>
        <v>4636.6000000000004</v>
      </c>
      <c r="G45">
        <f t="shared" si="2"/>
        <v>1047.95</v>
      </c>
      <c r="H45">
        <f t="shared" si="2"/>
        <v>2086.424</v>
      </c>
      <c r="I45">
        <f t="shared" si="2"/>
        <v>1080</v>
      </c>
      <c r="J45">
        <f t="shared" si="2"/>
        <v>49045</v>
      </c>
      <c r="K45">
        <f t="shared" si="2"/>
        <v>120.6</v>
      </c>
      <c r="L45">
        <f t="shared" si="2"/>
        <v>31.06</v>
      </c>
      <c r="M45">
        <f t="shared" ref="M45:V54" si="3">SUMIF($A$14:$A$40,$A45,M$14:M$40)</f>
        <v>2833.7939999999999</v>
      </c>
      <c r="N45">
        <f t="shared" si="3"/>
        <v>8972.5069999999996</v>
      </c>
      <c r="O45">
        <f t="shared" si="3"/>
        <v>10795.449000000001</v>
      </c>
      <c r="P45">
        <f t="shared" si="3"/>
        <v>84.8</v>
      </c>
      <c r="Q45">
        <f t="shared" si="3"/>
        <v>20865.275000000001</v>
      </c>
      <c r="R45">
        <f t="shared" si="3"/>
        <v>151.261</v>
      </c>
      <c r="S45">
        <f t="shared" si="3"/>
        <v>3.302</v>
      </c>
      <c r="T45">
        <f t="shared" si="3"/>
        <v>103</v>
      </c>
      <c r="U45">
        <f t="shared" si="3"/>
        <v>159.73599999999999</v>
      </c>
      <c r="V45">
        <f t="shared" si="3"/>
        <v>1400</v>
      </c>
      <c r="W45">
        <f t="shared" ref="W45:AF54" si="4">SUMIF($A$14:$A$40,$A45,W$14:W$40)</f>
        <v>153.59299999999999</v>
      </c>
      <c r="X45">
        <f t="shared" si="4"/>
        <v>7177</v>
      </c>
      <c r="Y45">
        <f t="shared" si="4"/>
        <v>1702.0930000000001</v>
      </c>
      <c r="Z45">
        <f t="shared" si="4"/>
        <v>1539.259</v>
      </c>
      <c r="AA45">
        <f t="shared" si="4"/>
        <v>901.43799999999999</v>
      </c>
      <c r="AB45">
        <f t="shared" si="4"/>
        <v>1397.7049999999999</v>
      </c>
      <c r="AC45">
        <f t="shared" si="4"/>
        <v>263.81299999999999</v>
      </c>
      <c r="AD45">
        <f t="shared" si="4"/>
        <v>590</v>
      </c>
      <c r="AE45">
        <f t="shared" si="4"/>
        <v>222</v>
      </c>
      <c r="AF45">
        <f t="shared" si="4"/>
        <v>714</v>
      </c>
      <c r="AG45">
        <f t="shared" ref="AG45:AT54" si="5">SUMIF($A$14:$A$40,$A45,AG$14:AG$40)</f>
        <v>0</v>
      </c>
      <c r="AH45">
        <f t="shared" si="5"/>
        <v>0</v>
      </c>
      <c r="AI45">
        <f t="shared" si="5"/>
        <v>0</v>
      </c>
      <c r="AJ45">
        <f t="shared" si="5"/>
        <v>13346</v>
      </c>
      <c r="AK45">
        <f t="shared" si="5"/>
        <v>0</v>
      </c>
      <c r="AL45">
        <f t="shared" si="5"/>
        <v>16.713000000000001</v>
      </c>
      <c r="AM45">
        <f t="shared" si="5"/>
        <v>14</v>
      </c>
      <c r="AN45">
        <f t="shared" si="5"/>
        <v>11</v>
      </c>
      <c r="AO45">
        <f t="shared" si="5"/>
        <v>5995.1549999999997</v>
      </c>
      <c r="AP45">
        <f t="shared" si="5"/>
        <v>22.35</v>
      </c>
      <c r="AQ45">
        <f t="shared" si="5"/>
        <v>10</v>
      </c>
      <c r="AR45">
        <f t="shared" si="5"/>
        <v>5</v>
      </c>
      <c r="AS45">
        <f t="shared" si="5"/>
        <v>1953</v>
      </c>
      <c r="AT45">
        <f t="shared" si="5"/>
        <v>0</v>
      </c>
    </row>
    <row r="46" spans="1:46" x14ac:dyDescent="0.2">
      <c r="A46" t="s">
        <v>404</v>
      </c>
      <c r="C46">
        <f t="shared" si="2"/>
        <v>34508.589000000014</v>
      </c>
      <c r="D46">
        <f t="shared" si="2"/>
        <v>37068.589000000029</v>
      </c>
      <c r="E46">
        <f t="shared" si="2"/>
        <v>31516.28899999999</v>
      </c>
      <c r="F46">
        <f t="shared" si="2"/>
        <v>2894.4</v>
      </c>
      <c r="G46">
        <f t="shared" si="2"/>
        <v>1047.95</v>
      </c>
      <c r="H46">
        <f t="shared" si="2"/>
        <v>180.95</v>
      </c>
      <c r="I46">
        <f t="shared" si="2"/>
        <v>1080</v>
      </c>
      <c r="J46">
        <f t="shared" si="2"/>
        <v>11884</v>
      </c>
      <c r="K46">
        <f t="shared" si="2"/>
        <v>22.1</v>
      </c>
      <c r="L46">
        <f t="shared" si="2"/>
        <v>0</v>
      </c>
      <c r="M46">
        <f t="shared" si="3"/>
        <v>454.06400000000002</v>
      </c>
      <c r="N46">
        <f t="shared" si="3"/>
        <v>171.78299999999999</v>
      </c>
      <c r="O46">
        <f t="shared" si="3"/>
        <v>1536.097</v>
      </c>
      <c r="P46">
        <f t="shared" si="3"/>
        <v>10.4</v>
      </c>
      <c r="Q46">
        <f t="shared" si="3"/>
        <v>4479.0659999999998</v>
      </c>
      <c r="R46">
        <f t="shared" si="3"/>
        <v>151.261</v>
      </c>
      <c r="S46">
        <f t="shared" si="3"/>
        <v>3.302</v>
      </c>
      <c r="T46">
        <f t="shared" si="3"/>
        <v>3</v>
      </c>
      <c r="U46">
        <f t="shared" si="3"/>
        <v>159.73599999999999</v>
      </c>
      <c r="V46">
        <f t="shared" si="3"/>
        <v>326</v>
      </c>
      <c r="W46">
        <f t="shared" si="4"/>
        <v>87.585999999999999</v>
      </c>
      <c r="X46">
        <f t="shared" si="4"/>
        <v>7177</v>
      </c>
      <c r="Y46">
        <f t="shared" si="4"/>
        <v>1641.4749999999999</v>
      </c>
      <c r="Z46">
        <f t="shared" si="4"/>
        <v>0</v>
      </c>
      <c r="AA46">
        <f t="shared" si="4"/>
        <v>27.751999999999999</v>
      </c>
      <c r="AB46">
        <f t="shared" si="4"/>
        <v>0</v>
      </c>
      <c r="AC46">
        <f t="shared" si="4"/>
        <v>11.667</v>
      </c>
      <c r="AD46">
        <f t="shared" si="4"/>
        <v>590</v>
      </c>
      <c r="AE46">
        <f t="shared" si="4"/>
        <v>222</v>
      </c>
      <c r="AF46">
        <f t="shared" si="4"/>
        <v>347</v>
      </c>
      <c r="AG46">
        <f t="shared" si="5"/>
        <v>0</v>
      </c>
      <c r="AH46">
        <f t="shared" si="5"/>
        <v>0</v>
      </c>
      <c r="AI46">
        <f t="shared" si="5"/>
        <v>0</v>
      </c>
      <c r="AJ46">
        <f t="shared" si="5"/>
        <v>2560</v>
      </c>
      <c r="AK46">
        <f t="shared" si="5"/>
        <v>0</v>
      </c>
      <c r="AL46">
        <f t="shared" si="5"/>
        <v>3.1E-2</v>
      </c>
      <c r="AM46">
        <f t="shared" si="5"/>
        <v>14</v>
      </c>
      <c r="AN46">
        <f t="shared" si="5"/>
        <v>11</v>
      </c>
      <c r="AO46">
        <f t="shared" si="5"/>
        <v>8.0850000000000009</v>
      </c>
      <c r="AP46">
        <f t="shared" si="5"/>
        <v>0</v>
      </c>
      <c r="AQ46">
        <f t="shared" si="5"/>
        <v>0.1</v>
      </c>
      <c r="AR46">
        <f t="shared" si="5"/>
        <v>5</v>
      </c>
      <c r="AS46">
        <f t="shared" si="5"/>
        <v>1953</v>
      </c>
      <c r="AT46">
        <f t="shared" si="5"/>
        <v>0</v>
      </c>
    </row>
    <row r="47" spans="1:46" x14ac:dyDescent="0.2">
      <c r="A47" t="s">
        <v>405</v>
      </c>
      <c r="C47">
        <f t="shared" si="2"/>
        <v>83569.069999999992</v>
      </c>
      <c r="D47">
        <f t="shared" si="2"/>
        <v>94355.069999999992</v>
      </c>
      <c r="E47">
        <f t="shared" si="2"/>
        <v>77211.232000000004</v>
      </c>
      <c r="F47">
        <f t="shared" si="2"/>
        <v>1742.2</v>
      </c>
      <c r="G47">
        <f t="shared" si="2"/>
        <v>0</v>
      </c>
      <c r="H47">
        <f t="shared" si="2"/>
        <v>1905.4739999999999</v>
      </c>
      <c r="I47">
        <f t="shared" si="2"/>
        <v>0</v>
      </c>
      <c r="J47">
        <f t="shared" si="2"/>
        <v>37161</v>
      </c>
      <c r="K47">
        <f t="shared" si="2"/>
        <v>98.5</v>
      </c>
      <c r="L47">
        <f t="shared" si="2"/>
        <v>31.06</v>
      </c>
      <c r="M47">
        <f t="shared" si="3"/>
        <v>2379.73</v>
      </c>
      <c r="N47">
        <f t="shared" si="3"/>
        <v>8800.7240000000002</v>
      </c>
      <c r="O47">
        <f t="shared" si="3"/>
        <v>9259.351999999999</v>
      </c>
      <c r="P47">
        <f t="shared" si="3"/>
        <v>74.400000000000006</v>
      </c>
      <c r="Q47">
        <f t="shared" si="3"/>
        <v>16386.209000000003</v>
      </c>
      <c r="R47">
        <f t="shared" si="3"/>
        <v>0</v>
      </c>
      <c r="S47">
        <f t="shared" si="3"/>
        <v>0</v>
      </c>
      <c r="T47">
        <f t="shared" si="3"/>
        <v>100</v>
      </c>
      <c r="U47">
        <f t="shared" si="3"/>
        <v>0</v>
      </c>
      <c r="V47">
        <f t="shared" si="3"/>
        <v>1074</v>
      </c>
      <c r="W47">
        <f t="shared" si="4"/>
        <v>66.006999999999991</v>
      </c>
      <c r="X47">
        <f t="shared" si="4"/>
        <v>0</v>
      </c>
      <c r="Y47">
        <f t="shared" si="4"/>
        <v>60.617999999999995</v>
      </c>
      <c r="Z47">
        <f t="shared" si="4"/>
        <v>1539.259</v>
      </c>
      <c r="AA47">
        <f t="shared" si="4"/>
        <v>873.68599999999992</v>
      </c>
      <c r="AB47">
        <f t="shared" si="4"/>
        <v>1397.7049999999999</v>
      </c>
      <c r="AC47">
        <f t="shared" si="4"/>
        <v>252.14599999999999</v>
      </c>
      <c r="AD47">
        <f t="shared" si="4"/>
        <v>0</v>
      </c>
      <c r="AE47">
        <f t="shared" si="4"/>
        <v>0</v>
      </c>
      <c r="AF47">
        <f t="shared" si="4"/>
        <v>367</v>
      </c>
      <c r="AG47">
        <f t="shared" si="5"/>
        <v>0</v>
      </c>
      <c r="AH47">
        <f t="shared" si="5"/>
        <v>0</v>
      </c>
      <c r="AI47">
        <f t="shared" si="5"/>
        <v>0</v>
      </c>
      <c r="AJ47">
        <f t="shared" si="5"/>
        <v>10786</v>
      </c>
      <c r="AK47">
        <f t="shared" si="5"/>
        <v>0</v>
      </c>
      <c r="AL47">
        <f t="shared" si="5"/>
        <v>16.681999999999999</v>
      </c>
      <c r="AM47">
        <f t="shared" si="5"/>
        <v>0</v>
      </c>
      <c r="AN47">
        <f t="shared" si="5"/>
        <v>0</v>
      </c>
      <c r="AO47">
        <f t="shared" si="5"/>
        <v>5987.0700000000006</v>
      </c>
      <c r="AP47">
        <f t="shared" si="5"/>
        <v>22.35</v>
      </c>
      <c r="AQ47">
        <f t="shared" si="5"/>
        <v>9.9</v>
      </c>
      <c r="AR47">
        <f t="shared" si="5"/>
        <v>0</v>
      </c>
      <c r="AS47">
        <f t="shared" si="5"/>
        <v>0</v>
      </c>
      <c r="AT47">
        <f t="shared" si="5"/>
        <v>0</v>
      </c>
    </row>
    <row r="48" spans="1:46" x14ac:dyDescent="0.2">
      <c r="A48" t="s">
        <v>96</v>
      </c>
      <c r="C48">
        <f t="shared" si="2"/>
        <v>155121.32</v>
      </c>
      <c r="D48">
        <f t="shared" si="2"/>
        <v>169245.96799999999</v>
      </c>
      <c r="E48">
        <f t="shared" si="2"/>
        <v>131355.06599999999</v>
      </c>
      <c r="F48">
        <f t="shared" si="2"/>
        <v>2307.9</v>
      </c>
      <c r="G48">
        <f t="shared" si="2"/>
        <v>703.12</v>
      </c>
      <c r="H48">
        <f t="shared" si="2"/>
        <v>339.41399999999999</v>
      </c>
      <c r="I48">
        <f t="shared" si="2"/>
        <v>4402.0820000000003</v>
      </c>
      <c r="J48">
        <f t="shared" si="2"/>
        <v>53193</v>
      </c>
      <c r="K48">
        <f t="shared" si="2"/>
        <v>316</v>
      </c>
      <c r="L48">
        <f t="shared" si="2"/>
        <v>4159.95</v>
      </c>
      <c r="M48">
        <f t="shared" si="3"/>
        <v>3589</v>
      </c>
      <c r="N48">
        <f t="shared" si="3"/>
        <v>25583.148000000001</v>
      </c>
      <c r="O48">
        <f t="shared" si="3"/>
        <v>16426.853999999999</v>
      </c>
      <c r="P48">
        <f t="shared" si="3"/>
        <v>646.29999999999995</v>
      </c>
      <c r="Q48">
        <f t="shared" si="3"/>
        <v>10679.46</v>
      </c>
      <c r="R48">
        <f t="shared" si="3"/>
        <v>157.72499999999999</v>
      </c>
      <c r="S48">
        <f t="shared" si="3"/>
        <v>77.921999999999997</v>
      </c>
      <c r="T48">
        <f t="shared" si="3"/>
        <v>534</v>
      </c>
      <c r="U48">
        <f t="shared" si="3"/>
        <v>135.79400000000001</v>
      </c>
      <c r="V48">
        <f t="shared" si="3"/>
        <v>323</v>
      </c>
      <c r="W48">
        <f t="shared" si="4"/>
        <v>0.1</v>
      </c>
      <c r="X48">
        <f t="shared" si="4"/>
        <v>3527</v>
      </c>
      <c r="Y48">
        <f t="shared" si="4"/>
        <v>3224.1170000000002</v>
      </c>
      <c r="Z48">
        <f t="shared" si="4"/>
        <v>5836.8230000000003</v>
      </c>
      <c r="AA48">
        <f t="shared" si="4"/>
        <v>5222.7449999999999</v>
      </c>
      <c r="AB48">
        <f t="shared" si="4"/>
        <v>3037.5149999999999</v>
      </c>
      <c r="AC48">
        <f t="shared" si="4"/>
        <v>5.351</v>
      </c>
      <c r="AD48">
        <f t="shared" si="4"/>
        <v>4</v>
      </c>
      <c r="AE48">
        <f t="shared" si="4"/>
        <v>2211</v>
      </c>
      <c r="AF48">
        <f t="shared" si="4"/>
        <v>8478</v>
      </c>
      <c r="AG48">
        <f t="shared" si="5"/>
        <v>2.4</v>
      </c>
      <c r="AH48">
        <f t="shared" si="5"/>
        <v>0</v>
      </c>
      <c r="AI48">
        <f t="shared" si="5"/>
        <v>2914</v>
      </c>
      <c r="AJ48">
        <f t="shared" si="5"/>
        <v>14124.647999999999</v>
      </c>
      <c r="AK48">
        <f t="shared" si="5"/>
        <v>72</v>
      </c>
      <c r="AL48">
        <f t="shared" si="5"/>
        <v>37</v>
      </c>
      <c r="AM48">
        <f t="shared" si="5"/>
        <v>0</v>
      </c>
      <c r="AN48">
        <f t="shared" si="5"/>
        <v>398</v>
      </c>
      <c r="AO48">
        <f t="shared" si="5"/>
        <v>7591.1559999999999</v>
      </c>
      <c r="AP48">
        <f t="shared" si="5"/>
        <v>87</v>
      </c>
      <c r="AQ48">
        <f t="shared" si="5"/>
        <v>33.75</v>
      </c>
      <c r="AR48">
        <f t="shared" si="5"/>
        <v>35</v>
      </c>
      <c r="AS48">
        <f t="shared" si="5"/>
        <v>796</v>
      </c>
      <c r="AT48">
        <f t="shared" si="5"/>
        <v>21</v>
      </c>
    </row>
    <row r="49" spans="1:46" x14ac:dyDescent="0.2">
      <c r="A49" t="s">
        <v>95</v>
      </c>
      <c r="C49">
        <f t="shared" si="2"/>
        <v>12017.3</v>
      </c>
      <c r="D49">
        <f t="shared" si="2"/>
        <v>21988.032999999999</v>
      </c>
      <c r="E49">
        <f t="shared" si="2"/>
        <v>10113.5</v>
      </c>
      <c r="F49">
        <f t="shared" si="2"/>
        <v>1555.5</v>
      </c>
      <c r="G49">
        <f t="shared" si="2"/>
        <v>0</v>
      </c>
      <c r="H49">
        <f t="shared" si="2"/>
        <v>0</v>
      </c>
      <c r="I49">
        <f t="shared" si="2"/>
        <v>1700.8</v>
      </c>
      <c r="J49">
        <f t="shared" si="2"/>
        <v>7528</v>
      </c>
      <c r="K49">
        <f t="shared" si="2"/>
        <v>0</v>
      </c>
      <c r="L49">
        <f t="shared" si="2"/>
        <v>0</v>
      </c>
      <c r="M49">
        <f t="shared" si="3"/>
        <v>0</v>
      </c>
      <c r="N49">
        <f t="shared" si="3"/>
        <v>0</v>
      </c>
      <c r="O49">
        <f t="shared" si="3"/>
        <v>0</v>
      </c>
      <c r="P49">
        <f t="shared" si="3"/>
        <v>0</v>
      </c>
      <c r="Q49">
        <f t="shared" si="3"/>
        <v>0</v>
      </c>
      <c r="R49">
        <f t="shared" si="3"/>
        <v>0</v>
      </c>
      <c r="S49">
        <f t="shared" si="3"/>
        <v>0</v>
      </c>
      <c r="T49">
        <f t="shared" si="3"/>
        <v>0</v>
      </c>
      <c r="U49">
        <f t="shared" si="3"/>
        <v>0</v>
      </c>
      <c r="V49">
        <f t="shared" si="3"/>
        <v>0</v>
      </c>
      <c r="W49">
        <f t="shared" si="4"/>
        <v>0</v>
      </c>
      <c r="X49">
        <f t="shared" si="4"/>
        <v>957</v>
      </c>
      <c r="Y49">
        <f t="shared" si="4"/>
        <v>0</v>
      </c>
      <c r="Z49">
        <f t="shared" si="4"/>
        <v>0</v>
      </c>
      <c r="AA49">
        <f t="shared" si="4"/>
        <v>0</v>
      </c>
      <c r="AB49">
        <f t="shared" si="4"/>
        <v>0</v>
      </c>
      <c r="AC49">
        <f t="shared" si="4"/>
        <v>0</v>
      </c>
      <c r="AD49">
        <f t="shared" si="4"/>
        <v>0</v>
      </c>
      <c r="AE49">
        <f t="shared" si="4"/>
        <v>73</v>
      </c>
      <c r="AF49">
        <f t="shared" si="4"/>
        <v>203</v>
      </c>
      <c r="AG49">
        <f t="shared" si="5"/>
        <v>0</v>
      </c>
      <c r="AH49">
        <f t="shared" si="5"/>
        <v>0</v>
      </c>
      <c r="AI49">
        <f t="shared" si="5"/>
        <v>0</v>
      </c>
      <c r="AJ49">
        <f t="shared" si="5"/>
        <v>9970.7330000000002</v>
      </c>
      <c r="AK49">
        <f t="shared" si="5"/>
        <v>0</v>
      </c>
      <c r="AL49">
        <f t="shared" si="5"/>
        <v>0</v>
      </c>
      <c r="AM49">
        <f t="shared" si="5"/>
        <v>0</v>
      </c>
      <c r="AN49">
        <f t="shared" si="5"/>
        <v>0</v>
      </c>
      <c r="AO49">
        <f t="shared" si="5"/>
        <v>0</v>
      </c>
      <c r="AP49">
        <f t="shared" si="5"/>
        <v>0</v>
      </c>
      <c r="AQ49">
        <f t="shared" si="5"/>
        <v>0</v>
      </c>
      <c r="AR49">
        <f t="shared" si="5"/>
        <v>0</v>
      </c>
      <c r="AS49">
        <f t="shared" si="5"/>
        <v>0</v>
      </c>
      <c r="AT49">
        <f t="shared" si="5"/>
        <v>0</v>
      </c>
    </row>
    <row r="50" spans="1:46" x14ac:dyDescent="0.2">
      <c r="A50" t="s">
        <v>9</v>
      </c>
      <c r="C50">
        <f t="shared" si="2"/>
        <v>23635.095000000001</v>
      </c>
      <c r="D50">
        <f t="shared" si="2"/>
        <v>23875.095000000001</v>
      </c>
      <c r="E50">
        <f t="shared" si="2"/>
        <v>23143.395</v>
      </c>
      <c r="F50">
        <f t="shared" si="2"/>
        <v>0</v>
      </c>
      <c r="G50">
        <f t="shared" si="2"/>
        <v>0</v>
      </c>
      <c r="H50">
        <f t="shared" si="2"/>
        <v>0</v>
      </c>
      <c r="I50">
        <f t="shared" si="2"/>
        <v>0</v>
      </c>
      <c r="J50">
        <f t="shared" si="2"/>
        <v>3968</v>
      </c>
      <c r="K50">
        <f t="shared" si="2"/>
        <v>0</v>
      </c>
      <c r="L50">
        <f t="shared" si="2"/>
        <v>0</v>
      </c>
      <c r="M50">
        <f t="shared" si="3"/>
        <v>0</v>
      </c>
      <c r="N50">
        <f t="shared" si="3"/>
        <v>2520.3339999999998</v>
      </c>
      <c r="O50">
        <f t="shared" si="3"/>
        <v>0</v>
      </c>
      <c r="P50">
        <f t="shared" si="3"/>
        <v>433.7</v>
      </c>
      <c r="Q50">
        <f t="shared" si="3"/>
        <v>5654.0339999999997</v>
      </c>
      <c r="R50">
        <f t="shared" si="3"/>
        <v>0</v>
      </c>
      <c r="S50">
        <f t="shared" si="3"/>
        <v>1586.69</v>
      </c>
      <c r="T50">
        <f t="shared" si="3"/>
        <v>0</v>
      </c>
      <c r="U50">
        <f t="shared" si="3"/>
        <v>0</v>
      </c>
      <c r="V50">
        <f t="shared" si="3"/>
        <v>58</v>
      </c>
      <c r="W50">
        <f t="shared" si="4"/>
        <v>0</v>
      </c>
      <c r="X50">
        <f t="shared" si="4"/>
        <v>0</v>
      </c>
      <c r="Y50">
        <f t="shared" si="4"/>
        <v>5476.8530000000001</v>
      </c>
      <c r="Z50">
        <f t="shared" si="4"/>
        <v>0</v>
      </c>
      <c r="AA50">
        <f t="shared" si="4"/>
        <v>2766.768</v>
      </c>
      <c r="AB50">
        <f t="shared" si="4"/>
        <v>0</v>
      </c>
      <c r="AC50">
        <f t="shared" si="4"/>
        <v>1170.7159999999999</v>
      </c>
      <c r="AD50">
        <f t="shared" si="4"/>
        <v>0</v>
      </c>
      <c r="AE50">
        <f t="shared" si="4"/>
        <v>0</v>
      </c>
      <c r="AF50">
        <f t="shared" si="4"/>
        <v>0</v>
      </c>
      <c r="AG50">
        <f t="shared" si="5"/>
        <v>0</v>
      </c>
      <c r="AH50">
        <f t="shared" si="5"/>
        <v>0</v>
      </c>
      <c r="AI50">
        <f t="shared" si="5"/>
        <v>0</v>
      </c>
      <c r="AJ50">
        <f t="shared" si="5"/>
        <v>240</v>
      </c>
      <c r="AK50">
        <f t="shared" si="5"/>
        <v>0</v>
      </c>
      <c r="AL50">
        <f t="shared" si="5"/>
        <v>678.18899999999996</v>
      </c>
      <c r="AM50">
        <f t="shared" si="5"/>
        <v>0</v>
      </c>
      <c r="AN50">
        <f t="shared" si="5"/>
        <v>0</v>
      </c>
      <c r="AO50">
        <f t="shared" si="5"/>
        <v>7860.5</v>
      </c>
      <c r="AP50">
        <f t="shared" si="5"/>
        <v>0</v>
      </c>
      <c r="AQ50">
        <f t="shared" si="5"/>
        <v>37.29</v>
      </c>
      <c r="AR50">
        <f t="shared" si="5"/>
        <v>0</v>
      </c>
      <c r="AS50">
        <f t="shared" si="5"/>
        <v>0</v>
      </c>
      <c r="AT50">
        <f t="shared" si="5"/>
        <v>0</v>
      </c>
    </row>
    <row r="51" spans="1:46" x14ac:dyDescent="0.2">
      <c r="A51" t="s">
        <v>10</v>
      </c>
      <c r="C51">
        <f t="shared" si="2"/>
        <v>104628.26999999999</v>
      </c>
      <c r="D51">
        <f t="shared" si="2"/>
        <v>106561.26999999999</v>
      </c>
      <c r="E51">
        <f t="shared" si="2"/>
        <v>75216.733999999997</v>
      </c>
      <c r="F51">
        <f t="shared" si="2"/>
        <v>103.9</v>
      </c>
      <c r="G51">
        <f t="shared" si="2"/>
        <v>2514.35</v>
      </c>
      <c r="H51">
        <f t="shared" si="2"/>
        <v>1093.71</v>
      </c>
      <c r="I51">
        <f t="shared" si="2"/>
        <v>7.2629999999999999</v>
      </c>
      <c r="J51">
        <f t="shared" si="2"/>
        <v>1410</v>
      </c>
      <c r="K51">
        <f t="shared" si="2"/>
        <v>6</v>
      </c>
      <c r="L51">
        <f t="shared" si="2"/>
        <v>237</v>
      </c>
      <c r="M51">
        <f t="shared" si="3"/>
        <v>3412</v>
      </c>
      <c r="N51">
        <f t="shared" si="3"/>
        <v>14272.332999999999</v>
      </c>
      <c r="O51">
        <f t="shared" si="3"/>
        <v>24140.884000000002</v>
      </c>
      <c r="P51">
        <f t="shared" si="3"/>
        <v>1766</v>
      </c>
      <c r="Q51">
        <f t="shared" si="3"/>
        <v>12946.672</v>
      </c>
      <c r="R51">
        <f t="shared" si="3"/>
        <v>0</v>
      </c>
      <c r="S51">
        <f t="shared" si="3"/>
        <v>0</v>
      </c>
      <c r="T51">
        <f t="shared" si="3"/>
        <v>117</v>
      </c>
      <c r="U51">
        <f t="shared" si="3"/>
        <v>34.472999999999999</v>
      </c>
      <c r="V51">
        <f t="shared" si="3"/>
        <v>0</v>
      </c>
      <c r="W51">
        <f t="shared" si="4"/>
        <v>0</v>
      </c>
      <c r="X51">
        <f t="shared" si="4"/>
        <v>37</v>
      </c>
      <c r="Y51">
        <f t="shared" si="4"/>
        <v>9120.2549999999992</v>
      </c>
      <c r="Z51">
        <f t="shared" si="4"/>
        <v>973.51199999999994</v>
      </c>
      <c r="AA51">
        <f t="shared" si="4"/>
        <v>4495.2170000000006</v>
      </c>
      <c r="AB51">
        <f t="shared" si="4"/>
        <v>6594.701</v>
      </c>
      <c r="AC51">
        <f t="shared" si="4"/>
        <v>0</v>
      </c>
      <c r="AD51">
        <f t="shared" si="4"/>
        <v>1611</v>
      </c>
      <c r="AE51">
        <f t="shared" si="4"/>
        <v>3273</v>
      </c>
      <c r="AF51">
        <f t="shared" si="4"/>
        <v>16462</v>
      </c>
      <c r="AG51">
        <f t="shared" si="5"/>
        <v>2104.4589999999998</v>
      </c>
      <c r="AH51">
        <f t="shared" si="5"/>
        <v>0</v>
      </c>
      <c r="AI51">
        <f t="shared" si="5"/>
        <v>32797</v>
      </c>
      <c r="AJ51">
        <f t="shared" si="5"/>
        <v>1933</v>
      </c>
      <c r="AK51">
        <f t="shared" si="5"/>
        <v>652.38</v>
      </c>
      <c r="AL51">
        <f t="shared" si="5"/>
        <v>0</v>
      </c>
      <c r="AM51">
        <f t="shared" si="5"/>
        <v>2162</v>
      </c>
      <c r="AN51">
        <f t="shared" si="5"/>
        <v>2460</v>
      </c>
      <c r="AO51">
        <f t="shared" si="5"/>
        <v>20642.508000000002</v>
      </c>
      <c r="AP51">
        <f t="shared" si="5"/>
        <v>2238.84</v>
      </c>
      <c r="AQ51">
        <f t="shared" si="5"/>
        <v>57.82</v>
      </c>
      <c r="AR51">
        <f t="shared" si="5"/>
        <v>16.3</v>
      </c>
      <c r="AS51">
        <f t="shared" si="5"/>
        <v>4816</v>
      </c>
      <c r="AT51">
        <f t="shared" si="5"/>
        <v>2583</v>
      </c>
    </row>
    <row r="52" spans="1:46" x14ac:dyDescent="0.2">
      <c r="A52" s="2" t="s">
        <v>99</v>
      </c>
      <c r="C52">
        <f t="shared" si="2"/>
        <v>2306.1039999999998</v>
      </c>
      <c r="D52">
        <f t="shared" si="2"/>
        <v>2306.1039999999998</v>
      </c>
      <c r="E52">
        <f t="shared" si="2"/>
        <v>2306.0129999999999</v>
      </c>
      <c r="F52">
        <f t="shared" si="2"/>
        <v>0</v>
      </c>
      <c r="G52">
        <f t="shared" si="2"/>
        <v>0</v>
      </c>
      <c r="H52">
        <f t="shared" si="2"/>
        <v>0</v>
      </c>
      <c r="I52">
        <f t="shared" si="2"/>
        <v>0</v>
      </c>
      <c r="J52">
        <f t="shared" si="2"/>
        <v>2</v>
      </c>
      <c r="K52">
        <f t="shared" si="2"/>
        <v>0</v>
      </c>
      <c r="L52">
        <f t="shared" si="2"/>
        <v>0</v>
      </c>
      <c r="M52">
        <f t="shared" si="3"/>
        <v>0</v>
      </c>
      <c r="N52">
        <f t="shared" si="3"/>
        <v>2304.0129999999999</v>
      </c>
      <c r="O52">
        <f t="shared" si="3"/>
        <v>0</v>
      </c>
      <c r="P52">
        <f t="shared" si="3"/>
        <v>0</v>
      </c>
      <c r="Q52">
        <f t="shared" si="3"/>
        <v>0</v>
      </c>
      <c r="R52">
        <f t="shared" si="3"/>
        <v>0</v>
      </c>
      <c r="S52">
        <f t="shared" si="3"/>
        <v>0</v>
      </c>
      <c r="T52">
        <f t="shared" si="3"/>
        <v>0</v>
      </c>
      <c r="U52">
        <f t="shared" si="3"/>
        <v>0</v>
      </c>
      <c r="V52">
        <f t="shared" si="3"/>
        <v>0</v>
      </c>
      <c r="W52">
        <f t="shared" si="4"/>
        <v>0</v>
      </c>
      <c r="X52">
        <f t="shared" si="4"/>
        <v>0</v>
      </c>
      <c r="Y52">
        <f t="shared" si="4"/>
        <v>0</v>
      </c>
      <c r="Z52">
        <f t="shared" si="4"/>
        <v>0</v>
      </c>
      <c r="AA52">
        <f t="shared" si="4"/>
        <v>0</v>
      </c>
      <c r="AB52">
        <f t="shared" si="4"/>
        <v>9.0999999999999998E-2</v>
      </c>
      <c r="AC52">
        <f t="shared" si="4"/>
        <v>0</v>
      </c>
      <c r="AD52">
        <f t="shared" si="4"/>
        <v>0</v>
      </c>
      <c r="AE52">
        <f t="shared" si="4"/>
        <v>0</v>
      </c>
      <c r="AF52">
        <f t="shared" si="4"/>
        <v>0</v>
      </c>
      <c r="AG52">
        <f t="shared" si="5"/>
        <v>0</v>
      </c>
      <c r="AH52">
        <f t="shared" si="5"/>
        <v>0</v>
      </c>
      <c r="AI52">
        <f t="shared" si="5"/>
        <v>0</v>
      </c>
      <c r="AJ52">
        <f t="shared" si="5"/>
        <v>0</v>
      </c>
      <c r="AK52">
        <f t="shared" si="5"/>
        <v>0</v>
      </c>
      <c r="AL52">
        <f t="shared" si="5"/>
        <v>0</v>
      </c>
      <c r="AM52">
        <f t="shared" si="5"/>
        <v>0</v>
      </c>
      <c r="AN52">
        <f t="shared" si="5"/>
        <v>0</v>
      </c>
      <c r="AO52">
        <f t="shared" si="5"/>
        <v>0</v>
      </c>
      <c r="AP52">
        <f t="shared" si="5"/>
        <v>0</v>
      </c>
      <c r="AQ52">
        <f t="shared" si="5"/>
        <v>0</v>
      </c>
      <c r="AR52">
        <f t="shared" si="5"/>
        <v>0</v>
      </c>
      <c r="AS52">
        <f t="shared" si="5"/>
        <v>0</v>
      </c>
      <c r="AT52">
        <f t="shared" si="5"/>
        <v>0</v>
      </c>
    </row>
    <row r="53" spans="1:46" x14ac:dyDescent="0.2">
      <c r="A53" s="2" t="s">
        <v>11</v>
      </c>
      <c r="C53">
        <f t="shared" si="2"/>
        <v>866.15499999999997</v>
      </c>
      <c r="D53">
        <f t="shared" si="2"/>
        <v>866.15499999999997</v>
      </c>
      <c r="E53">
        <f t="shared" si="2"/>
        <v>853.10500000000002</v>
      </c>
      <c r="F53">
        <f t="shared" si="2"/>
        <v>0</v>
      </c>
      <c r="G53">
        <f t="shared" si="2"/>
        <v>0</v>
      </c>
      <c r="H53">
        <f t="shared" si="2"/>
        <v>0</v>
      </c>
      <c r="I53">
        <f t="shared" si="2"/>
        <v>0</v>
      </c>
      <c r="J53">
        <f t="shared" si="2"/>
        <v>40</v>
      </c>
      <c r="K53">
        <f t="shared" si="2"/>
        <v>0</v>
      </c>
      <c r="L53">
        <f t="shared" si="2"/>
        <v>0</v>
      </c>
      <c r="M53">
        <f t="shared" si="3"/>
        <v>0</v>
      </c>
      <c r="N53">
        <f t="shared" si="3"/>
        <v>0</v>
      </c>
      <c r="O53">
        <f t="shared" si="3"/>
        <v>15.9</v>
      </c>
      <c r="P53">
        <f t="shared" si="3"/>
        <v>10</v>
      </c>
      <c r="Q53">
        <f t="shared" si="3"/>
        <v>767.19</v>
      </c>
      <c r="R53">
        <f t="shared" si="3"/>
        <v>0</v>
      </c>
      <c r="S53">
        <f t="shared" si="3"/>
        <v>0</v>
      </c>
      <c r="T53">
        <f t="shared" si="3"/>
        <v>0</v>
      </c>
      <c r="U53">
        <f t="shared" si="3"/>
        <v>0</v>
      </c>
      <c r="V53">
        <f t="shared" si="3"/>
        <v>3</v>
      </c>
      <c r="W53">
        <f t="shared" si="4"/>
        <v>0</v>
      </c>
      <c r="X53">
        <f t="shared" si="4"/>
        <v>0</v>
      </c>
      <c r="Y53">
        <f t="shared" si="4"/>
        <v>0.91500000000000004</v>
      </c>
      <c r="Z53">
        <f t="shared" si="4"/>
        <v>0</v>
      </c>
      <c r="AA53">
        <f t="shared" si="4"/>
        <v>29.1</v>
      </c>
      <c r="AB53">
        <f t="shared" si="4"/>
        <v>0.05</v>
      </c>
      <c r="AC53">
        <f t="shared" si="4"/>
        <v>0</v>
      </c>
      <c r="AD53">
        <f t="shared" si="4"/>
        <v>0</v>
      </c>
      <c r="AE53">
        <f t="shared" si="4"/>
        <v>0</v>
      </c>
      <c r="AF53">
        <f t="shared" si="4"/>
        <v>0</v>
      </c>
      <c r="AG53">
        <f t="shared" si="5"/>
        <v>755.55799999999999</v>
      </c>
      <c r="AH53">
        <f t="shared" si="5"/>
        <v>0</v>
      </c>
      <c r="AI53">
        <f t="shared" si="5"/>
        <v>0</v>
      </c>
      <c r="AJ53">
        <f t="shared" si="5"/>
        <v>0</v>
      </c>
      <c r="AK53">
        <f t="shared" si="5"/>
        <v>0</v>
      </c>
      <c r="AL53">
        <f t="shared" si="5"/>
        <v>0</v>
      </c>
      <c r="AM53">
        <f t="shared" si="5"/>
        <v>0</v>
      </c>
      <c r="AN53">
        <f t="shared" si="5"/>
        <v>0</v>
      </c>
      <c r="AO53">
        <f t="shared" si="5"/>
        <v>1514.6880000000001</v>
      </c>
      <c r="AP53">
        <f t="shared" si="5"/>
        <v>0</v>
      </c>
      <c r="AQ53">
        <f t="shared" si="5"/>
        <v>0</v>
      </c>
      <c r="AR53">
        <f t="shared" si="5"/>
        <v>0</v>
      </c>
      <c r="AS53">
        <f t="shared" si="5"/>
        <v>0</v>
      </c>
      <c r="AT53">
        <f t="shared" si="5"/>
        <v>0</v>
      </c>
    </row>
    <row r="54" spans="1:46" x14ac:dyDescent="0.2">
      <c r="A54" s="53" t="s">
        <v>8</v>
      </c>
      <c r="C54">
        <f t="shared" si="2"/>
        <v>9719.5079999999998</v>
      </c>
      <c r="D54">
        <f t="shared" si="2"/>
        <v>11040.941999999999</v>
      </c>
      <c r="E54">
        <f t="shared" si="2"/>
        <v>7820.777</v>
      </c>
      <c r="F54">
        <f t="shared" si="2"/>
        <v>314.5</v>
      </c>
      <c r="G54">
        <f t="shared" si="2"/>
        <v>0</v>
      </c>
      <c r="H54">
        <f t="shared" si="2"/>
        <v>58</v>
      </c>
      <c r="I54">
        <f t="shared" si="2"/>
        <v>357.11799999999999</v>
      </c>
      <c r="J54">
        <f t="shared" si="2"/>
        <v>3080</v>
      </c>
      <c r="K54">
        <f t="shared" si="2"/>
        <v>210</v>
      </c>
      <c r="L54">
        <f t="shared" si="2"/>
        <v>82.578999999999994</v>
      </c>
      <c r="M54">
        <f t="shared" si="3"/>
        <v>43</v>
      </c>
      <c r="N54">
        <f t="shared" si="3"/>
        <v>291.25099999999998</v>
      </c>
      <c r="O54">
        <f t="shared" si="3"/>
        <v>936.17100000000005</v>
      </c>
      <c r="P54">
        <f t="shared" si="3"/>
        <v>0</v>
      </c>
      <c r="Q54">
        <f t="shared" si="3"/>
        <v>819.33199999999999</v>
      </c>
      <c r="R54">
        <f t="shared" si="3"/>
        <v>0</v>
      </c>
      <c r="S54">
        <f t="shared" si="3"/>
        <v>0</v>
      </c>
      <c r="T54">
        <f t="shared" si="3"/>
        <v>22</v>
      </c>
      <c r="U54">
        <f t="shared" si="3"/>
        <v>17.25</v>
      </c>
      <c r="V54">
        <f t="shared" si="3"/>
        <v>67</v>
      </c>
      <c r="W54">
        <f t="shared" si="4"/>
        <v>0</v>
      </c>
      <c r="X54">
        <f t="shared" si="4"/>
        <v>778</v>
      </c>
      <c r="Y54">
        <f t="shared" si="4"/>
        <v>979.48</v>
      </c>
      <c r="Z54">
        <f t="shared" si="4"/>
        <v>90.6</v>
      </c>
      <c r="AA54">
        <f t="shared" si="4"/>
        <v>85.213999999999999</v>
      </c>
      <c r="AB54">
        <f t="shared" si="4"/>
        <v>1.0129999999999999</v>
      </c>
      <c r="AC54">
        <f t="shared" si="4"/>
        <v>2</v>
      </c>
      <c r="AD54">
        <f t="shared" si="4"/>
        <v>22</v>
      </c>
      <c r="AE54">
        <f t="shared" si="4"/>
        <v>138</v>
      </c>
      <c r="AF54">
        <f t="shared" si="4"/>
        <v>1325</v>
      </c>
      <c r="AG54">
        <f t="shared" si="5"/>
        <v>0</v>
      </c>
      <c r="AH54">
        <f t="shared" si="5"/>
        <v>0</v>
      </c>
      <c r="AI54">
        <f t="shared" si="5"/>
        <v>93</v>
      </c>
      <c r="AJ54">
        <f t="shared" si="5"/>
        <v>1321.434</v>
      </c>
      <c r="AK54">
        <f t="shared" si="5"/>
        <v>0</v>
      </c>
      <c r="AL54">
        <f t="shared" si="5"/>
        <v>0</v>
      </c>
      <c r="AM54">
        <f t="shared" si="5"/>
        <v>0</v>
      </c>
      <c r="AN54">
        <f t="shared" si="5"/>
        <v>1</v>
      </c>
      <c r="AO54">
        <f t="shared" si="5"/>
        <v>10.029</v>
      </c>
      <c r="AP54">
        <f t="shared" si="5"/>
        <v>0</v>
      </c>
      <c r="AQ54">
        <f t="shared" si="5"/>
        <v>0</v>
      </c>
      <c r="AR54">
        <f t="shared" si="5"/>
        <v>0</v>
      </c>
      <c r="AS54">
        <f t="shared" si="5"/>
        <v>0</v>
      </c>
      <c r="AT54">
        <f t="shared" si="5"/>
        <v>0</v>
      </c>
    </row>
    <row r="56" spans="1:46" x14ac:dyDescent="0.2">
      <c r="A56" s="10" t="s">
        <v>395</v>
      </c>
    </row>
    <row r="57" spans="1:46" s="24" customFormat="1" x14ac:dyDescent="0.2">
      <c r="A57" s="24" t="s">
        <v>393</v>
      </c>
      <c r="C57" s="24">
        <v>0.5</v>
      </c>
      <c r="D57" s="24">
        <v>0.5</v>
      </c>
      <c r="E57" s="24">
        <v>0.5</v>
      </c>
      <c r="F57" s="24">
        <v>0.5</v>
      </c>
      <c r="G57" s="24">
        <v>0.5</v>
      </c>
      <c r="H57" s="24">
        <v>0.5</v>
      </c>
      <c r="I57" s="24">
        <v>0.5</v>
      </c>
      <c r="J57" s="24">
        <v>0.5</v>
      </c>
      <c r="K57" s="24">
        <v>0.5</v>
      </c>
      <c r="L57" s="24">
        <v>0.5</v>
      </c>
      <c r="M57" s="24">
        <v>0.5</v>
      </c>
      <c r="N57" s="24">
        <v>0.5</v>
      </c>
      <c r="O57" s="24">
        <v>0.5</v>
      </c>
      <c r="P57" s="24">
        <v>0.5</v>
      </c>
      <c r="Q57" s="24">
        <v>0.5</v>
      </c>
      <c r="R57" s="24">
        <v>0.5</v>
      </c>
      <c r="S57" s="24">
        <v>0.5</v>
      </c>
      <c r="T57" s="24">
        <v>0.5</v>
      </c>
      <c r="U57" s="24">
        <v>0.5</v>
      </c>
      <c r="V57" s="24">
        <v>0.5</v>
      </c>
      <c r="W57" s="24">
        <v>0.5</v>
      </c>
      <c r="X57" s="24">
        <v>0.5</v>
      </c>
      <c r="Y57" s="24">
        <v>0.5</v>
      </c>
      <c r="Z57" s="24">
        <v>0.5</v>
      </c>
      <c r="AA57" s="24">
        <v>0.5</v>
      </c>
      <c r="AB57" s="24">
        <v>0.5</v>
      </c>
      <c r="AC57" s="24">
        <v>0.5</v>
      </c>
      <c r="AD57" s="24">
        <v>0.5</v>
      </c>
      <c r="AE57" s="24">
        <v>0.5</v>
      </c>
      <c r="AF57" s="24">
        <v>0.5</v>
      </c>
      <c r="AG57" s="24">
        <v>0.5</v>
      </c>
      <c r="AH57" s="24">
        <v>0.5</v>
      </c>
      <c r="AI57" s="24">
        <v>0.5</v>
      </c>
      <c r="AJ57" s="24">
        <v>0.5</v>
      </c>
      <c r="AK57" s="24">
        <v>0.5</v>
      </c>
      <c r="AL57" s="24">
        <v>0.5</v>
      </c>
      <c r="AM57" s="24">
        <v>0.5</v>
      </c>
      <c r="AN57" s="24">
        <v>0.5</v>
      </c>
      <c r="AO57" s="24">
        <v>0.5</v>
      </c>
      <c r="AP57" s="24">
        <v>0.5</v>
      </c>
      <c r="AQ57" s="24">
        <v>0.5</v>
      </c>
      <c r="AR57" s="24">
        <v>0.5</v>
      </c>
      <c r="AS57" s="24">
        <v>0.5</v>
      </c>
      <c r="AT57" s="24">
        <v>0.5</v>
      </c>
    </row>
    <row r="58" spans="1:46" x14ac:dyDescent="0.2">
      <c r="A58" s="13" t="s">
        <v>394</v>
      </c>
      <c r="C58" s="13">
        <v>0.5</v>
      </c>
      <c r="D58" s="13">
        <v>0.5</v>
      </c>
      <c r="E58" s="13">
        <v>0.5</v>
      </c>
      <c r="F58" s="13">
        <v>0.5</v>
      </c>
      <c r="G58" s="13">
        <v>0.5</v>
      </c>
      <c r="H58" s="13">
        <v>0.5</v>
      </c>
      <c r="I58" s="13">
        <v>0.5</v>
      </c>
      <c r="J58" s="13">
        <v>0.5</v>
      </c>
      <c r="K58" s="13">
        <v>0.5</v>
      </c>
      <c r="L58" s="13">
        <v>0.5</v>
      </c>
      <c r="M58" s="13">
        <v>0.5</v>
      </c>
      <c r="N58" s="13">
        <v>0.5</v>
      </c>
      <c r="O58" s="13">
        <v>0.5</v>
      </c>
      <c r="P58" s="13">
        <v>0.5</v>
      </c>
      <c r="Q58" s="13">
        <v>0.5</v>
      </c>
      <c r="R58" s="13">
        <v>0.5</v>
      </c>
      <c r="S58" s="13">
        <v>0.5</v>
      </c>
      <c r="T58" s="13">
        <v>0.5</v>
      </c>
      <c r="U58" s="13">
        <v>0.5</v>
      </c>
      <c r="V58" s="13">
        <v>0.5</v>
      </c>
      <c r="W58" s="13">
        <v>0.5</v>
      </c>
      <c r="X58" s="13">
        <v>0.5</v>
      </c>
      <c r="Y58" s="13">
        <v>0.5</v>
      </c>
      <c r="Z58" s="13">
        <v>0.5</v>
      </c>
      <c r="AA58" s="13">
        <v>0.5</v>
      </c>
      <c r="AB58" s="13">
        <v>0.5</v>
      </c>
      <c r="AC58" s="13">
        <v>0.5</v>
      </c>
      <c r="AD58" s="13">
        <v>0.5</v>
      </c>
      <c r="AE58" s="13">
        <v>0.5</v>
      </c>
      <c r="AF58" s="13">
        <v>0.5</v>
      </c>
      <c r="AG58" s="13">
        <v>0.5</v>
      </c>
      <c r="AH58" s="13">
        <v>0.5</v>
      </c>
      <c r="AI58" s="13">
        <v>0.5</v>
      </c>
      <c r="AJ58" s="13">
        <v>0.5</v>
      </c>
      <c r="AK58" s="13">
        <v>0.5</v>
      </c>
      <c r="AL58" s="13">
        <v>0.5</v>
      </c>
      <c r="AM58" s="13">
        <v>0.5</v>
      </c>
      <c r="AN58" s="13">
        <v>0.5</v>
      </c>
      <c r="AO58" s="13">
        <v>0.5</v>
      </c>
      <c r="AP58" s="13">
        <v>0.5</v>
      </c>
      <c r="AQ58" s="13">
        <v>0.5</v>
      </c>
      <c r="AR58" s="13">
        <v>0.5</v>
      </c>
      <c r="AS58" s="13">
        <v>0.5</v>
      </c>
      <c r="AT58" s="13">
        <v>0.5</v>
      </c>
    </row>
    <row r="59" spans="1:46" x14ac:dyDescent="0.2">
      <c r="A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row>
    <row r="60" spans="1:46" x14ac:dyDescent="0.2">
      <c r="A60" t="s">
        <v>5</v>
      </c>
      <c r="C60" s="13">
        <f>IF(C47=0,C45,C47)</f>
        <v>83569.069999999992</v>
      </c>
      <c r="D60" s="13">
        <f t="shared" ref="D60:AT60" si="6">IF(D47=0,D45,D47)</f>
        <v>94355.069999999992</v>
      </c>
      <c r="E60" s="13">
        <f t="shared" si="6"/>
        <v>77211.232000000004</v>
      </c>
      <c r="F60" s="13">
        <f t="shared" si="6"/>
        <v>1742.2</v>
      </c>
      <c r="G60" s="13">
        <f t="shared" si="6"/>
        <v>1047.95</v>
      </c>
      <c r="H60" s="13">
        <f t="shared" si="6"/>
        <v>1905.4739999999999</v>
      </c>
      <c r="I60" s="13">
        <f t="shared" si="6"/>
        <v>1080</v>
      </c>
      <c r="J60" s="13">
        <f t="shared" si="6"/>
        <v>37161</v>
      </c>
      <c r="K60" s="13">
        <f t="shared" si="6"/>
        <v>98.5</v>
      </c>
      <c r="L60" s="13">
        <f t="shared" si="6"/>
        <v>31.06</v>
      </c>
      <c r="M60" s="13">
        <f t="shared" si="6"/>
        <v>2379.73</v>
      </c>
      <c r="N60" s="13">
        <f t="shared" si="6"/>
        <v>8800.7240000000002</v>
      </c>
      <c r="O60" s="13">
        <f t="shared" si="6"/>
        <v>9259.351999999999</v>
      </c>
      <c r="P60" s="13">
        <f t="shared" si="6"/>
        <v>74.400000000000006</v>
      </c>
      <c r="Q60" s="13">
        <f t="shared" si="6"/>
        <v>16386.209000000003</v>
      </c>
      <c r="R60" s="13">
        <f t="shared" si="6"/>
        <v>151.261</v>
      </c>
      <c r="S60" s="13">
        <f t="shared" si="6"/>
        <v>3.302</v>
      </c>
      <c r="T60" s="13">
        <f t="shared" si="6"/>
        <v>100</v>
      </c>
      <c r="U60" s="13">
        <f t="shared" si="6"/>
        <v>159.73599999999999</v>
      </c>
      <c r="V60" s="13">
        <f t="shared" si="6"/>
        <v>1074</v>
      </c>
      <c r="W60" s="13">
        <f t="shared" si="6"/>
        <v>66.006999999999991</v>
      </c>
      <c r="X60" s="13">
        <f t="shared" si="6"/>
        <v>7177</v>
      </c>
      <c r="Y60" s="13">
        <f t="shared" si="6"/>
        <v>60.617999999999995</v>
      </c>
      <c r="Z60" s="13">
        <f t="shared" si="6"/>
        <v>1539.259</v>
      </c>
      <c r="AA60" s="13">
        <f t="shared" si="6"/>
        <v>873.68599999999992</v>
      </c>
      <c r="AB60" s="13">
        <f t="shared" si="6"/>
        <v>1397.7049999999999</v>
      </c>
      <c r="AC60" s="13">
        <f t="shared" si="6"/>
        <v>252.14599999999999</v>
      </c>
      <c r="AD60" s="13">
        <f t="shared" si="6"/>
        <v>590</v>
      </c>
      <c r="AE60" s="13">
        <f t="shared" si="6"/>
        <v>222</v>
      </c>
      <c r="AF60" s="13">
        <f t="shared" si="6"/>
        <v>367</v>
      </c>
      <c r="AG60" s="13">
        <f t="shared" si="6"/>
        <v>0</v>
      </c>
      <c r="AH60" s="13">
        <f t="shared" si="6"/>
        <v>0</v>
      </c>
      <c r="AI60" s="13">
        <f t="shared" si="6"/>
        <v>0</v>
      </c>
      <c r="AJ60" s="13">
        <f t="shared" si="6"/>
        <v>10786</v>
      </c>
      <c r="AK60" s="13">
        <f t="shared" si="6"/>
        <v>0</v>
      </c>
      <c r="AL60" s="13">
        <f t="shared" si="6"/>
        <v>16.681999999999999</v>
      </c>
      <c r="AM60" s="13">
        <f t="shared" si="6"/>
        <v>14</v>
      </c>
      <c r="AN60" s="13">
        <f t="shared" si="6"/>
        <v>11</v>
      </c>
      <c r="AO60" s="13">
        <f t="shared" si="6"/>
        <v>5987.0700000000006</v>
      </c>
      <c r="AP60" s="13">
        <f t="shared" si="6"/>
        <v>22.35</v>
      </c>
      <c r="AQ60" s="13">
        <f t="shared" si="6"/>
        <v>9.9</v>
      </c>
      <c r="AR60" s="13">
        <f t="shared" si="6"/>
        <v>5</v>
      </c>
      <c r="AS60" s="13">
        <f t="shared" si="6"/>
        <v>1953</v>
      </c>
      <c r="AT60" s="13">
        <f t="shared" si="6"/>
        <v>0</v>
      </c>
    </row>
    <row r="61" spans="1:46" x14ac:dyDescent="0.2">
      <c r="A61" s="13" t="s">
        <v>6</v>
      </c>
      <c r="C61" s="13">
        <f>C$46*C57</f>
        <v>17254.294500000007</v>
      </c>
      <c r="D61" s="13">
        <f t="shared" ref="D61:AT61" si="7">D$46*D57</f>
        <v>18534.294500000015</v>
      </c>
      <c r="E61" s="13">
        <f t="shared" si="7"/>
        <v>15758.144499999995</v>
      </c>
      <c r="F61" s="13">
        <f t="shared" si="7"/>
        <v>1447.2</v>
      </c>
      <c r="G61" s="13">
        <f t="shared" si="7"/>
        <v>523.97500000000002</v>
      </c>
      <c r="H61" s="13">
        <f t="shared" si="7"/>
        <v>90.474999999999994</v>
      </c>
      <c r="I61" s="13">
        <f t="shared" si="7"/>
        <v>540</v>
      </c>
      <c r="J61" s="13">
        <f t="shared" si="7"/>
        <v>5942</v>
      </c>
      <c r="K61" s="13">
        <f t="shared" si="7"/>
        <v>11.05</v>
      </c>
      <c r="L61" s="13">
        <f t="shared" si="7"/>
        <v>0</v>
      </c>
      <c r="M61" s="13">
        <f t="shared" si="7"/>
        <v>227.03200000000001</v>
      </c>
      <c r="N61" s="13">
        <f t="shared" si="7"/>
        <v>85.891499999999994</v>
      </c>
      <c r="O61" s="13">
        <f t="shared" si="7"/>
        <v>768.04849999999999</v>
      </c>
      <c r="P61" s="13">
        <f t="shared" si="7"/>
        <v>5.2</v>
      </c>
      <c r="Q61" s="13">
        <f t="shared" si="7"/>
        <v>2239.5329999999999</v>
      </c>
      <c r="R61" s="13">
        <f t="shared" si="7"/>
        <v>75.630499999999998</v>
      </c>
      <c r="S61" s="13">
        <f t="shared" si="7"/>
        <v>1.651</v>
      </c>
      <c r="T61" s="13">
        <f t="shared" si="7"/>
        <v>1.5</v>
      </c>
      <c r="U61" s="13">
        <f t="shared" si="7"/>
        <v>79.867999999999995</v>
      </c>
      <c r="V61" s="13">
        <f t="shared" si="7"/>
        <v>163</v>
      </c>
      <c r="W61" s="13">
        <f t="shared" si="7"/>
        <v>43.792999999999999</v>
      </c>
      <c r="X61" s="13">
        <f t="shared" si="7"/>
        <v>3588.5</v>
      </c>
      <c r="Y61" s="13">
        <f t="shared" si="7"/>
        <v>820.73749999999995</v>
      </c>
      <c r="Z61" s="13">
        <f t="shared" si="7"/>
        <v>0</v>
      </c>
      <c r="AA61" s="13">
        <f t="shared" si="7"/>
        <v>13.875999999999999</v>
      </c>
      <c r="AB61" s="13">
        <f t="shared" si="7"/>
        <v>0</v>
      </c>
      <c r="AC61" s="13">
        <f t="shared" si="7"/>
        <v>5.8334999999999999</v>
      </c>
      <c r="AD61" s="13">
        <f t="shared" si="7"/>
        <v>295</v>
      </c>
      <c r="AE61" s="13">
        <f t="shared" si="7"/>
        <v>111</v>
      </c>
      <c r="AF61" s="13">
        <f t="shared" si="7"/>
        <v>173.5</v>
      </c>
      <c r="AG61" s="13">
        <f t="shared" si="7"/>
        <v>0</v>
      </c>
      <c r="AH61" s="13">
        <f t="shared" si="7"/>
        <v>0</v>
      </c>
      <c r="AI61" s="13">
        <f t="shared" si="7"/>
        <v>0</v>
      </c>
      <c r="AJ61" s="13">
        <f t="shared" si="7"/>
        <v>1280</v>
      </c>
      <c r="AK61" s="13">
        <f t="shared" si="7"/>
        <v>0</v>
      </c>
      <c r="AL61" s="13">
        <f t="shared" si="7"/>
        <v>1.55E-2</v>
      </c>
      <c r="AM61" s="13">
        <f t="shared" si="7"/>
        <v>7</v>
      </c>
      <c r="AN61" s="13">
        <f t="shared" si="7"/>
        <v>5.5</v>
      </c>
      <c r="AO61" s="13">
        <f t="shared" si="7"/>
        <v>4.0425000000000004</v>
      </c>
      <c r="AP61" s="13">
        <f t="shared" si="7"/>
        <v>0</v>
      </c>
      <c r="AQ61" s="13">
        <f t="shared" si="7"/>
        <v>0.05</v>
      </c>
      <c r="AR61" s="13">
        <f t="shared" si="7"/>
        <v>2.5</v>
      </c>
      <c r="AS61" s="13">
        <f t="shared" si="7"/>
        <v>976.5</v>
      </c>
      <c r="AT61" s="13">
        <f t="shared" si="7"/>
        <v>0</v>
      </c>
    </row>
    <row r="62" spans="1:46" x14ac:dyDescent="0.2">
      <c r="A62" s="13" t="s">
        <v>7</v>
      </c>
      <c r="C62" s="13">
        <f>C$46*C58</f>
        <v>17254.294500000007</v>
      </c>
      <c r="D62" s="13">
        <f t="shared" ref="D62:AT62" si="8">D$46*D58</f>
        <v>18534.294500000015</v>
      </c>
      <c r="E62" s="13">
        <f t="shared" si="8"/>
        <v>15758.144499999995</v>
      </c>
      <c r="F62" s="13">
        <f t="shared" si="8"/>
        <v>1447.2</v>
      </c>
      <c r="G62" s="13">
        <f t="shared" si="8"/>
        <v>523.97500000000002</v>
      </c>
      <c r="H62" s="13">
        <f t="shared" si="8"/>
        <v>90.474999999999994</v>
      </c>
      <c r="I62" s="13">
        <f t="shared" si="8"/>
        <v>540</v>
      </c>
      <c r="J62" s="13">
        <f t="shared" si="8"/>
        <v>5942</v>
      </c>
      <c r="K62" s="13">
        <f t="shared" si="8"/>
        <v>11.05</v>
      </c>
      <c r="L62" s="13">
        <f t="shared" si="8"/>
        <v>0</v>
      </c>
      <c r="M62" s="13">
        <f t="shared" si="8"/>
        <v>227.03200000000001</v>
      </c>
      <c r="N62" s="13">
        <f t="shared" si="8"/>
        <v>85.891499999999994</v>
      </c>
      <c r="O62" s="13">
        <f t="shared" si="8"/>
        <v>768.04849999999999</v>
      </c>
      <c r="P62" s="13">
        <f t="shared" si="8"/>
        <v>5.2</v>
      </c>
      <c r="Q62" s="13">
        <f t="shared" si="8"/>
        <v>2239.5329999999999</v>
      </c>
      <c r="R62" s="13">
        <f t="shared" si="8"/>
        <v>75.630499999999998</v>
      </c>
      <c r="S62" s="13">
        <f t="shared" si="8"/>
        <v>1.651</v>
      </c>
      <c r="T62" s="13">
        <f t="shared" si="8"/>
        <v>1.5</v>
      </c>
      <c r="U62" s="13">
        <f t="shared" si="8"/>
        <v>79.867999999999995</v>
      </c>
      <c r="V62" s="13">
        <f t="shared" si="8"/>
        <v>163</v>
      </c>
      <c r="W62" s="13">
        <f t="shared" si="8"/>
        <v>43.792999999999999</v>
      </c>
      <c r="X62" s="13">
        <f t="shared" si="8"/>
        <v>3588.5</v>
      </c>
      <c r="Y62" s="13">
        <f t="shared" si="8"/>
        <v>820.73749999999995</v>
      </c>
      <c r="Z62" s="13">
        <f t="shared" si="8"/>
        <v>0</v>
      </c>
      <c r="AA62" s="13">
        <f t="shared" si="8"/>
        <v>13.875999999999999</v>
      </c>
      <c r="AB62" s="13">
        <f t="shared" si="8"/>
        <v>0</v>
      </c>
      <c r="AC62" s="13">
        <f t="shared" si="8"/>
        <v>5.8334999999999999</v>
      </c>
      <c r="AD62" s="13">
        <f t="shared" si="8"/>
        <v>295</v>
      </c>
      <c r="AE62" s="13">
        <f t="shared" si="8"/>
        <v>111</v>
      </c>
      <c r="AF62" s="13">
        <f t="shared" si="8"/>
        <v>173.5</v>
      </c>
      <c r="AG62" s="13">
        <f t="shared" si="8"/>
        <v>0</v>
      </c>
      <c r="AH62" s="13">
        <f t="shared" si="8"/>
        <v>0</v>
      </c>
      <c r="AI62" s="13">
        <f t="shared" si="8"/>
        <v>0</v>
      </c>
      <c r="AJ62" s="13">
        <f t="shared" si="8"/>
        <v>1280</v>
      </c>
      <c r="AK62" s="13">
        <f t="shared" si="8"/>
        <v>0</v>
      </c>
      <c r="AL62" s="13">
        <f t="shared" si="8"/>
        <v>1.55E-2</v>
      </c>
      <c r="AM62" s="13">
        <f t="shared" si="8"/>
        <v>7</v>
      </c>
      <c r="AN62" s="13">
        <f t="shared" si="8"/>
        <v>5.5</v>
      </c>
      <c r="AO62" s="13">
        <f t="shared" si="8"/>
        <v>4.0425000000000004</v>
      </c>
      <c r="AP62" s="13">
        <f t="shared" si="8"/>
        <v>0</v>
      </c>
      <c r="AQ62" s="13">
        <f t="shared" si="8"/>
        <v>0.05</v>
      </c>
      <c r="AR62" s="13">
        <f t="shared" si="8"/>
        <v>2.5</v>
      </c>
      <c r="AS62" s="13">
        <f t="shared" si="8"/>
        <v>976.5</v>
      </c>
      <c r="AT62" s="13">
        <f t="shared" si="8"/>
        <v>0</v>
      </c>
    </row>
    <row r="64" spans="1:46" x14ac:dyDescent="0.2">
      <c r="A64" s="10" t="s">
        <v>397</v>
      </c>
      <c r="C64" t="s">
        <v>101</v>
      </c>
      <c r="D64" t="s">
        <v>103</v>
      </c>
      <c r="E64" t="s">
        <v>104</v>
      </c>
      <c r="F64" t="s">
        <v>116</v>
      </c>
      <c r="G64" t="s">
        <v>106</v>
      </c>
      <c r="H64" t="s">
        <v>107</v>
      </c>
      <c r="I64" t="s">
        <v>217</v>
      </c>
      <c r="J64" t="s">
        <v>111</v>
      </c>
      <c r="K64" t="s">
        <v>113</v>
      </c>
      <c r="L64" t="s">
        <v>114</v>
      </c>
      <c r="M64" t="s">
        <v>108</v>
      </c>
      <c r="N64" t="s">
        <v>259</v>
      </c>
      <c r="O64" t="s">
        <v>117</v>
      </c>
      <c r="P64" t="s">
        <v>118</v>
      </c>
      <c r="Q64" t="s">
        <v>119</v>
      </c>
      <c r="R64" t="s">
        <v>121</v>
      </c>
      <c r="S64" t="s">
        <v>120</v>
      </c>
      <c r="T64" t="s">
        <v>258</v>
      </c>
      <c r="U64" t="s">
        <v>125</v>
      </c>
      <c r="V64" t="s">
        <v>126</v>
      </c>
      <c r="W64" t="s">
        <v>127</v>
      </c>
      <c r="X64" t="s">
        <v>128</v>
      </c>
      <c r="Y64" t="s">
        <v>132</v>
      </c>
      <c r="Z64" t="s">
        <v>131</v>
      </c>
      <c r="AA64" t="s">
        <v>112</v>
      </c>
      <c r="AB64" t="s">
        <v>130</v>
      </c>
      <c r="AC64" t="s">
        <v>135</v>
      </c>
      <c r="AD64" t="s">
        <v>124</v>
      </c>
    </row>
    <row r="65" spans="1:30" s="28" customFormat="1" x14ac:dyDescent="0.2">
      <c r="C65" s="28" t="s">
        <v>348</v>
      </c>
      <c r="D65" s="28" t="s">
        <v>329</v>
      </c>
      <c r="E65" s="28" t="s">
        <v>330</v>
      </c>
      <c r="F65" s="28" t="s">
        <v>339</v>
      </c>
      <c r="G65" s="28" t="s">
        <v>341</v>
      </c>
      <c r="H65" s="28" t="s">
        <v>331</v>
      </c>
      <c r="I65" s="28" t="s">
        <v>332</v>
      </c>
      <c r="J65" s="28" t="s">
        <v>334</v>
      </c>
      <c r="K65" s="28" t="s">
        <v>354</v>
      </c>
      <c r="L65" s="28" t="s">
        <v>338</v>
      </c>
      <c r="M65" s="28" t="s">
        <v>391</v>
      </c>
      <c r="N65" s="28" t="s">
        <v>336</v>
      </c>
      <c r="O65" s="28" t="s">
        <v>345</v>
      </c>
      <c r="P65" s="28" t="s">
        <v>335</v>
      </c>
      <c r="Q65" s="28" t="s">
        <v>340</v>
      </c>
      <c r="R65" s="28" t="s">
        <v>342</v>
      </c>
      <c r="S65" s="28" t="s">
        <v>343</v>
      </c>
      <c r="T65" s="28" t="s">
        <v>344</v>
      </c>
      <c r="U65" s="28" t="s">
        <v>347</v>
      </c>
      <c r="V65" s="28" t="s">
        <v>349</v>
      </c>
      <c r="W65" s="28" t="s">
        <v>350</v>
      </c>
      <c r="X65" s="28" t="s">
        <v>351</v>
      </c>
      <c r="Y65" s="28" t="s">
        <v>353</v>
      </c>
      <c r="Z65" s="28" t="s">
        <v>352</v>
      </c>
      <c r="AA65" s="28" t="s">
        <v>337</v>
      </c>
      <c r="AB65" s="28" t="s">
        <v>355</v>
      </c>
      <c r="AC65" s="28" t="s">
        <v>359</v>
      </c>
      <c r="AD65" s="28" t="s">
        <v>346</v>
      </c>
    </row>
    <row r="66" spans="1:30" x14ac:dyDescent="0.2">
      <c r="A66" t="s">
        <v>6</v>
      </c>
      <c r="C66">
        <f t="shared" ref="C66:L75" si="9">INDEX($46:$62,MATCH($A66,$A$46:$A$62,0),MATCH(C$65,$44:$44,0))</f>
        <v>820.73749999999995</v>
      </c>
      <c r="D66">
        <f t="shared" si="9"/>
        <v>1447.2</v>
      </c>
      <c r="E66">
        <f t="shared" si="9"/>
        <v>523.97500000000002</v>
      </c>
      <c r="F66">
        <f t="shared" si="9"/>
        <v>5.2</v>
      </c>
      <c r="G66">
        <f t="shared" si="9"/>
        <v>75.630499999999998</v>
      </c>
      <c r="H66">
        <f t="shared" si="9"/>
        <v>90.474999999999994</v>
      </c>
      <c r="I66">
        <f t="shared" si="9"/>
        <v>540</v>
      </c>
      <c r="J66">
        <f t="shared" si="9"/>
        <v>11.05</v>
      </c>
      <c r="K66">
        <f t="shared" si="9"/>
        <v>111</v>
      </c>
      <c r="L66">
        <f t="shared" si="9"/>
        <v>768.04849999999999</v>
      </c>
      <c r="M66">
        <f t="shared" ref="M66:V75" si="10">INDEX($46:$62,MATCH($A66,$A$46:$A$62,0),MATCH(M$65,$44:$44,0))</f>
        <v>5942</v>
      </c>
      <c r="N66">
        <f t="shared" si="10"/>
        <v>227.03200000000001</v>
      </c>
      <c r="O66">
        <f t="shared" si="10"/>
        <v>163</v>
      </c>
      <c r="P66">
        <f t="shared" si="10"/>
        <v>0</v>
      </c>
      <c r="Q66">
        <f t="shared" si="10"/>
        <v>2239.5329999999999</v>
      </c>
      <c r="R66">
        <f t="shared" si="10"/>
        <v>1.651</v>
      </c>
      <c r="S66">
        <f t="shared" si="10"/>
        <v>1.5</v>
      </c>
      <c r="T66">
        <f t="shared" si="10"/>
        <v>79.867999999999995</v>
      </c>
      <c r="U66">
        <f t="shared" si="10"/>
        <v>3588.5</v>
      </c>
      <c r="V66">
        <f t="shared" si="10"/>
        <v>0</v>
      </c>
      <c r="W66">
        <f t="shared" ref="W66:AD75" si="11">INDEX($46:$62,MATCH($A66,$A$46:$A$62,0),MATCH(W$65,$44:$44,0))</f>
        <v>13.875999999999999</v>
      </c>
      <c r="X66">
        <f t="shared" si="11"/>
        <v>0</v>
      </c>
      <c r="Y66">
        <f t="shared" si="11"/>
        <v>295</v>
      </c>
      <c r="Z66">
        <f t="shared" si="11"/>
        <v>5.8334999999999999</v>
      </c>
      <c r="AA66">
        <f t="shared" si="11"/>
        <v>85.891499999999994</v>
      </c>
      <c r="AB66">
        <f t="shared" si="11"/>
        <v>173.5</v>
      </c>
      <c r="AC66">
        <f t="shared" si="11"/>
        <v>1280</v>
      </c>
      <c r="AD66">
        <f t="shared" si="11"/>
        <v>43.792999999999999</v>
      </c>
    </row>
    <row r="67" spans="1:30" x14ac:dyDescent="0.2">
      <c r="A67" t="s">
        <v>7</v>
      </c>
      <c r="C67">
        <f t="shared" si="9"/>
        <v>820.73749999999995</v>
      </c>
      <c r="D67">
        <f t="shared" si="9"/>
        <v>1447.2</v>
      </c>
      <c r="E67">
        <f t="shared" si="9"/>
        <v>523.97500000000002</v>
      </c>
      <c r="F67">
        <f t="shared" si="9"/>
        <v>5.2</v>
      </c>
      <c r="G67">
        <f t="shared" si="9"/>
        <v>75.630499999999998</v>
      </c>
      <c r="H67">
        <f t="shared" si="9"/>
        <v>90.474999999999994</v>
      </c>
      <c r="I67">
        <f t="shared" si="9"/>
        <v>540</v>
      </c>
      <c r="J67">
        <f t="shared" si="9"/>
        <v>11.05</v>
      </c>
      <c r="K67">
        <f t="shared" si="9"/>
        <v>111</v>
      </c>
      <c r="L67">
        <f t="shared" si="9"/>
        <v>768.04849999999999</v>
      </c>
      <c r="M67">
        <f t="shared" si="10"/>
        <v>5942</v>
      </c>
      <c r="N67">
        <f t="shared" si="10"/>
        <v>227.03200000000001</v>
      </c>
      <c r="O67">
        <f t="shared" si="10"/>
        <v>163</v>
      </c>
      <c r="P67">
        <f t="shared" si="10"/>
        <v>0</v>
      </c>
      <c r="Q67">
        <f t="shared" si="10"/>
        <v>2239.5329999999999</v>
      </c>
      <c r="R67">
        <f t="shared" si="10"/>
        <v>1.651</v>
      </c>
      <c r="S67">
        <f t="shared" si="10"/>
        <v>1.5</v>
      </c>
      <c r="T67">
        <f t="shared" si="10"/>
        <v>79.867999999999995</v>
      </c>
      <c r="U67">
        <f t="shared" si="10"/>
        <v>3588.5</v>
      </c>
      <c r="V67">
        <f t="shared" si="10"/>
        <v>0</v>
      </c>
      <c r="W67">
        <f t="shared" si="11"/>
        <v>13.875999999999999</v>
      </c>
      <c r="X67">
        <f t="shared" si="11"/>
        <v>0</v>
      </c>
      <c r="Y67">
        <f t="shared" si="11"/>
        <v>295</v>
      </c>
      <c r="Z67">
        <f t="shared" si="11"/>
        <v>5.8334999999999999</v>
      </c>
      <c r="AA67">
        <f t="shared" si="11"/>
        <v>85.891499999999994</v>
      </c>
      <c r="AB67">
        <f t="shared" si="11"/>
        <v>173.5</v>
      </c>
      <c r="AC67">
        <f t="shared" si="11"/>
        <v>1280</v>
      </c>
      <c r="AD67">
        <f t="shared" si="11"/>
        <v>43.792999999999999</v>
      </c>
    </row>
    <row r="68" spans="1:30" x14ac:dyDescent="0.2">
      <c r="A68" t="s">
        <v>5</v>
      </c>
      <c r="C68">
        <f t="shared" si="9"/>
        <v>60.617999999999995</v>
      </c>
      <c r="D68">
        <f t="shared" si="9"/>
        <v>1742.2</v>
      </c>
      <c r="E68">
        <f t="shared" si="9"/>
        <v>1047.95</v>
      </c>
      <c r="F68">
        <f t="shared" si="9"/>
        <v>74.400000000000006</v>
      </c>
      <c r="G68">
        <f t="shared" si="9"/>
        <v>151.261</v>
      </c>
      <c r="H68">
        <f t="shared" si="9"/>
        <v>1905.4739999999999</v>
      </c>
      <c r="I68">
        <f t="shared" si="9"/>
        <v>1080</v>
      </c>
      <c r="J68">
        <f t="shared" si="9"/>
        <v>98.5</v>
      </c>
      <c r="K68">
        <f t="shared" si="9"/>
        <v>222</v>
      </c>
      <c r="L68">
        <f t="shared" si="9"/>
        <v>9259.351999999999</v>
      </c>
      <c r="M68">
        <f t="shared" si="10"/>
        <v>37161</v>
      </c>
      <c r="N68">
        <f t="shared" si="10"/>
        <v>2379.73</v>
      </c>
      <c r="O68">
        <f t="shared" si="10"/>
        <v>1074</v>
      </c>
      <c r="P68">
        <f t="shared" si="10"/>
        <v>31.06</v>
      </c>
      <c r="Q68">
        <f t="shared" si="10"/>
        <v>16386.209000000003</v>
      </c>
      <c r="R68">
        <f t="shared" si="10"/>
        <v>3.302</v>
      </c>
      <c r="S68">
        <f t="shared" si="10"/>
        <v>100</v>
      </c>
      <c r="T68">
        <f t="shared" si="10"/>
        <v>159.73599999999999</v>
      </c>
      <c r="U68">
        <f t="shared" si="10"/>
        <v>7177</v>
      </c>
      <c r="V68">
        <f t="shared" si="10"/>
        <v>1539.259</v>
      </c>
      <c r="W68">
        <f t="shared" si="11"/>
        <v>873.68599999999992</v>
      </c>
      <c r="X68">
        <f t="shared" si="11"/>
        <v>1397.7049999999999</v>
      </c>
      <c r="Y68">
        <f t="shared" si="11"/>
        <v>590</v>
      </c>
      <c r="Z68">
        <f t="shared" si="11"/>
        <v>252.14599999999999</v>
      </c>
      <c r="AA68">
        <f t="shared" si="11"/>
        <v>8800.7240000000002</v>
      </c>
      <c r="AB68">
        <f t="shared" si="11"/>
        <v>367</v>
      </c>
      <c r="AC68">
        <f t="shared" si="11"/>
        <v>10786</v>
      </c>
      <c r="AD68">
        <f t="shared" si="11"/>
        <v>66.006999999999991</v>
      </c>
    </row>
    <row r="69" spans="1:30" x14ac:dyDescent="0.2">
      <c r="A69" t="s">
        <v>96</v>
      </c>
      <c r="C69">
        <f t="shared" si="9"/>
        <v>3224.1170000000002</v>
      </c>
      <c r="D69">
        <f t="shared" si="9"/>
        <v>2307.9</v>
      </c>
      <c r="E69">
        <f t="shared" si="9"/>
        <v>703.12</v>
      </c>
      <c r="F69">
        <f t="shared" si="9"/>
        <v>646.29999999999995</v>
      </c>
      <c r="G69">
        <f t="shared" si="9"/>
        <v>157.72499999999999</v>
      </c>
      <c r="H69">
        <f t="shared" si="9"/>
        <v>339.41399999999999</v>
      </c>
      <c r="I69">
        <f t="shared" si="9"/>
        <v>4402.0820000000003</v>
      </c>
      <c r="J69">
        <f t="shared" si="9"/>
        <v>316</v>
      </c>
      <c r="K69">
        <f t="shared" si="9"/>
        <v>2211</v>
      </c>
      <c r="L69">
        <f t="shared" si="9"/>
        <v>16426.853999999999</v>
      </c>
      <c r="M69">
        <f t="shared" si="10"/>
        <v>53193</v>
      </c>
      <c r="N69">
        <f t="shared" si="10"/>
        <v>3589</v>
      </c>
      <c r="O69">
        <f t="shared" si="10"/>
        <v>323</v>
      </c>
      <c r="P69">
        <f t="shared" si="10"/>
        <v>4159.95</v>
      </c>
      <c r="Q69">
        <f t="shared" si="10"/>
        <v>10679.46</v>
      </c>
      <c r="R69">
        <f t="shared" si="10"/>
        <v>77.921999999999997</v>
      </c>
      <c r="S69">
        <f t="shared" si="10"/>
        <v>534</v>
      </c>
      <c r="T69">
        <f t="shared" si="10"/>
        <v>135.79400000000001</v>
      </c>
      <c r="U69">
        <f t="shared" si="10"/>
        <v>3527</v>
      </c>
      <c r="V69">
        <f t="shared" si="10"/>
        <v>5836.8230000000003</v>
      </c>
      <c r="W69">
        <f t="shared" si="11"/>
        <v>5222.7449999999999</v>
      </c>
      <c r="X69">
        <f t="shared" si="11"/>
        <v>3037.5149999999999</v>
      </c>
      <c r="Y69">
        <f t="shared" si="11"/>
        <v>4</v>
      </c>
      <c r="Z69">
        <f t="shared" si="11"/>
        <v>5.351</v>
      </c>
      <c r="AA69">
        <f t="shared" si="11"/>
        <v>25583.148000000001</v>
      </c>
      <c r="AB69">
        <f t="shared" si="11"/>
        <v>8478</v>
      </c>
      <c r="AC69">
        <f t="shared" si="11"/>
        <v>14124.647999999999</v>
      </c>
      <c r="AD69">
        <f t="shared" si="11"/>
        <v>0.1</v>
      </c>
    </row>
    <row r="70" spans="1:30" x14ac:dyDescent="0.2">
      <c r="A70" t="s">
        <v>95</v>
      </c>
      <c r="C70">
        <f t="shared" si="9"/>
        <v>0</v>
      </c>
      <c r="D70">
        <f t="shared" si="9"/>
        <v>1555.5</v>
      </c>
      <c r="E70">
        <f t="shared" si="9"/>
        <v>0</v>
      </c>
      <c r="F70">
        <f t="shared" si="9"/>
        <v>0</v>
      </c>
      <c r="G70">
        <f t="shared" si="9"/>
        <v>0</v>
      </c>
      <c r="H70">
        <f t="shared" si="9"/>
        <v>0</v>
      </c>
      <c r="I70">
        <f t="shared" si="9"/>
        <v>1700.8</v>
      </c>
      <c r="J70">
        <f t="shared" si="9"/>
        <v>0</v>
      </c>
      <c r="K70">
        <f t="shared" si="9"/>
        <v>73</v>
      </c>
      <c r="L70">
        <f t="shared" si="9"/>
        <v>0</v>
      </c>
      <c r="M70">
        <f t="shared" si="10"/>
        <v>7528</v>
      </c>
      <c r="N70">
        <f t="shared" si="10"/>
        <v>0</v>
      </c>
      <c r="O70">
        <f t="shared" si="10"/>
        <v>0</v>
      </c>
      <c r="P70">
        <f t="shared" si="10"/>
        <v>0</v>
      </c>
      <c r="Q70">
        <f t="shared" si="10"/>
        <v>0</v>
      </c>
      <c r="R70">
        <f t="shared" si="10"/>
        <v>0</v>
      </c>
      <c r="S70">
        <f t="shared" si="10"/>
        <v>0</v>
      </c>
      <c r="T70">
        <f t="shared" si="10"/>
        <v>0</v>
      </c>
      <c r="U70">
        <f t="shared" si="10"/>
        <v>957</v>
      </c>
      <c r="V70">
        <f t="shared" si="10"/>
        <v>0</v>
      </c>
      <c r="W70">
        <f t="shared" si="11"/>
        <v>0</v>
      </c>
      <c r="X70">
        <f t="shared" si="11"/>
        <v>0</v>
      </c>
      <c r="Y70">
        <f t="shared" si="11"/>
        <v>0</v>
      </c>
      <c r="Z70">
        <f t="shared" si="11"/>
        <v>0</v>
      </c>
      <c r="AA70">
        <f t="shared" si="11"/>
        <v>0</v>
      </c>
      <c r="AB70">
        <f t="shared" si="11"/>
        <v>203</v>
      </c>
      <c r="AC70">
        <f t="shared" si="11"/>
        <v>9970.7330000000002</v>
      </c>
      <c r="AD70">
        <f t="shared" si="11"/>
        <v>0</v>
      </c>
    </row>
    <row r="71" spans="1:30" x14ac:dyDescent="0.2">
      <c r="A71" t="s">
        <v>9</v>
      </c>
      <c r="C71">
        <f t="shared" si="9"/>
        <v>5476.8530000000001</v>
      </c>
      <c r="D71">
        <f t="shared" si="9"/>
        <v>0</v>
      </c>
      <c r="E71">
        <f t="shared" si="9"/>
        <v>0</v>
      </c>
      <c r="F71">
        <f t="shared" si="9"/>
        <v>433.7</v>
      </c>
      <c r="G71">
        <f t="shared" si="9"/>
        <v>0</v>
      </c>
      <c r="H71">
        <f t="shared" si="9"/>
        <v>0</v>
      </c>
      <c r="I71">
        <f t="shared" si="9"/>
        <v>0</v>
      </c>
      <c r="J71">
        <f t="shared" si="9"/>
        <v>0</v>
      </c>
      <c r="K71">
        <f t="shared" si="9"/>
        <v>0</v>
      </c>
      <c r="L71">
        <f t="shared" si="9"/>
        <v>0</v>
      </c>
      <c r="M71">
        <f t="shared" si="10"/>
        <v>3968</v>
      </c>
      <c r="N71">
        <f t="shared" si="10"/>
        <v>0</v>
      </c>
      <c r="O71">
        <f t="shared" si="10"/>
        <v>58</v>
      </c>
      <c r="P71">
        <f t="shared" si="10"/>
        <v>0</v>
      </c>
      <c r="Q71">
        <f t="shared" si="10"/>
        <v>5654.0339999999997</v>
      </c>
      <c r="R71">
        <f t="shared" si="10"/>
        <v>1586.69</v>
      </c>
      <c r="S71">
        <f t="shared" si="10"/>
        <v>0</v>
      </c>
      <c r="T71">
        <f t="shared" si="10"/>
        <v>0</v>
      </c>
      <c r="U71">
        <f t="shared" si="10"/>
        <v>0</v>
      </c>
      <c r="V71">
        <f t="shared" si="10"/>
        <v>0</v>
      </c>
      <c r="W71">
        <f t="shared" si="11"/>
        <v>2766.768</v>
      </c>
      <c r="X71">
        <f t="shared" si="11"/>
        <v>0</v>
      </c>
      <c r="Y71">
        <f t="shared" si="11"/>
        <v>0</v>
      </c>
      <c r="Z71">
        <f t="shared" si="11"/>
        <v>1170.7159999999999</v>
      </c>
      <c r="AA71">
        <f t="shared" si="11"/>
        <v>2520.3339999999998</v>
      </c>
      <c r="AB71">
        <f t="shared" si="11"/>
        <v>0</v>
      </c>
      <c r="AC71">
        <f t="shared" si="11"/>
        <v>240</v>
      </c>
      <c r="AD71">
        <f t="shared" si="11"/>
        <v>0</v>
      </c>
    </row>
    <row r="72" spans="1:30" x14ac:dyDescent="0.2">
      <c r="A72" t="s">
        <v>10</v>
      </c>
      <c r="C72">
        <f t="shared" si="9"/>
        <v>9120.2549999999992</v>
      </c>
      <c r="D72">
        <f t="shared" si="9"/>
        <v>103.9</v>
      </c>
      <c r="E72">
        <f t="shared" si="9"/>
        <v>2514.35</v>
      </c>
      <c r="F72">
        <f t="shared" si="9"/>
        <v>1766</v>
      </c>
      <c r="G72">
        <f t="shared" si="9"/>
        <v>0</v>
      </c>
      <c r="H72">
        <f t="shared" si="9"/>
        <v>1093.71</v>
      </c>
      <c r="I72">
        <f t="shared" si="9"/>
        <v>7.2629999999999999</v>
      </c>
      <c r="J72">
        <f t="shared" si="9"/>
        <v>6</v>
      </c>
      <c r="K72">
        <f t="shared" si="9"/>
        <v>3273</v>
      </c>
      <c r="L72">
        <f t="shared" si="9"/>
        <v>24140.884000000002</v>
      </c>
      <c r="M72">
        <f t="shared" si="10"/>
        <v>1410</v>
      </c>
      <c r="N72">
        <f t="shared" si="10"/>
        <v>3412</v>
      </c>
      <c r="O72">
        <f t="shared" si="10"/>
        <v>0</v>
      </c>
      <c r="P72">
        <f t="shared" si="10"/>
        <v>237</v>
      </c>
      <c r="Q72">
        <f t="shared" si="10"/>
        <v>12946.672</v>
      </c>
      <c r="R72">
        <f t="shared" si="10"/>
        <v>0</v>
      </c>
      <c r="S72">
        <f t="shared" si="10"/>
        <v>117</v>
      </c>
      <c r="T72">
        <f t="shared" si="10"/>
        <v>34.472999999999999</v>
      </c>
      <c r="U72">
        <f t="shared" si="10"/>
        <v>37</v>
      </c>
      <c r="V72">
        <f t="shared" si="10"/>
        <v>973.51199999999994</v>
      </c>
      <c r="W72">
        <f t="shared" si="11"/>
        <v>4495.2170000000006</v>
      </c>
      <c r="X72">
        <f t="shared" si="11"/>
        <v>6594.701</v>
      </c>
      <c r="Y72">
        <f t="shared" si="11"/>
        <v>1611</v>
      </c>
      <c r="Z72">
        <f t="shared" si="11"/>
        <v>0</v>
      </c>
      <c r="AA72">
        <f t="shared" si="11"/>
        <v>14272.332999999999</v>
      </c>
      <c r="AB72">
        <f t="shared" si="11"/>
        <v>16462</v>
      </c>
      <c r="AC72">
        <f t="shared" si="11"/>
        <v>1933</v>
      </c>
      <c r="AD72">
        <f t="shared" si="11"/>
        <v>0</v>
      </c>
    </row>
    <row r="73" spans="1:30" x14ac:dyDescent="0.2">
      <c r="A73" s="2" t="s">
        <v>99</v>
      </c>
      <c r="C73">
        <f t="shared" si="9"/>
        <v>0</v>
      </c>
      <c r="D73">
        <f t="shared" si="9"/>
        <v>0</v>
      </c>
      <c r="E73">
        <f t="shared" si="9"/>
        <v>0</v>
      </c>
      <c r="F73">
        <f t="shared" si="9"/>
        <v>0</v>
      </c>
      <c r="G73">
        <f t="shared" si="9"/>
        <v>0</v>
      </c>
      <c r="H73">
        <f t="shared" si="9"/>
        <v>0</v>
      </c>
      <c r="I73">
        <f t="shared" si="9"/>
        <v>0</v>
      </c>
      <c r="J73">
        <f t="shared" si="9"/>
        <v>0</v>
      </c>
      <c r="K73">
        <f t="shared" si="9"/>
        <v>0</v>
      </c>
      <c r="L73">
        <f t="shared" si="9"/>
        <v>0</v>
      </c>
      <c r="M73">
        <f t="shared" si="10"/>
        <v>2</v>
      </c>
      <c r="N73">
        <f t="shared" si="10"/>
        <v>0</v>
      </c>
      <c r="O73">
        <f t="shared" si="10"/>
        <v>0</v>
      </c>
      <c r="P73">
        <f t="shared" si="10"/>
        <v>0</v>
      </c>
      <c r="Q73">
        <f t="shared" si="10"/>
        <v>0</v>
      </c>
      <c r="R73">
        <f t="shared" si="10"/>
        <v>0</v>
      </c>
      <c r="S73">
        <f t="shared" si="10"/>
        <v>0</v>
      </c>
      <c r="T73">
        <f t="shared" si="10"/>
        <v>0</v>
      </c>
      <c r="U73">
        <f t="shared" si="10"/>
        <v>0</v>
      </c>
      <c r="V73">
        <f t="shared" si="10"/>
        <v>0</v>
      </c>
      <c r="W73">
        <f t="shared" si="11"/>
        <v>0</v>
      </c>
      <c r="X73">
        <f t="shared" si="11"/>
        <v>9.0999999999999998E-2</v>
      </c>
      <c r="Y73">
        <f t="shared" si="11"/>
        <v>0</v>
      </c>
      <c r="Z73">
        <f t="shared" si="11"/>
        <v>0</v>
      </c>
      <c r="AA73">
        <f t="shared" si="11"/>
        <v>2304.0129999999999</v>
      </c>
      <c r="AB73">
        <f t="shared" si="11"/>
        <v>0</v>
      </c>
      <c r="AC73">
        <f t="shared" si="11"/>
        <v>0</v>
      </c>
      <c r="AD73">
        <f t="shared" si="11"/>
        <v>0</v>
      </c>
    </row>
    <row r="74" spans="1:30" x14ac:dyDescent="0.2">
      <c r="A74" s="2" t="s">
        <v>11</v>
      </c>
      <c r="C74">
        <f t="shared" si="9"/>
        <v>0.91500000000000004</v>
      </c>
      <c r="D74">
        <f t="shared" si="9"/>
        <v>0</v>
      </c>
      <c r="E74">
        <f t="shared" si="9"/>
        <v>0</v>
      </c>
      <c r="F74">
        <f t="shared" si="9"/>
        <v>10</v>
      </c>
      <c r="G74">
        <f t="shared" si="9"/>
        <v>0</v>
      </c>
      <c r="H74">
        <f t="shared" si="9"/>
        <v>0</v>
      </c>
      <c r="I74">
        <f t="shared" si="9"/>
        <v>0</v>
      </c>
      <c r="J74">
        <f t="shared" si="9"/>
        <v>0</v>
      </c>
      <c r="K74">
        <f t="shared" si="9"/>
        <v>0</v>
      </c>
      <c r="L74">
        <f t="shared" si="9"/>
        <v>15.9</v>
      </c>
      <c r="M74">
        <f t="shared" si="10"/>
        <v>40</v>
      </c>
      <c r="N74">
        <f t="shared" si="10"/>
        <v>0</v>
      </c>
      <c r="O74">
        <f t="shared" si="10"/>
        <v>3</v>
      </c>
      <c r="P74">
        <f t="shared" si="10"/>
        <v>0</v>
      </c>
      <c r="Q74">
        <f t="shared" si="10"/>
        <v>767.19</v>
      </c>
      <c r="R74">
        <f t="shared" si="10"/>
        <v>0</v>
      </c>
      <c r="S74">
        <f t="shared" si="10"/>
        <v>0</v>
      </c>
      <c r="T74">
        <f t="shared" si="10"/>
        <v>0</v>
      </c>
      <c r="U74">
        <f t="shared" si="10"/>
        <v>0</v>
      </c>
      <c r="V74">
        <f t="shared" si="10"/>
        <v>0</v>
      </c>
      <c r="W74">
        <f t="shared" si="11"/>
        <v>29.1</v>
      </c>
      <c r="X74">
        <f t="shared" si="11"/>
        <v>0.05</v>
      </c>
      <c r="Y74">
        <f t="shared" si="11"/>
        <v>0</v>
      </c>
      <c r="Z74">
        <f t="shared" si="11"/>
        <v>0</v>
      </c>
      <c r="AA74">
        <f t="shared" si="11"/>
        <v>0</v>
      </c>
      <c r="AB74">
        <f t="shared" si="11"/>
        <v>0</v>
      </c>
      <c r="AC74">
        <f t="shared" si="11"/>
        <v>0</v>
      </c>
      <c r="AD74">
        <f t="shared" si="11"/>
        <v>0</v>
      </c>
    </row>
    <row r="75" spans="1:30" x14ac:dyDescent="0.2">
      <c r="A75" s="53" t="s">
        <v>8</v>
      </c>
      <c r="C75">
        <f t="shared" si="9"/>
        <v>979.48</v>
      </c>
      <c r="D75">
        <f t="shared" si="9"/>
        <v>314.5</v>
      </c>
      <c r="E75">
        <f t="shared" si="9"/>
        <v>0</v>
      </c>
      <c r="F75">
        <f t="shared" si="9"/>
        <v>0</v>
      </c>
      <c r="G75">
        <f t="shared" si="9"/>
        <v>0</v>
      </c>
      <c r="H75">
        <f t="shared" si="9"/>
        <v>58</v>
      </c>
      <c r="I75">
        <f t="shared" si="9"/>
        <v>357.11799999999999</v>
      </c>
      <c r="J75">
        <f t="shared" si="9"/>
        <v>210</v>
      </c>
      <c r="K75">
        <f t="shared" si="9"/>
        <v>138</v>
      </c>
      <c r="L75">
        <f t="shared" si="9"/>
        <v>936.17100000000005</v>
      </c>
      <c r="M75">
        <f t="shared" si="10"/>
        <v>3080</v>
      </c>
      <c r="N75">
        <f t="shared" si="10"/>
        <v>43</v>
      </c>
      <c r="O75">
        <f t="shared" si="10"/>
        <v>67</v>
      </c>
      <c r="P75">
        <f t="shared" si="10"/>
        <v>82.578999999999994</v>
      </c>
      <c r="Q75">
        <f t="shared" si="10"/>
        <v>819.33199999999999</v>
      </c>
      <c r="R75">
        <f t="shared" si="10"/>
        <v>0</v>
      </c>
      <c r="S75">
        <f t="shared" si="10"/>
        <v>22</v>
      </c>
      <c r="T75">
        <f t="shared" si="10"/>
        <v>17.25</v>
      </c>
      <c r="U75">
        <f t="shared" si="10"/>
        <v>778</v>
      </c>
      <c r="V75">
        <f t="shared" si="10"/>
        <v>90.6</v>
      </c>
      <c r="W75">
        <f t="shared" si="11"/>
        <v>85.213999999999999</v>
      </c>
      <c r="X75">
        <f t="shared" si="11"/>
        <v>1.0129999999999999</v>
      </c>
      <c r="Y75">
        <f t="shared" si="11"/>
        <v>22</v>
      </c>
      <c r="Z75">
        <f t="shared" si="11"/>
        <v>2</v>
      </c>
      <c r="AA75">
        <f t="shared" si="11"/>
        <v>291.25099999999998</v>
      </c>
      <c r="AB75">
        <f t="shared" si="11"/>
        <v>1325</v>
      </c>
      <c r="AC75">
        <f t="shared" si="11"/>
        <v>1321.434</v>
      </c>
      <c r="AD75">
        <f t="shared" si="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25F73-3947-574A-A158-7B696253C146}">
  <dimension ref="A1:B22"/>
  <sheetViews>
    <sheetView workbookViewId="0">
      <selection activeCell="B11" sqref="B11"/>
    </sheetView>
  </sheetViews>
  <sheetFormatPr baseColWidth="10" defaultRowHeight="16" x14ac:dyDescent="0.2"/>
  <cols>
    <col min="1" max="1" width="22.33203125" customWidth="1"/>
    <col min="2" max="2" width="17.1640625" customWidth="1"/>
    <col min="3" max="3" width="29.83203125" customWidth="1"/>
  </cols>
  <sheetData>
    <row r="1" spans="1:2" s="10" customFormat="1" x14ac:dyDescent="0.2">
      <c r="A1" s="10" t="s">
        <v>211</v>
      </c>
      <c r="B1" s="10" t="s">
        <v>212</v>
      </c>
    </row>
    <row r="2" spans="1:2" x14ac:dyDescent="0.2">
      <c r="A2" t="s">
        <v>205</v>
      </c>
      <c r="B2" t="s">
        <v>4</v>
      </c>
    </row>
    <row r="3" spans="1:2" x14ac:dyDescent="0.2">
      <c r="A3" t="s">
        <v>198</v>
      </c>
      <c r="B3" t="s">
        <v>12</v>
      </c>
    </row>
    <row r="4" spans="1:2" x14ac:dyDescent="0.2">
      <c r="A4" t="s">
        <v>199</v>
      </c>
      <c r="B4" t="s">
        <v>12</v>
      </c>
    </row>
    <row r="5" spans="1:2" x14ac:dyDescent="0.2">
      <c r="A5" t="s">
        <v>196</v>
      </c>
      <c r="B5" t="s">
        <v>0</v>
      </c>
    </row>
    <row r="6" spans="1:2" x14ac:dyDescent="0.2">
      <c r="A6" t="s">
        <v>203</v>
      </c>
      <c r="B6" t="s">
        <v>261</v>
      </c>
    </row>
    <row r="7" spans="1:2" x14ac:dyDescent="0.2">
      <c r="A7" t="s">
        <v>204</v>
      </c>
      <c r="B7" t="s">
        <v>261</v>
      </c>
    </row>
    <row r="8" spans="1:2" x14ac:dyDescent="0.2">
      <c r="A8" t="s">
        <v>202</v>
      </c>
      <c r="B8" t="s">
        <v>261</v>
      </c>
    </row>
    <row r="9" spans="1:2" x14ac:dyDescent="0.2">
      <c r="A9" t="s">
        <v>192</v>
      </c>
      <c r="B9" t="s">
        <v>1</v>
      </c>
    </row>
    <row r="10" spans="1:2" x14ac:dyDescent="0.2">
      <c r="A10" t="s">
        <v>193</v>
      </c>
      <c r="B10" t="s">
        <v>1</v>
      </c>
    </row>
    <row r="11" spans="1:2" x14ac:dyDescent="0.2">
      <c r="A11" t="s">
        <v>188</v>
      </c>
      <c r="B11" t="s">
        <v>3</v>
      </c>
    </row>
    <row r="12" spans="1:2" x14ac:dyDescent="0.2">
      <c r="A12" t="s">
        <v>189</v>
      </c>
      <c r="B12" t="s">
        <v>3</v>
      </c>
    </row>
    <row r="13" spans="1:2" x14ac:dyDescent="0.2">
      <c r="A13" t="s">
        <v>186</v>
      </c>
      <c r="B13" t="s">
        <v>3</v>
      </c>
    </row>
    <row r="14" spans="1:2" x14ac:dyDescent="0.2">
      <c r="A14" t="s">
        <v>190</v>
      </c>
      <c r="B14" t="s">
        <v>3</v>
      </c>
    </row>
    <row r="15" spans="1:2" x14ac:dyDescent="0.2">
      <c r="A15" t="s">
        <v>191</v>
      </c>
      <c r="B15" t="s">
        <v>3</v>
      </c>
    </row>
    <row r="16" spans="1:2" x14ac:dyDescent="0.2">
      <c r="A16" t="s">
        <v>195</v>
      </c>
      <c r="B16" t="s">
        <v>2</v>
      </c>
    </row>
    <row r="17" spans="1:2" x14ac:dyDescent="0.2">
      <c r="A17" t="s">
        <v>194</v>
      </c>
      <c r="B17" t="s">
        <v>2</v>
      </c>
    </row>
    <row r="18" spans="1:2" x14ac:dyDescent="0.2">
      <c r="A18" t="s">
        <v>201</v>
      </c>
      <c r="B18" t="s">
        <v>215</v>
      </c>
    </row>
    <row r="19" spans="1:2" x14ac:dyDescent="0.2">
      <c r="A19" t="s">
        <v>200</v>
      </c>
      <c r="B19" t="s">
        <v>215</v>
      </c>
    </row>
    <row r="20" spans="1:2" x14ac:dyDescent="0.2">
      <c r="A20" t="s">
        <v>207</v>
      </c>
      <c r="B20" t="s">
        <v>215</v>
      </c>
    </row>
    <row r="21" spans="1:2" x14ac:dyDescent="0.2">
      <c r="A21" t="s">
        <v>208</v>
      </c>
      <c r="B21" t="s">
        <v>215</v>
      </c>
    </row>
    <row r="22" spans="1:2" x14ac:dyDescent="0.2">
      <c r="A22" t="s">
        <v>209</v>
      </c>
      <c r="B22" t="s">
        <v>215</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E6D6-8A93-AB4D-83E5-633C05C98C9F}">
  <dimension ref="A1:AX50"/>
  <sheetViews>
    <sheetView zoomScale="110" zoomScaleNormal="110" workbookViewId="0">
      <pane xSplit="2" topLeftCell="C1" activePane="topRight" state="frozen"/>
      <selection pane="topRight" activeCell="F19" sqref="F19"/>
    </sheetView>
  </sheetViews>
  <sheetFormatPr baseColWidth="10" defaultColWidth="9" defaultRowHeight="13" x14ac:dyDescent="0.2"/>
  <cols>
    <col min="1" max="1" width="43.1640625" style="4" bestFit="1" customWidth="1"/>
    <col min="2" max="2" width="18.5" style="4" bestFit="1" customWidth="1"/>
    <col min="3" max="3" width="12.1640625" style="4" bestFit="1" customWidth="1"/>
    <col min="4" max="7" width="9.5" style="4" bestFit="1" customWidth="1"/>
    <col min="8" max="8" width="8.5" style="4" bestFit="1" customWidth="1"/>
    <col min="9" max="9" width="11.1640625" style="4" bestFit="1" customWidth="1"/>
    <col min="10" max="10" width="10.1640625" style="4" bestFit="1" customWidth="1"/>
    <col min="11" max="11" width="8.5" style="4" bestFit="1" customWidth="1"/>
    <col min="12" max="12" width="9.5" style="4" bestFit="1" customWidth="1"/>
    <col min="13" max="13" width="8.5" style="4" bestFit="1" customWidth="1"/>
    <col min="14" max="14" width="10.5" style="4" bestFit="1" customWidth="1"/>
    <col min="15" max="15" width="9.5" style="4" bestFit="1" customWidth="1"/>
    <col min="16" max="16" width="10.5" style="4" bestFit="1" customWidth="1"/>
    <col min="17" max="17" width="8.5" style="4" bestFit="1" customWidth="1"/>
    <col min="18" max="18" width="9.5" style="4" bestFit="1" customWidth="1"/>
    <col min="19" max="20" width="8.5" style="4" bestFit="1" customWidth="1"/>
    <col min="21" max="23" width="9.5" style="4" bestFit="1" customWidth="1"/>
    <col min="24" max="24" width="8.5" style="4" bestFit="1" customWidth="1"/>
    <col min="25" max="27" width="9.5" style="4" bestFit="1" customWidth="1"/>
    <col min="28" max="28" width="8.5" style="4" bestFit="1" customWidth="1"/>
    <col min="29" max="31" width="9.5" style="4" bestFit="1" customWidth="1"/>
    <col min="32" max="34" width="8.5" style="4" bestFit="1" customWidth="1"/>
    <col min="35" max="35" width="9.5" style="4" bestFit="1" customWidth="1"/>
    <col min="36" max="36" width="12.1640625" style="4" bestFit="1" customWidth="1"/>
    <col min="37" max="39" width="9.5" style="4" bestFit="1" customWidth="1"/>
    <col min="40" max="40" width="8.1640625" style="4" bestFit="1" customWidth="1"/>
    <col min="41" max="41" width="7.5" style="4" bestFit="1" customWidth="1"/>
    <col min="42" max="42" width="9.5" style="4" bestFit="1" customWidth="1"/>
    <col min="43" max="44" width="8.5" style="4" bestFit="1" customWidth="1"/>
    <col min="45" max="46" width="12.1640625" style="4" bestFit="1" customWidth="1"/>
    <col min="47" max="47" width="9.5" style="4" bestFit="1" customWidth="1"/>
    <col min="48" max="48" width="10.5" style="4" bestFit="1" customWidth="1"/>
    <col min="49" max="49" width="8.5" style="4" bestFit="1" customWidth="1"/>
    <col min="50" max="50" width="12.1640625" style="4" bestFit="1" customWidth="1"/>
    <col min="51" max="16384" width="9" style="4"/>
  </cols>
  <sheetData>
    <row r="1" spans="1:50" x14ac:dyDescent="0.2">
      <c r="A1" s="3" t="s">
        <v>100</v>
      </c>
      <c r="B1" s="3"/>
      <c r="C1" s="3" t="s">
        <v>101</v>
      </c>
      <c r="D1" s="3" t="s">
        <v>102</v>
      </c>
      <c r="E1" s="3" t="s">
        <v>103</v>
      </c>
      <c r="F1" s="3" t="s">
        <v>104</v>
      </c>
      <c r="G1" s="3" t="s">
        <v>105</v>
      </c>
      <c r="H1" s="3" t="s">
        <v>106</v>
      </c>
      <c r="I1" s="3" t="s">
        <v>107</v>
      </c>
      <c r="J1" s="3" t="s">
        <v>108</v>
      </c>
      <c r="K1" s="3" t="s">
        <v>217</v>
      </c>
      <c r="L1" s="3" t="s">
        <v>217</v>
      </c>
      <c r="M1" s="3" t="s">
        <v>111</v>
      </c>
      <c r="N1" s="3" t="s">
        <v>112</v>
      </c>
      <c r="O1" s="3" t="s">
        <v>113</v>
      </c>
      <c r="P1" s="3" t="s">
        <v>114</v>
      </c>
      <c r="Q1" s="3" t="s">
        <v>114</v>
      </c>
      <c r="R1" s="3" t="s">
        <v>259</v>
      </c>
      <c r="S1" s="3" t="s">
        <v>259</v>
      </c>
      <c r="T1" s="3" t="s">
        <v>116</v>
      </c>
      <c r="U1" s="3" t="s">
        <v>117</v>
      </c>
      <c r="V1" s="3" t="s">
        <v>118</v>
      </c>
      <c r="W1" s="3" t="s">
        <v>119</v>
      </c>
      <c r="X1" s="3" t="s">
        <v>119</v>
      </c>
      <c r="Y1" s="3" t="s">
        <v>119</v>
      </c>
      <c r="Z1" s="3" t="s">
        <v>119</v>
      </c>
      <c r="AA1" s="3" t="s">
        <v>119</v>
      </c>
      <c r="AB1" s="3" t="s">
        <v>119</v>
      </c>
      <c r="AC1" s="3" t="s">
        <v>119</v>
      </c>
      <c r="AD1" s="3" t="s">
        <v>120</v>
      </c>
      <c r="AE1" s="3" t="s">
        <v>121</v>
      </c>
      <c r="AF1" s="3" t="s">
        <v>122</v>
      </c>
      <c r="AG1" s="3" t="s">
        <v>123</v>
      </c>
      <c r="AH1" s="3" t="s">
        <v>124</v>
      </c>
      <c r="AI1" s="3" t="s">
        <v>125</v>
      </c>
      <c r="AJ1" s="3" t="s">
        <v>126</v>
      </c>
      <c r="AK1" s="3" t="s">
        <v>127</v>
      </c>
      <c r="AL1" s="3" t="s">
        <v>128</v>
      </c>
      <c r="AM1" s="3" t="s">
        <v>129</v>
      </c>
      <c r="AN1" s="3" t="s">
        <v>130</v>
      </c>
      <c r="AO1" s="3" t="s">
        <v>130</v>
      </c>
      <c r="AP1" s="3" t="s">
        <v>130</v>
      </c>
      <c r="AQ1" s="3" t="s">
        <v>130</v>
      </c>
      <c r="AR1" s="3" t="s">
        <v>131</v>
      </c>
      <c r="AS1" s="3" t="s">
        <v>132</v>
      </c>
      <c r="AT1" s="3" t="s">
        <v>133</v>
      </c>
      <c r="AU1" s="3" t="s">
        <v>134</v>
      </c>
      <c r="AV1" s="3" t="s">
        <v>135</v>
      </c>
      <c r="AW1" s="3" t="s">
        <v>135</v>
      </c>
    </row>
    <row r="2" spans="1:50" x14ac:dyDescent="0.2">
      <c r="A2" s="5" t="s">
        <v>136</v>
      </c>
      <c r="B2" s="6" t="s">
        <v>137</v>
      </c>
      <c r="C2" s="6" t="s">
        <v>138</v>
      </c>
      <c r="D2" s="6" t="s">
        <v>139</v>
      </c>
      <c r="E2" s="6" t="s">
        <v>140</v>
      </c>
      <c r="F2" s="6" t="s">
        <v>141</v>
      </c>
      <c r="G2" s="6" t="s">
        <v>142</v>
      </c>
      <c r="H2" s="6" t="s">
        <v>143</v>
      </c>
      <c r="I2" s="6" t="s">
        <v>144</v>
      </c>
      <c r="J2" s="6" t="s">
        <v>145</v>
      </c>
      <c r="K2" s="6" t="s">
        <v>146</v>
      </c>
      <c r="L2" s="6" t="s">
        <v>147</v>
      </c>
      <c r="M2" s="6" t="s">
        <v>148</v>
      </c>
      <c r="N2" s="6" t="s">
        <v>149</v>
      </c>
      <c r="O2" s="6" t="s">
        <v>150</v>
      </c>
      <c r="P2" s="6" t="s">
        <v>151</v>
      </c>
      <c r="Q2" s="6" t="s">
        <v>152</v>
      </c>
      <c r="R2" s="6" t="s">
        <v>153</v>
      </c>
      <c r="S2" s="6" t="s">
        <v>154</v>
      </c>
      <c r="T2" s="6" t="s">
        <v>155</v>
      </c>
      <c r="U2" s="6" t="s">
        <v>156</v>
      </c>
      <c r="V2" s="6" t="s">
        <v>157</v>
      </c>
      <c r="W2" s="6" t="s">
        <v>158</v>
      </c>
      <c r="X2" s="6" t="s">
        <v>159</v>
      </c>
      <c r="Y2" s="6" t="s">
        <v>160</v>
      </c>
      <c r="Z2" s="6" t="s">
        <v>161</v>
      </c>
      <c r="AA2" s="6" t="s">
        <v>162</v>
      </c>
      <c r="AB2" s="6" t="s">
        <v>163</v>
      </c>
      <c r="AC2" s="6" t="s">
        <v>164</v>
      </c>
      <c r="AD2" s="6" t="s">
        <v>165</v>
      </c>
      <c r="AE2" s="6" t="s">
        <v>166</v>
      </c>
      <c r="AF2" s="6" t="s">
        <v>167</v>
      </c>
      <c r="AG2" s="6" t="s">
        <v>168</v>
      </c>
      <c r="AH2" s="6" t="s">
        <v>169</v>
      </c>
      <c r="AI2" s="6" t="s">
        <v>170</v>
      </c>
      <c r="AJ2" s="6" t="s">
        <v>171</v>
      </c>
      <c r="AK2" s="6" t="s">
        <v>172</v>
      </c>
      <c r="AL2" s="6" t="s">
        <v>173</v>
      </c>
      <c r="AM2" s="6" t="s">
        <v>174</v>
      </c>
      <c r="AN2" s="6" t="s">
        <v>175</v>
      </c>
      <c r="AO2" s="6" t="s">
        <v>176</v>
      </c>
      <c r="AP2" s="6" t="s">
        <v>177</v>
      </c>
      <c r="AQ2" s="6" t="s">
        <v>178</v>
      </c>
      <c r="AR2" s="6" t="s">
        <v>179</v>
      </c>
      <c r="AS2" s="6" t="s">
        <v>180</v>
      </c>
      <c r="AT2" s="6" t="s">
        <v>181</v>
      </c>
      <c r="AU2" s="6" t="s">
        <v>182</v>
      </c>
      <c r="AV2" s="6" t="s">
        <v>183</v>
      </c>
      <c r="AW2" s="6" t="s">
        <v>184</v>
      </c>
      <c r="AX2" s="6" t="s">
        <v>185</v>
      </c>
    </row>
    <row r="3" spans="1:50" x14ac:dyDescent="0.2">
      <c r="A3" s="3" t="s">
        <v>186</v>
      </c>
      <c r="B3" s="3" t="s">
        <v>187</v>
      </c>
      <c r="C3" s="7">
        <v>42.5</v>
      </c>
      <c r="D3" s="7"/>
      <c r="E3" s="7"/>
      <c r="F3" s="7"/>
      <c r="G3" s="7"/>
      <c r="H3" s="7"/>
      <c r="I3" s="7"/>
      <c r="J3" s="7">
        <v>7401.1</v>
      </c>
      <c r="K3" s="7"/>
      <c r="L3" s="7"/>
      <c r="M3" s="7"/>
      <c r="N3" s="7"/>
      <c r="O3" s="7"/>
      <c r="P3" s="7"/>
      <c r="Q3" s="7"/>
      <c r="R3" s="7">
        <v>500</v>
      </c>
      <c r="S3" s="7"/>
      <c r="T3" s="7"/>
      <c r="U3" s="7"/>
      <c r="V3" s="7"/>
      <c r="W3" s="7">
        <v>3274</v>
      </c>
      <c r="X3" s="7"/>
      <c r="Y3" s="7">
        <v>840</v>
      </c>
      <c r="Z3" s="7">
        <v>4346</v>
      </c>
      <c r="AA3" s="7">
        <v>3542</v>
      </c>
      <c r="AB3" s="7"/>
      <c r="AC3" s="7"/>
      <c r="AD3" s="7"/>
      <c r="AE3" s="7">
        <v>1038</v>
      </c>
      <c r="AF3" s="7"/>
      <c r="AG3" s="7">
        <v>276.8</v>
      </c>
      <c r="AH3" s="7"/>
      <c r="AI3" s="7"/>
      <c r="AJ3" s="7">
        <v>1042</v>
      </c>
      <c r="AK3" s="7"/>
      <c r="AL3" s="7">
        <v>1066.4000000000001</v>
      </c>
      <c r="AM3" s="7"/>
      <c r="AN3" s="7"/>
      <c r="AO3" s="7"/>
      <c r="AP3" s="7"/>
      <c r="AQ3" s="7"/>
      <c r="AR3" s="7"/>
      <c r="AS3" s="7"/>
      <c r="AT3" s="7">
        <v>11519.306260531546</v>
      </c>
      <c r="AU3" s="7"/>
      <c r="AV3" s="7">
        <v>203.76</v>
      </c>
      <c r="AW3" s="7"/>
      <c r="AX3" s="8">
        <f>SUM(C3:AW3)</f>
        <v>35091.866260531548</v>
      </c>
    </row>
    <row r="4" spans="1:50" x14ac:dyDescent="0.2">
      <c r="A4" s="3" t="s">
        <v>188</v>
      </c>
      <c r="B4" s="3" t="s">
        <v>187</v>
      </c>
      <c r="C4" s="7">
        <v>273.90000000000003</v>
      </c>
      <c r="D4" s="7"/>
      <c r="E4" s="7"/>
      <c r="F4" s="7"/>
      <c r="G4" s="7"/>
      <c r="H4" s="7"/>
      <c r="I4" s="7">
        <v>118.2</v>
      </c>
      <c r="J4" s="7">
        <v>4046.0990000000002</v>
      </c>
      <c r="K4" s="7">
        <v>115.5</v>
      </c>
      <c r="L4" s="7">
        <v>176.15</v>
      </c>
      <c r="M4" s="7"/>
      <c r="N4" s="7"/>
      <c r="O4" s="7"/>
      <c r="P4" s="7"/>
      <c r="Q4" s="7"/>
      <c r="R4" s="7"/>
      <c r="S4" s="7"/>
      <c r="T4" s="7"/>
      <c r="U4" s="7"/>
      <c r="V4" s="7">
        <v>432</v>
      </c>
      <c r="W4" s="7"/>
      <c r="X4" s="7"/>
      <c r="Y4" s="7"/>
      <c r="Z4" s="7"/>
      <c r="AA4" s="7"/>
      <c r="AB4" s="7">
        <v>589.5</v>
      </c>
      <c r="AC4" s="7"/>
      <c r="AD4" s="7"/>
      <c r="AE4" s="7"/>
      <c r="AF4" s="7"/>
      <c r="AG4" s="7"/>
      <c r="AH4" s="7">
        <v>132.30000000000001</v>
      </c>
      <c r="AI4" s="7">
        <v>1999</v>
      </c>
      <c r="AJ4" s="7"/>
      <c r="AK4" s="7"/>
      <c r="AL4" s="7"/>
      <c r="AM4" s="7"/>
      <c r="AN4" s="7"/>
      <c r="AO4" s="7"/>
      <c r="AP4" s="7"/>
      <c r="AQ4" s="7"/>
      <c r="AR4" s="7"/>
      <c r="AS4" s="7">
        <v>223.47</v>
      </c>
      <c r="AT4" s="7">
        <v>12659.069479511412</v>
      </c>
      <c r="AU4" s="7"/>
      <c r="AV4" s="7">
        <v>1327.44</v>
      </c>
      <c r="AW4" s="7"/>
      <c r="AX4" s="8">
        <f t="shared" ref="AX4:AX23" si="0">SUM(C4:AW4)</f>
        <v>22092.628479511412</v>
      </c>
    </row>
    <row r="5" spans="1:50" x14ac:dyDescent="0.2">
      <c r="A5" s="3" t="s">
        <v>189</v>
      </c>
      <c r="B5" s="3" t="s">
        <v>187</v>
      </c>
      <c r="C5" s="7">
        <v>627.90000000000009</v>
      </c>
      <c r="D5" s="7"/>
      <c r="E5" s="7">
        <v>950.3</v>
      </c>
      <c r="F5" s="7"/>
      <c r="G5" s="7"/>
      <c r="H5" s="7"/>
      <c r="I5" s="7">
        <v>391.2</v>
      </c>
      <c r="J5" s="7">
        <v>6830.119999999999</v>
      </c>
      <c r="K5" s="7">
        <v>100</v>
      </c>
      <c r="L5" s="7"/>
      <c r="M5" s="7"/>
      <c r="N5" s="7"/>
      <c r="O5" s="7">
        <v>769</v>
      </c>
      <c r="P5" s="7"/>
      <c r="Q5" s="7"/>
      <c r="R5" s="7">
        <v>1026.5</v>
      </c>
      <c r="S5" s="7"/>
      <c r="T5" s="7">
        <v>47</v>
      </c>
      <c r="U5" s="7">
        <v>1071.4000000000001</v>
      </c>
      <c r="V5" s="7">
        <v>460</v>
      </c>
      <c r="W5" s="7"/>
      <c r="X5" s="7">
        <v>149</v>
      </c>
      <c r="Y5" s="7">
        <v>365</v>
      </c>
      <c r="Z5" s="7">
        <v>5135</v>
      </c>
      <c r="AA5" s="7"/>
      <c r="AB5" s="7"/>
      <c r="AC5" s="7">
        <v>145</v>
      </c>
      <c r="AD5" s="7"/>
      <c r="AE5" s="7"/>
      <c r="AF5" s="7"/>
      <c r="AG5" s="7"/>
      <c r="AH5" s="7">
        <v>204</v>
      </c>
      <c r="AI5" s="7">
        <v>4686</v>
      </c>
      <c r="AJ5" s="7"/>
      <c r="AK5" s="7"/>
      <c r="AL5" s="7"/>
      <c r="AM5" s="7"/>
      <c r="AN5" s="7"/>
      <c r="AO5" s="7"/>
      <c r="AP5" s="7"/>
      <c r="AQ5" s="7"/>
      <c r="AR5" s="7"/>
      <c r="AS5" s="7">
        <v>126.52</v>
      </c>
      <c r="AT5" s="7">
        <v>909.58306777678604</v>
      </c>
      <c r="AU5" s="7"/>
      <c r="AV5" s="7">
        <v>28613</v>
      </c>
      <c r="AW5" s="7">
        <v>593</v>
      </c>
      <c r="AX5" s="8">
        <f t="shared" si="0"/>
        <v>53199.523067776783</v>
      </c>
    </row>
    <row r="6" spans="1:50" x14ac:dyDescent="0.2">
      <c r="A6" s="3" t="s">
        <v>190</v>
      </c>
      <c r="B6" s="3" t="s">
        <v>187</v>
      </c>
      <c r="C6" s="7">
        <v>370</v>
      </c>
      <c r="D6" s="7"/>
      <c r="E6" s="7"/>
      <c r="F6" s="7"/>
      <c r="G6" s="7"/>
      <c r="H6" s="7"/>
      <c r="I6" s="7">
        <v>44.5</v>
      </c>
      <c r="J6" s="7">
        <v>29</v>
      </c>
      <c r="K6" s="7"/>
      <c r="L6" s="7"/>
      <c r="M6" s="7"/>
      <c r="N6" s="7">
        <v>24498.560000000001</v>
      </c>
      <c r="O6" s="7">
        <v>234</v>
      </c>
      <c r="P6" s="7">
        <v>792</v>
      </c>
      <c r="Q6" s="7"/>
      <c r="R6" s="7">
        <v>777.8</v>
      </c>
      <c r="S6" s="7"/>
      <c r="T6" s="7">
        <v>202</v>
      </c>
      <c r="U6" s="7">
        <v>844</v>
      </c>
      <c r="V6" s="7">
        <v>805</v>
      </c>
      <c r="W6" s="7"/>
      <c r="X6" s="7">
        <v>771.1</v>
      </c>
      <c r="Y6" s="7">
        <v>1275</v>
      </c>
      <c r="Z6" s="7">
        <v>5420</v>
      </c>
      <c r="AA6" s="7"/>
      <c r="AB6" s="7"/>
      <c r="AC6" s="7">
        <v>1435</v>
      </c>
      <c r="AD6" s="7"/>
      <c r="AE6" s="7">
        <v>65</v>
      </c>
      <c r="AF6" s="7"/>
      <c r="AG6" s="7"/>
      <c r="AH6" s="7"/>
      <c r="AI6" s="7"/>
      <c r="AJ6" s="7"/>
      <c r="AK6" s="7">
        <v>990</v>
      </c>
      <c r="AL6" s="7"/>
      <c r="AM6" s="7"/>
      <c r="AN6" s="7"/>
      <c r="AO6" s="7"/>
      <c r="AP6" s="7">
        <v>267</v>
      </c>
      <c r="AQ6" s="7"/>
      <c r="AR6" s="7"/>
      <c r="AS6" s="7">
        <v>411.49</v>
      </c>
      <c r="AT6" s="7"/>
      <c r="AU6" s="7"/>
      <c r="AV6" s="7"/>
      <c r="AW6" s="7"/>
      <c r="AX6" s="8">
        <f t="shared" si="0"/>
        <v>39231.449999999997</v>
      </c>
    </row>
    <row r="7" spans="1:50" x14ac:dyDescent="0.2">
      <c r="A7" s="3" t="s">
        <v>191</v>
      </c>
      <c r="B7" s="3" t="s">
        <v>187</v>
      </c>
      <c r="C7" s="7">
        <v>1745.6738154613465</v>
      </c>
      <c r="D7" s="7"/>
      <c r="E7" s="7">
        <v>3550.2999999999997</v>
      </c>
      <c r="F7" s="7">
        <v>73</v>
      </c>
      <c r="G7" s="7"/>
      <c r="H7" s="7"/>
      <c r="I7" s="7">
        <v>815.6</v>
      </c>
      <c r="J7" s="7"/>
      <c r="K7" s="7"/>
      <c r="L7" s="7"/>
      <c r="M7" s="7"/>
      <c r="N7" s="7"/>
      <c r="O7" s="7"/>
      <c r="P7" s="7">
        <v>5347</v>
      </c>
      <c r="Q7" s="7"/>
      <c r="R7" s="7">
        <v>2449.3000000000002</v>
      </c>
      <c r="S7" s="7"/>
      <c r="T7" s="7">
        <v>345</v>
      </c>
      <c r="U7" s="7"/>
      <c r="V7" s="7">
        <v>2056</v>
      </c>
      <c r="W7" s="7"/>
      <c r="X7" s="7"/>
      <c r="Y7" s="7">
        <v>2466</v>
      </c>
      <c r="Z7" s="7">
        <v>3481</v>
      </c>
      <c r="AA7" s="7"/>
      <c r="AB7" s="7"/>
      <c r="AC7" s="7">
        <v>446</v>
      </c>
      <c r="AD7" s="7">
        <v>403.20000000000005</v>
      </c>
      <c r="AE7" s="7"/>
      <c r="AF7" s="7"/>
      <c r="AG7" s="7"/>
      <c r="AH7" s="7"/>
      <c r="AI7" s="7">
        <v>7125</v>
      </c>
      <c r="AJ7" s="7"/>
      <c r="AK7" s="7">
        <v>2839</v>
      </c>
      <c r="AL7" s="7"/>
      <c r="AM7" s="7"/>
      <c r="AN7" s="7"/>
      <c r="AO7" s="7"/>
      <c r="AP7" s="7"/>
      <c r="AQ7" s="7"/>
      <c r="AR7" s="7"/>
      <c r="AS7" s="7">
        <v>214.38</v>
      </c>
      <c r="AT7" s="7"/>
      <c r="AU7" s="7"/>
      <c r="AV7" s="7">
        <v>910</v>
      </c>
      <c r="AW7" s="7">
        <v>408</v>
      </c>
      <c r="AX7" s="8">
        <f t="shared" si="0"/>
        <v>34674.453815461347</v>
      </c>
    </row>
    <row r="8" spans="1:50" x14ac:dyDescent="0.2">
      <c r="A8" s="3" t="s">
        <v>192</v>
      </c>
      <c r="B8" s="3" t="s">
        <v>187</v>
      </c>
      <c r="C8" s="7">
        <v>582.24818453865339</v>
      </c>
      <c r="D8" s="7"/>
      <c r="E8" s="7"/>
      <c r="F8" s="7">
        <v>1529</v>
      </c>
      <c r="G8" s="7"/>
      <c r="H8" s="7"/>
      <c r="I8" s="7"/>
      <c r="J8" s="7">
        <v>3583.8689999999992</v>
      </c>
      <c r="K8" s="7">
        <v>82</v>
      </c>
      <c r="L8" s="7"/>
      <c r="M8" s="7">
        <v>94</v>
      </c>
      <c r="N8" s="7"/>
      <c r="O8" s="7"/>
      <c r="P8" s="7"/>
      <c r="Q8" s="7"/>
      <c r="R8" s="7"/>
      <c r="S8" s="7"/>
      <c r="T8" s="7">
        <v>176</v>
      </c>
      <c r="U8" s="7"/>
      <c r="V8" s="7"/>
      <c r="W8" s="7"/>
      <c r="X8" s="7"/>
      <c r="Y8" s="7"/>
      <c r="Z8" s="7"/>
      <c r="AA8" s="7"/>
      <c r="AB8" s="7"/>
      <c r="AC8" s="7"/>
      <c r="AD8" s="7">
        <v>1048</v>
      </c>
      <c r="AE8" s="7"/>
      <c r="AF8" s="7"/>
      <c r="AG8" s="7">
        <v>60</v>
      </c>
      <c r="AH8" s="7"/>
      <c r="AI8" s="7"/>
      <c r="AJ8" s="7"/>
      <c r="AK8" s="7"/>
      <c r="AL8" s="7">
        <v>1455.6020000000001</v>
      </c>
      <c r="AM8" s="7">
        <v>218</v>
      </c>
      <c r="AN8" s="7"/>
      <c r="AO8" s="7"/>
      <c r="AP8" s="7"/>
      <c r="AQ8" s="7"/>
      <c r="AR8" s="7">
        <v>69</v>
      </c>
      <c r="AS8" s="7">
        <v>16.88</v>
      </c>
      <c r="AT8" s="7"/>
      <c r="AU8" s="7">
        <v>20</v>
      </c>
      <c r="AV8" s="7">
        <v>66</v>
      </c>
      <c r="AW8" s="7"/>
      <c r="AX8" s="8">
        <f t="shared" si="0"/>
        <v>9000.5991845386525</v>
      </c>
    </row>
    <row r="9" spans="1:50" x14ac:dyDescent="0.2">
      <c r="A9" s="3" t="s">
        <v>193</v>
      </c>
      <c r="B9" s="3" t="s">
        <v>187</v>
      </c>
      <c r="C9" s="7">
        <v>567.67999999999995</v>
      </c>
      <c r="D9" s="7"/>
      <c r="E9" s="7">
        <v>839</v>
      </c>
      <c r="F9" s="7"/>
      <c r="G9" s="7"/>
      <c r="H9" s="7"/>
      <c r="I9" s="7"/>
      <c r="J9" s="7">
        <v>1115.4000000000001</v>
      </c>
      <c r="K9" s="7"/>
      <c r="L9" s="7">
        <v>340</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v>73.23</v>
      </c>
      <c r="AT9" s="7"/>
      <c r="AU9" s="7"/>
      <c r="AV9" s="7"/>
      <c r="AW9" s="7"/>
      <c r="AX9" s="8">
        <f t="shared" si="0"/>
        <v>2935.31</v>
      </c>
    </row>
    <row r="10" spans="1:50" x14ac:dyDescent="0.2">
      <c r="A10" s="3" t="s">
        <v>194</v>
      </c>
      <c r="B10" s="3" t="s">
        <v>187</v>
      </c>
      <c r="C10" s="7">
        <v>19.899999999999999</v>
      </c>
      <c r="D10" s="7"/>
      <c r="E10" s="7">
        <v>244</v>
      </c>
      <c r="F10" s="7">
        <v>20</v>
      </c>
      <c r="G10" s="7"/>
      <c r="H10" s="7"/>
      <c r="I10" s="7"/>
      <c r="J10" s="7">
        <v>1414.1180000000002</v>
      </c>
      <c r="K10" s="7">
        <v>47.1</v>
      </c>
      <c r="L10" s="7">
        <v>142.77000000000001</v>
      </c>
      <c r="M10" s="7">
        <v>250</v>
      </c>
      <c r="N10" s="7"/>
      <c r="O10" s="7">
        <v>87</v>
      </c>
      <c r="P10" s="7">
        <v>437</v>
      </c>
      <c r="Q10" s="7"/>
      <c r="R10" s="7"/>
      <c r="S10" s="7"/>
      <c r="T10" s="7"/>
      <c r="U10" s="7">
        <v>114</v>
      </c>
      <c r="V10" s="7"/>
      <c r="W10" s="7"/>
      <c r="X10" s="7"/>
      <c r="Y10" s="7">
        <v>122</v>
      </c>
      <c r="Z10" s="7">
        <v>586</v>
      </c>
      <c r="AA10" s="7"/>
      <c r="AB10" s="7"/>
      <c r="AC10" s="7">
        <v>76</v>
      </c>
      <c r="AD10" s="7"/>
      <c r="AE10" s="7"/>
      <c r="AF10" s="7"/>
      <c r="AG10" s="7"/>
      <c r="AH10" s="7"/>
      <c r="AI10" s="7">
        <v>362.79999999999995</v>
      </c>
      <c r="AJ10" s="7"/>
      <c r="AK10" s="7"/>
      <c r="AL10" s="7">
        <v>104.3</v>
      </c>
      <c r="AM10" s="7"/>
      <c r="AN10" s="7"/>
      <c r="AO10" s="7"/>
      <c r="AP10" s="7"/>
      <c r="AQ10" s="7">
        <v>384.8</v>
      </c>
      <c r="AR10" s="7"/>
      <c r="AS10" s="7"/>
      <c r="AT10" s="7"/>
      <c r="AU10" s="7"/>
      <c r="AV10" s="7">
        <v>49.9</v>
      </c>
      <c r="AW10" s="7"/>
      <c r="AX10" s="8">
        <f t="shared" si="0"/>
        <v>4461.6880000000001</v>
      </c>
    </row>
    <row r="11" spans="1:50" x14ac:dyDescent="0.2">
      <c r="A11" s="3" t="s">
        <v>195</v>
      </c>
      <c r="B11" s="3" t="s">
        <v>187</v>
      </c>
      <c r="C11" s="7">
        <v>17.2</v>
      </c>
      <c r="D11" s="7"/>
      <c r="E11" s="7">
        <v>50</v>
      </c>
      <c r="F11" s="7"/>
      <c r="G11" s="7"/>
      <c r="H11" s="7"/>
      <c r="I11" s="7"/>
      <c r="J11" s="7">
        <v>1505.5500000000002</v>
      </c>
      <c r="K11" s="7">
        <v>40.03</v>
      </c>
      <c r="L11" s="7">
        <v>140.34</v>
      </c>
      <c r="M11" s="7"/>
      <c r="N11" s="7"/>
      <c r="O11" s="7">
        <v>232</v>
      </c>
      <c r="P11" s="7">
        <v>199</v>
      </c>
      <c r="Q11" s="7"/>
      <c r="R11" s="7">
        <v>147.762</v>
      </c>
      <c r="S11" s="7"/>
      <c r="T11" s="7"/>
      <c r="U11" s="7">
        <v>156</v>
      </c>
      <c r="V11" s="7"/>
      <c r="W11" s="7">
        <v>224</v>
      </c>
      <c r="X11" s="7">
        <v>16</v>
      </c>
      <c r="Y11" s="7">
        <v>825</v>
      </c>
      <c r="Z11" s="7">
        <v>50</v>
      </c>
      <c r="AA11" s="7">
        <v>248</v>
      </c>
      <c r="AB11" s="7"/>
      <c r="AC11" s="7">
        <v>448</v>
      </c>
      <c r="AD11" s="7"/>
      <c r="AE11" s="7"/>
      <c r="AF11" s="7"/>
      <c r="AG11" s="7"/>
      <c r="AH11" s="7"/>
      <c r="AI11" s="7">
        <v>364</v>
      </c>
      <c r="AJ11" s="7"/>
      <c r="AK11" s="7"/>
      <c r="AL11" s="7"/>
      <c r="AM11" s="7"/>
      <c r="AN11" s="7">
        <v>89.974500000000006</v>
      </c>
      <c r="AO11" s="7">
        <v>53.747999999999998</v>
      </c>
      <c r="AP11" s="7">
        <v>1009.0409999999999</v>
      </c>
      <c r="AQ11" s="7">
        <v>116</v>
      </c>
      <c r="AR11" s="7">
        <v>423</v>
      </c>
      <c r="AS11" s="7"/>
      <c r="AT11" s="7"/>
      <c r="AU11" s="7"/>
      <c r="AV11" s="7">
        <v>1579.9</v>
      </c>
      <c r="AW11" s="7">
        <v>12</v>
      </c>
      <c r="AX11" s="8">
        <f t="shared" si="0"/>
        <v>7946.5455000000002</v>
      </c>
    </row>
    <row r="12" spans="1:50" x14ac:dyDescent="0.2">
      <c r="A12" s="3" t="s">
        <v>196</v>
      </c>
      <c r="B12" s="3" t="s">
        <v>197</v>
      </c>
      <c r="C12" s="7"/>
      <c r="D12" s="7"/>
      <c r="E12" s="7"/>
      <c r="F12" s="7"/>
      <c r="G12" s="7"/>
      <c r="H12" s="7"/>
      <c r="I12" s="7"/>
      <c r="J12" s="7">
        <v>6609.7</v>
      </c>
      <c r="K12" s="7">
        <v>470</v>
      </c>
      <c r="L12" s="7"/>
      <c r="M12" s="7"/>
      <c r="N12" s="7"/>
      <c r="O12" s="7">
        <v>402</v>
      </c>
      <c r="P12" s="7">
        <v>2870</v>
      </c>
      <c r="Q12" s="7"/>
      <c r="R12" s="7"/>
      <c r="S12" s="7"/>
      <c r="T12" s="7">
        <v>290</v>
      </c>
      <c r="U12" s="7"/>
      <c r="V12" s="7"/>
      <c r="W12" s="7"/>
      <c r="X12" s="7"/>
      <c r="Y12" s="7">
        <v>1845</v>
      </c>
      <c r="Z12" s="7"/>
      <c r="AA12" s="7"/>
      <c r="AB12" s="7"/>
      <c r="AC12" s="7"/>
      <c r="AD12" s="7"/>
      <c r="AE12" s="7"/>
      <c r="AF12" s="7"/>
      <c r="AG12" s="7"/>
      <c r="AH12" s="7"/>
      <c r="AI12" s="7">
        <v>3381</v>
      </c>
      <c r="AJ12" s="7">
        <v>979.4</v>
      </c>
      <c r="AK12" s="7"/>
      <c r="AL12" s="7"/>
      <c r="AM12" s="7"/>
      <c r="AN12" s="7"/>
      <c r="AO12" s="7"/>
      <c r="AP12" s="7"/>
      <c r="AQ12" s="7"/>
      <c r="AR12" s="7"/>
      <c r="AS12" s="7">
        <v>299.07789638625013</v>
      </c>
      <c r="AT12" s="7"/>
      <c r="AU12" s="7"/>
      <c r="AV12" s="7"/>
      <c r="AW12" s="7"/>
      <c r="AX12" s="8">
        <f t="shared" si="0"/>
        <v>17146.177896386253</v>
      </c>
    </row>
    <row r="13" spans="1:50" x14ac:dyDescent="0.2">
      <c r="A13" s="3" t="s">
        <v>198</v>
      </c>
      <c r="B13" s="3" t="s">
        <v>197</v>
      </c>
      <c r="C13" s="7"/>
      <c r="D13" s="7"/>
      <c r="E13" s="7"/>
      <c r="F13" s="7">
        <v>223</v>
      </c>
      <c r="G13" s="7"/>
      <c r="H13" s="7"/>
      <c r="I13" s="7">
        <v>551.40000000000009</v>
      </c>
      <c r="J13" s="7">
        <v>5522.15</v>
      </c>
      <c r="K13" s="7">
        <v>286.59000000000003</v>
      </c>
      <c r="L13" s="7">
        <v>491.51</v>
      </c>
      <c r="M13" s="7"/>
      <c r="N13" s="7">
        <v>9202.44</v>
      </c>
      <c r="O13" s="7">
        <v>1423</v>
      </c>
      <c r="P13" s="7"/>
      <c r="Q13" s="7"/>
      <c r="R13" s="7"/>
      <c r="S13" s="7"/>
      <c r="T13" s="7"/>
      <c r="U13" s="7">
        <v>227.1</v>
      </c>
      <c r="V13" s="7"/>
      <c r="W13" s="7"/>
      <c r="X13" s="7"/>
      <c r="Y13" s="7"/>
      <c r="Z13" s="7">
        <v>1175</v>
      </c>
      <c r="AA13" s="7">
        <v>1815</v>
      </c>
      <c r="AB13" s="7">
        <v>966</v>
      </c>
      <c r="AC13" s="7"/>
      <c r="AD13" s="7"/>
      <c r="AE13" s="7"/>
      <c r="AF13" s="7"/>
      <c r="AG13" s="7"/>
      <c r="AH13" s="7"/>
      <c r="AI13" s="7"/>
      <c r="AJ13" s="7">
        <v>10384.51245</v>
      </c>
      <c r="AK13" s="7">
        <v>1756</v>
      </c>
      <c r="AL13" s="7">
        <v>1029</v>
      </c>
      <c r="AM13" s="7"/>
      <c r="AN13" s="7"/>
      <c r="AO13" s="7"/>
      <c r="AP13" s="7">
        <v>65</v>
      </c>
      <c r="AQ13" s="7"/>
      <c r="AR13" s="7"/>
      <c r="AS13" s="7">
        <v>26.63</v>
      </c>
      <c r="AT13" s="7">
        <v>6183.6910141813159</v>
      </c>
      <c r="AU13" s="7">
        <v>1757.4</v>
      </c>
      <c r="AV13" s="7">
        <v>6948</v>
      </c>
      <c r="AW13" s="7">
        <v>476</v>
      </c>
      <c r="AX13" s="8">
        <f t="shared" si="0"/>
        <v>50509.423464181309</v>
      </c>
    </row>
    <row r="14" spans="1:50" x14ac:dyDescent="0.2">
      <c r="A14" s="3" t="s">
        <v>199</v>
      </c>
      <c r="B14" s="3" t="s">
        <v>197</v>
      </c>
      <c r="C14" s="7"/>
      <c r="D14" s="7"/>
      <c r="E14" s="7">
        <v>612.4</v>
      </c>
      <c r="F14" s="7"/>
      <c r="G14" s="7"/>
      <c r="H14" s="7"/>
      <c r="I14" s="7"/>
      <c r="J14" s="7">
        <v>8924.5</v>
      </c>
      <c r="K14" s="7">
        <v>250</v>
      </c>
      <c r="L14" s="7">
        <v>1167</v>
      </c>
      <c r="M14" s="7"/>
      <c r="N14" s="7"/>
      <c r="O14" s="7">
        <v>896</v>
      </c>
      <c r="P14" s="7"/>
      <c r="Q14" s="7"/>
      <c r="R14" s="7"/>
      <c r="S14" s="7"/>
      <c r="T14" s="7"/>
      <c r="U14" s="7"/>
      <c r="V14" s="7">
        <v>855</v>
      </c>
      <c r="W14" s="7"/>
      <c r="X14" s="7"/>
      <c r="Y14" s="7"/>
      <c r="Z14" s="7">
        <v>520</v>
      </c>
      <c r="AA14" s="7"/>
      <c r="AB14" s="7"/>
      <c r="AC14" s="7"/>
      <c r="AD14" s="7"/>
      <c r="AE14" s="7"/>
      <c r="AF14" s="7"/>
      <c r="AG14" s="7"/>
      <c r="AH14" s="7"/>
      <c r="AI14" s="7">
        <v>625</v>
      </c>
      <c r="AJ14" s="7">
        <v>2607.3700000000003</v>
      </c>
      <c r="AK14" s="7"/>
      <c r="AL14" s="7"/>
      <c r="AM14" s="7"/>
      <c r="AN14" s="7"/>
      <c r="AO14" s="7"/>
      <c r="AP14" s="7"/>
      <c r="AQ14" s="7"/>
      <c r="AR14" s="7">
        <v>123</v>
      </c>
      <c r="AS14" s="7">
        <v>189.01469147894221</v>
      </c>
      <c r="AT14" s="7">
        <v>1802.7029964684939</v>
      </c>
      <c r="AU14" s="7"/>
      <c r="AV14" s="7">
        <v>4379</v>
      </c>
      <c r="AW14" s="7"/>
      <c r="AX14" s="8">
        <f t="shared" si="0"/>
        <v>22950.98768794744</v>
      </c>
    </row>
    <row r="15" spans="1:50" x14ac:dyDescent="0.2">
      <c r="A15" s="3" t="s">
        <v>200</v>
      </c>
      <c r="B15" s="3" t="s">
        <v>20</v>
      </c>
      <c r="C15" s="7"/>
      <c r="D15" s="7"/>
      <c r="E15" s="7">
        <v>158</v>
      </c>
      <c r="F15" s="7"/>
      <c r="G15" s="7"/>
      <c r="H15" s="7">
        <v>750</v>
      </c>
      <c r="I15" s="7"/>
      <c r="J15" s="7"/>
      <c r="K15" s="7">
        <v>84.7</v>
      </c>
      <c r="L15" s="7"/>
      <c r="M15" s="7"/>
      <c r="N15" s="7"/>
      <c r="O15" s="7"/>
      <c r="P15" s="7"/>
      <c r="Q15" s="7">
        <v>18.899999999999999</v>
      </c>
      <c r="R15" s="7"/>
      <c r="S15" s="7">
        <v>136</v>
      </c>
      <c r="T15" s="7"/>
      <c r="U15" s="7"/>
      <c r="V15" s="7">
        <v>590</v>
      </c>
      <c r="W15" s="7"/>
      <c r="X15" s="7"/>
      <c r="Y15" s="7"/>
      <c r="Z15" s="7"/>
      <c r="AA15" s="7"/>
      <c r="AB15" s="7"/>
      <c r="AC15" s="7">
        <v>866</v>
      </c>
      <c r="AD15" s="7">
        <v>150</v>
      </c>
      <c r="AE15" s="7"/>
      <c r="AF15" s="7"/>
      <c r="AG15" s="7">
        <v>200</v>
      </c>
      <c r="AH15" s="7"/>
      <c r="AI15" s="7"/>
      <c r="AJ15" s="7"/>
      <c r="AK15" s="7"/>
      <c r="AL15" s="7"/>
      <c r="AM15" s="7"/>
      <c r="AN15" s="7"/>
      <c r="AO15" s="7"/>
      <c r="AP15" s="7">
        <v>453</v>
      </c>
      <c r="AQ15" s="7">
        <v>660</v>
      </c>
      <c r="AR15" s="7"/>
      <c r="AS15" s="7">
        <v>137.83000000000001</v>
      </c>
      <c r="AT15" s="7"/>
      <c r="AU15" s="7"/>
      <c r="AV15" s="7">
        <v>235</v>
      </c>
      <c r="AW15" s="7"/>
      <c r="AX15" s="8">
        <f t="shared" si="0"/>
        <v>4439.43</v>
      </c>
    </row>
    <row r="16" spans="1:50" x14ac:dyDescent="0.2">
      <c r="A16" s="3" t="s">
        <v>201</v>
      </c>
      <c r="B16" s="3" t="s">
        <v>20</v>
      </c>
      <c r="C16" s="7">
        <v>163.60599999999999</v>
      </c>
      <c r="D16" s="7"/>
      <c r="E16" s="7"/>
      <c r="F16" s="7"/>
      <c r="G16" s="7"/>
      <c r="H16" s="7">
        <v>627.5</v>
      </c>
      <c r="I16" s="7">
        <v>13.8</v>
      </c>
      <c r="J16" s="7">
        <v>3248.3500000000008</v>
      </c>
      <c r="K16" s="7">
        <v>529</v>
      </c>
      <c r="L16" s="7">
        <v>239.10000000000002</v>
      </c>
      <c r="M16" s="7"/>
      <c r="N16" s="7"/>
      <c r="O16" s="7"/>
      <c r="P16" s="7">
        <v>1331</v>
      </c>
      <c r="Q16" s="7">
        <v>217</v>
      </c>
      <c r="R16" s="7"/>
      <c r="S16" s="7">
        <v>381</v>
      </c>
      <c r="T16" s="7"/>
      <c r="U16" s="7">
        <v>410</v>
      </c>
      <c r="V16" s="7">
        <v>324</v>
      </c>
      <c r="W16" s="7"/>
      <c r="X16" s="7"/>
      <c r="Y16" s="7"/>
      <c r="Z16" s="7"/>
      <c r="AA16" s="7"/>
      <c r="AB16" s="7"/>
      <c r="AC16" s="7"/>
      <c r="AD16" s="7"/>
      <c r="AE16" s="7"/>
      <c r="AF16" s="7"/>
      <c r="AG16" s="7"/>
      <c r="AH16" s="7">
        <v>215</v>
      </c>
      <c r="AI16" s="7"/>
      <c r="AJ16" s="7"/>
      <c r="AK16" s="7"/>
      <c r="AL16" s="7"/>
      <c r="AM16" s="7"/>
      <c r="AN16" s="7"/>
      <c r="AO16" s="7"/>
      <c r="AP16" s="7"/>
      <c r="AQ16" s="7"/>
      <c r="AR16" s="7"/>
      <c r="AS16" s="7">
        <v>110.17</v>
      </c>
      <c r="AT16" s="7"/>
      <c r="AU16" s="7"/>
      <c r="AV16" s="7">
        <v>70.8</v>
      </c>
      <c r="AW16" s="7">
        <v>389</v>
      </c>
      <c r="AX16" s="8">
        <f t="shared" si="0"/>
        <v>8269.3260000000009</v>
      </c>
    </row>
    <row r="17" spans="1:50" x14ac:dyDescent="0.2">
      <c r="A17" s="3" t="s">
        <v>202</v>
      </c>
      <c r="B17" s="3" t="s">
        <v>14</v>
      </c>
      <c r="C17" s="7"/>
      <c r="D17" s="7"/>
      <c r="E17" s="7"/>
      <c r="F17" s="7"/>
      <c r="G17" s="7"/>
      <c r="H17" s="7"/>
      <c r="I17" s="7">
        <v>593.5</v>
      </c>
      <c r="J17" s="7">
        <v>6461.02</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v>65.23</v>
      </c>
      <c r="AT17" s="7"/>
      <c r="AU17" s="7"/>
      <c r="AV17" s="7"/>
      <c r="AW17" s="7"/>
      <c r="AX17" s="8">
        <f t="shared" si="0"/>
        <v>7119.75</v>
      </c>
    </row>
    <row r="18" spans="1:50" x14ac:dyDescent="0.2">
      <c r="A18" s="3" t="s">
        <v>203</v>
      </c>
      <c r="B18" s="3" t="s">
        <v>14</v>
      </c>
      <c r="C18" s="7"/>
      <c r="D18" s="7">
        <v>1613</v>
      </c>
      <c r="E18" s="7"/>
      <c r="F18" s="7">
        <v>2979</v>
      </c>
      <c r="G18" s="7"/>
      <c r="H18" s="7"/>
      <c r="I18" s="7">
        <v>5949.1504000000004</v>
      </c>
      <c r="J18" s="7">
        <v>8292.7999999999993</v>
      </c>
      <c r="K18" s="7"/>
      <c r="L18" s="7"/>
      <c r="M18" s="7"/>
      <c r="N18" s="7"/>
      <c r="O18" s="7"/>
      <c r="P18" s="7"/>
      <c r="Q18" s="7"/>
      <c r="R18" s="7">
        <v>2731</v>
      </c>
      <c r="S18" s="7"/>
      <c r="T18" s="7"/>
      <c r="U18" s="7">
        <v>853</v>
      </c>
      <c r="V18" s="7">
        <v>78</v>
      </c>
      <c r="W18" s="7"/>
      <c r="X18" s="7"/>
      <c r="Y18" s="7"/>
      <c r="Z18" s="7"/>
      <c r="AA18" s="7"/>
      <c r="AB18" s="7"/>
      <c r="AC18" s="7"/>
      <c r="AD18" s="7"/>
      <c r="AE18" s="7"/>
      <c r="AF18" s="7"/>
      <c r="AG18" s="7">
        <v>615</v>
      </c>
      <c r="AH18" s="7"/>
      <c r="AI18" s="7"/>
      <c r="AJ18" s="7">
        <v>5713</v>
      </c>
      <c r="AK18" s="7"/>
      <c r="AL18" s="7">
        <v>2807.3</v>
      </c>
      <c r="AM18" s="7">
        <v>893</v>
      </c>
      <c r="AN18" s="7"/>
      <c r="AO18" s="7"/>
      <c r="AP18" s="7"/>
      <c r="AQ18" s="7"/>
      <c r="AR18" s="7">
        <v>553</v>
      </c>
      <c r="AS18" s="7">
        <v>278.8</v>
      </c>
      <c r="AT18" s="7">
        <v>6012.8184448847524</v>
      </c>
      <c r="AU18" s="7"/>
      <c r="AV18" s="7"/>
      <c r="AW18" s="7">
        <v>18</v>
      </c>
      <c r="AX18" s="8">
        <f t="shared" si="0"/>
        <v>39386.868844884761</v>
      </c>
    </row>
    <row r="19" spans="1:50" x14ac:dyDescent="0.2">
      <c r="A19" s="3" t="s">
        <v>204</v>
      </c>
      <c r="B19" s="3" t="s">
        <v>14</v>
      </c>
      <c r="C19" s="7"/>
      <c r="D19" s="7">
        <v>275</v>
      </c>
      <c r="E19" s="7"/>
      <c r="F19" s="7">
        <v>600</v>
      </c>
      <c r="G19" s="7"/>
      <c r="H19" s="7"/>
      <c r="I19" s="7"/>
      <c r="J19" s="7">
        <v>3311.5000000000009</v>
      </c>
      <c r="K19" s="7"/>
      <c r="L19" s="7"/>
      <c r="M19" s="7"/>
      <c r="N19" s="7"/>
      <c r="O19" s="7"/>
      <c r="P19" s="7"/>
      <c r="Q19" s="7"/>
      <c r="R19" s="7">
        <v>631</v>
      </c>
      <c r="S19" s="7"/>
      <c r="T19" s="7"/>
      <c r="U19" s="7"/>
      <c r="V19" s="7">
        <v>346</v>
      </c>
      <c r="W19" s="7"/>
      <c r="X19" s="7"/>
      <c r="Y19" s="7"/>
      <c r="Z19" s="7"/>
      <c r="AA19" s="7"/>
      <c r="AB19" s="7"/>
      <c r="AC19" s="7"/>
      <c r="AD19" s="7"/>
      <c r="AE19" s="7"/>
      <c r="AF19" s="7">
        <v>225</v>
      </c>
      <c r="AG19" s="7"/>
      <c r="AH19" s="7"/>
      <c r="AI19" s="7"/>
      <c r="AJ19" s="7">
        <v>1831</v>
      </c>
      <c r="AK19" s="7"/>
      <c r="AL19" s="7"/>
      <c r="AM19" s="7">
        <v>4288.2480000000005</v>
      </c>
      <c r="AN19" s="7"/>
      <c r="AO19" s="7"/>
      <c r="AP19" s="7"/>
      <c r="AQ19" s="7"/>
      <c r="AR19" s="7">
        <v>539</v>
      </c>
      <c r="AS19" s="7">
        <v>36.44</v>
      </c>
      <c r="AT19" s="7">
        <v>1885.0064689844262</v>
      </c>
      <c r="AU19" s="7"/>
      <c r="AV19" s="7"/>
      <c r="AW19" s="7"/>
      <c r="AX19" s="8">
        <f t="shared" si="0"/>
        <v>13968.194468984428</v>
      </c>
    </row>
    <row r="20" spans="1:50" x14ac:dyDescent="0.2">
      <c r="A20" s="3" t="s">
        <v>205</v>
      </c>
      <c r="B20" s="3" t="s">
        <v>206</v>
      </c>
      <c r="C20" s="7"/>
      <c r="D20" s="7"/>
      <c r="E20" s="7">
        <v>5943</v>
      </c>
      <c r="F20" s="7">
        <v>1960</v>
      </c>
      <c r="G20" s="7">
        <v>2930</v>
      </c>
      <c r="H20" s="7"/>
      <c r="I20" s="7">
        <v>4055.1</v>
      </c>
      <c r="J20" s="7">
        <v>8114</v>
      </c>
      <c r="K20" s="7"/>
      <c r="L20" s="7"/>
      <c r="M20" s="7"/>
      <c r="N20" s="7">
        <v>7117.36</v>
      </c>
      <c r="O20" s="7">
        <v>2794</v>
      </c>
      <c r="P20" s="7">
        <v>61868</v>
      </c>
      <c r="Q20" s="7"/>
      <c r="R20" s="7"/>
      <c r="S20" s="7"/>
      <c r="T20" s="7"/>
      <c r="U20" s="7">
        <v>1900</v>
      </c>
      <c r="V20" s="7"/>
      <c r="W20" s="7"/>
      <c r="X20" s="7"/>
      <c r="Y20" s="7"/>
      <c r="Z20" s="7"/>
      <c r="AA20" s="7"/>
      <c r="AB20" s="7"/>
      <c r="AC20" s="7"/>
      <c r="AD20" s="7"/>
      <c r="AE20" s="7"/>
      <c r="AF20" s="7"/>
      <c r="AG20" s="7"/>
      <c r="AH20" s="7"/>
      <c r="AI20" s="7">
        <v>486</v>
      </c>
      <c r="AJ20" s="7"/>
      <c r="AK20" s="7"/>
      <c r="AL20" s="7">
        <v>1300</v>
      </c>
      <c r="AM20" s="7"/>
      <c r="AN20" s="7"/>
      <c r="AO20" s="7"/>
      <c r="AP20" s="7">
        <v>7715</v>
      </c>
      <c r="AQ20" s="7"/>
      <c r="AR20" s="7">
        <v>703</v>
      </c>
      <c r="AS20" s="7">
        <v>1797.9548500000001</v>
      </c>
      <c r="AT20" s="7"/>
      <c r="AU20" s="7"/>
      <c r="AV20" s="7">
        <v>9256</v>
      </c>
      <c r="AW20" s="7"/>
      <c r="AX20" s="8">
        <f t="shared" si="0"/>
        <v>117939.41484999999</v>
      </c>
    </row>
    <row r="21" spans="1:50" x14ac:dyDescent="0.2">
      <c r="A21" s="3" t="s">
        <v>207</v>
      </c>
      <c r="B21" s="3" t="s">
        <v>20</v>
      </c>
      <c r="C21" s="7"/>
      <c r="D21" s="7"/>
      <c r="E21" s="7"/>
      <c r="F21" s="7"/>
      <c r="G21" s="7"/>
      <c r="H21" s="7">
        <v>100.2</v>
      </c>
      <c r="I21" s="7"/>
      <c r="J21" s="7"/>
      <c r="K21" s="7"/>
      <c r="L21" s="7"/>
      <c r="M21" s="7"/>
      <c r="N21" s="7"/>
      <c r="O21" s="7"/>
      <c r="P21" s="7"/>
      <c r="Q21" s="7">
        <v>75.599999999999994</v>
      </c>
      <c r="R21" s="7"/>
      <c r="S21" s="7">
        <v>191</v>
      </c>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8">
        <f t="shared" si="0"/>
        <v>366.8</v>
      </c>
    </row>
    <row r="22" spans="1:50" x14ac:dyDescent="0.2">
      <c r="A22" s="3" t="s">
        <v>208</v>
      </c>
      <c r="B22" s="3" t="s">
        <v>20</v>
      </c>
      <c r="C22" s="7"/>
      <c r="D22" s="7"/>
      <c r="E22" s="7"/>
      <c r="F22" s="7"/>
      <c r="G22" s="7"/>
      <c r="H22" s="7"/>
      <c r="I22" s="7"/>
      <c r="J22" s="7"/>
      <c r="K22" s="7"/>
      <c r="L22" s="7"/>
      <c r="M22" s="7">
        <v>835</v>
      </c>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8">
        <f t="shared" si="0"/>
        <v>835</v>
      </c>
    </row>
    <row r="23" spans="1:50" x14ac:dyDescent="0.2">
      <c r="A23" s="3" t="s">
        <v>209</v>
      </c>
      <c r="B23" s="3" t="s">
        <v>20</v>
      </c>
      <c r="C23" s="7"/>
      <c r="D23" s="7"/>
      <c r="E23" s="7"/>
      <c r="F23" s="7"/>
      <c r="G23" s="7"/>
      <c r="H23" s="7"/>
      <c r="I23" s="7"/>
      <c r="J23" s="7"/>
      <c r="K23" s="7"/>
      <c r="L23" s="7"/>
      <c r="M23" s="7">
        <v>660</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v>384.55712429777628</v>
      </c>
      <c r="AU23" s="7"/>
      <c r="AV23" s="7"/>
      <c r="AW23" s="7"/>
      <c r="AX23" s="8">
        <f t="shared" si="0"/>
        <v>1044.5571242977762</v>
      </c>
    </row>
    <row r="24" spans="1:50" x14ac:dyDescent="0.2">
      <c r="A24" s="6"/>
      <c r="B24" s="6" t="s">
        <v>185</v>
      </c>
      <c r="C24" s="8">
        <f>SUM(C3:C23)</f>
        <v>4410.6079999999993</v>
      </c>
      <c r="D24" s="8">
        <f t="shared" ref="D24:AW24" si="1">SUM(D3:D23)</f>
        <v>1888</v>
      </c>
      <c r="E24" s="8">
        <f t="shared" si="1"/>
        <v>12347</v>
      </c>
      <c r="F24" s="8">
        <f t="shared" si="1"/>
        <v>7384</v>
      </c>
      <c r="G24" s="8">
        <f t="shared" si="1"/>
        <v>2930</v>
      </c>
      <c r="H24" s="8">
        <f t="shared" si="1"/>
        <v>1477.7</v>
      </c>
      <c r="I24" s="8">
        <f t="shared" si="1"/>
        <v>12532.4504</v>
      </c>
      <c r="J24" s="8">
        <f t="shared" si="1"/>
        <v>76409.275999999998</v>
      </c>
      <c r="K24" s="8">
        <f t="shared" si="1"/>
        <v>2004.92</v>
      </c>
      <c r="L24" s="8">
        <f t="shared" si="1"/>
        <v>2696.87</v>
      </c>
      <c r="M24" s="8">
        <f t="shared" si="1"/>
        <v>1839</v>
      </c>
      <c r="N24" s="8">
        <f t="shared" si="1"/>
        <v>40818.36</v>
      </c>
      <c r="O24" s="8">
        <f t="shared" si="1"/>
        <v>6837</v>
      </c>
      <c r="P24" s="8">
        <f t="shared" si="1"/>
        <v>72844</v>
      </c>
      <c r="Q24" s="8">
        <f t="shared" si="1"/>
        <v>311.5</v>
      </c>
      <c r="R24" s="8">
        <f t="shared" si="1"/>
        <v>8263.362000000001</v>
      </c>
      <c r="S24" s="8">
        <f t="shared" si="1"/>
        <v>708</v>
      </c>
      <c r="T24" s="8">
        <f t="shared" si="1"/>
        <v>1060</v>
      </c>
      <c r="U24" s="8">
        <f t="shared" si="1"/>
        <v>5575.5</v>
      </c>
      <c r="V24" s="8">
        <f t="shared" si="1"/>
        <v>5946</v>
      </c>
      <c r="W24" s="8">
        <f t="shared" si="1"/>
        <v>3498</v>
      </c>
      <c r="X24" s="8">
        <f t="shared" si="1"/>
        <v>936.1</v>
      </c>
      <c r="Y24" s="8">
        <f t="shared" si="1"/>
        <v>7738</v>
      </c>
      <c r="Z24" s="8">
        <f t="shared" si="1"/>
        <v>20713</v>
      </c>
      <c r="AA24" s="8">
        <f t="shared" si="1"/>
        <v>5605</v>
      </c>
      <c r="AB24" s="8">
        <f t="shared" si="1"/>
        <v>1555.5</v>
      </c>
      <c r="AC24" s="8">
        <f t="shared" si="1"/>
        <v>3416</v>
      </c>
      <c r="AD24" s="8">
        <f t="shared" si="1"/>
        <v>1601.2</v>
      </c>
      <c r="AE24" s="8">
        <f t="shared" si="1"/>
        <v>1103</v>
      </c>
      <c r="AF24" s="8">
        <f t="shared" si="1"/>
        <v>225</v>
      </c>
      <c r="AG24" s="8">
        <f t="shared" si="1"/>
        <v>1151.8</v>
      </c>
      <c r="AH24" s="8">
        <f t="shared" si="1"/>
        <v>551.29999999999995</v>
      </c>
      <c r="AI24" s="8">
        <f t="shared" si="1"/>
        <v>19028.8</v>
      </c>
      <c r="AJ24" s="8">
        <f t="shared" si="1"/>
        <v>22557.282449999999</v>
      </c>
      <c r="AK24" s="8">
        <f t="shared" si="1"/>
        <v>5585</v>
      </c>
      <c r="AL24" s="8">
        <f t="shared" si="1"/>
        <v>7762.6020000000008</v>
      </c>
      <c r="AM24" s="8">
        <f t="shared" si="1"/>
        <v>5399.2480000000005</v>
      </c>
      <c r="AN24" s="8">
        <f t="shared" si="1"/>
        <v>89.974500000000006</v>
      </c>
      <c r="AO24" s="8">
        <f t="shared" si="1"/>
        <v>53.747999999999998</v>
      </c>
      <c r="AP24" s="8">
        <f t="shared" si="1"/>
        <v>9509.0409999999993</v>
      </c>
      <c r="AQ24" s="8">
        <f t="shared" si="1"/>
        <v>1160.8</v>
      </c>
      <c r="AR24" s="8">
        <f t="shared" si="1"/>
        <v>2410</v>
      </c>
      <c r="AS24" s="8">
        <f t="shared" si="1"/>
        <v>4007.1174378651926</v>
      </c>
      <c r="AT24" s="8">
        <f t="shared" si="1"/>
        <v>41356.734856636511</v>
      </c>
      <c r="AU24" s="8">
        <f t="shared" si="1"/>
        <v>1777.4</v>
      </c>
      <c r="AV24" s="8">
        <f t="shared" si="1"/>
        <v>53638.8</v>
      </c>
      <c r="AW24" s="8">
        <f t="shared" si="1"/>
        <v>1896</v>
      </c>
      <c r="AX24" s="8">
        <f>SUM(AX3:AX23)</f>
        <v>492609.99464450165</v>
      </c>
    </row>
    <row r="27" spans="1:50" x14ac:dyDescent="0.2">
      <c r="A27" s="9" t="s">
        <v>100</v>
      </c>
      <c r="B27" s="9"/>
      <c r="C27" s="9" t="s">
        <v>101</v>
      </c>
      <c r="D27" s="9" t="s">
        <v>102</v>
      </c>
      <c r="E27" s="9" t="s">
        <v>103</v>
      </c>
      <c r="F27" s="9" t="s">
        <v>104</v>
      </c>
      <c r="G27" s="9" t="s">
        <v>105</v>
      </c>
      <c r="H27" s="9" t="s">
        <v>106</v>
      </c>
      <c r="I27" s="9" t="s">
        <v>107</v>
      </c>
      <c r="J27" s="9" t="s">
        <v>108</v>
      </c>
      <c r="K27" s="9" t="s">
        <v>109</v>
      </c>
      <c r="L27" s="9" t="s">
        <v>110</v>
      </c>
      <c r="M27" s="9" t="s">
        <v>111</v>
      </c>
      <c r="N27" s="9" t="s">
        <v>112</v>
      </c>
      <c r="O27" s="9" t="s">
        <v>113</v>
      </c>
      <c r="P27" s="9" t="s">
        <v>114</v>
      </c>
      <c r="Q27" s="9" t="s">
        <v>114</v>
      </c>
      <c r="R27" s="9" t="s">
        <v>115</v>
      </c>
      <c r="S27" s="9" t="s">
        <v>115</v>
      </c>
      <c r="T27" s="9" t="s">
        <v>116</v>
      </c>
      <c r="U27" s="9" t="s">
        <v>117</v>
      </c>
      <c r="V27" s="9" t="s">
        <v>118</v>
      </c>
      <c r="W27" s="9" t="s">
        <v>119</v>
      </c>
      <c r="X27" s="9" t="s">
        <v>119</v>
      </c>
      <c r="Y27" s="9" t="s">
        <v>119</v>
      </c>
      <c r="Z27" s="9" t="s">
        <v>119</v>
      </c>
      <c r="AA27" s="9" t="s">
        <v>119</v>
      </c>
      <c r="AB27" s="9" t="s">
        <v>119</v>
      </c>
      <c r="AC27" s="9" t="s">
        <v>119</v>
      </c>
      <c r="AD27" s="9" t="s">
        <v>120</v>
      </c>
      <c r="AE27" s="9" t="s">
        <v>121</v>
      </c>
      <c r="AF27" s="9" t="s">
        <v>122</v>
      </c>
      <c r="AG27" s="9" t="s">
        <v>123</v>
      </c>
      <c r="AH27" s="9" t="s">
        <v>124</v>
      </c>
      <c r="AI27" s="9" t="s">
        <v>125</v>
      </c>
      <c r="AJ27" s="9" t="s">
        <v>126</v>
      </c>
      <c r="AK27" s="9" t="s">
        <v>127</v>
      </c>
      <c r="AL27" s="9" t="s">
        <v>128</v>
      </c>
      <c r="AM27" s="9" t="s">
        <v>129</v>
      </c>
      <c r="AN27" s="9" t="s">
        <v>130</v>
      </c>
      <c r="AO27" s="9" t="s">
        <v>130</v>
      </c>
      <c r="AP27" s="9" t="s">
        <v>130</v>
      </c>
      <c r="AQ27" s="9" t="s">
        <v>130</v>
      </c>
      <c r="AR27" s="9" t="s">
        <v>131</v>
      </c>
      <c r="AS27" s="9" t="s">
        <v>132</v>
      </c>
      <c r="AT27" s="9" t="s">
        <v>133</v>
      </c>
      <c r="AU27" s="9" t="s">
        <v>134</v>
      </c>
      <c r="AV27" s="9" t="s">
        <v>135</v>
      </c>
      <c r="AW27" s="9" t="s">
        <v>135</v>
      </c>
    </row>
    <row r="28" spans="1:50" x14ac:dyDescent="0.2">
      <c r="A28" s="5" t="s">
        <v>210</v>
      </c>
      <c r="B28" s="6" t="s">
        <v>137</v>
      </c>
      <c r="C28" s="6" t="s">
        <v>138</v>
      </c>
      <c r="D28" s="6" t="s">
        <v>139</v>
      </c>
      <c r="E28" s="6" t="s">
        <v>140</v>
      </c>
      <c r="F28" s="6" t="s">
        <v>141</v>
      </c>
      <c r="G28" s="6" t="s">
        <v>142</v>
      </c>
      <c r="H28" s="6" t="s">
        <v>143</v>
      </c>
      <c r="I28" s="6" t="s">
        <v>144</v>
      </c>
      <c r="J28" s="6" t="s">
        <v>145</v>
      </c>
      <c r="K28" s="6" t="s">
        <v>146</v>
      </c>
      <c r="L28" s="6" t="s">
        <v>147</v>
      </c>
      <c r="M28" s="6" t="s">
        <v>148</v>
      </c>
      <c r="N28" s="6" t="s">
        <v>149</v>
      </c>
      <c r="O28" s="6" t="s">
        <v>150</v>
      </c>
      <c r="P28" s="6" t="s">
        <v>151</v>
      </c>
      <c r="Q28" s="6" t="s">
        <v>152</v>
      </c>
      <c r="R28" s="6" t="s">
        <v>153</v>
      </c>
      <c r="S28" s="6" t="s">
        <v>154</v>
      </c>
      <c r="T28" s="6" t="s">
        <v>155</v>
      </c>
      <c r="U28" s="6" t="s">
        <v>156</v>
      </c>
      <c r="V28" s="6" t="s">
        <v>157</v>
      </c>
      <c r="W28" s="6" t="s">
        <v>158</v>
      </c>
      <c r="X28" s="6" t="s">
        <v>159</v>
      </c>
      <c r="Y28" s="6" t="s">
        <v>160</v>
      </c>
      <c r="Z28" s="6" t="s">
        <v>161</v>
      </c>
      <c r="AA28" s="6" t="s">
        <v>162</v>
      </c>
      <c r="AB28" s="6" t="s">
        <v>163</v>
      </c>
      <c r="AC28" s="6" t="s">
        <v>164</v>
      </c>
      <c r="AD28" s="6" t="s">
        <v>165</v>
      </c>
      <c r="AE28" s="6" t="s">
        <v>166</v>
      </c>
      <c r="AF28" s="6" t="s">
        <v>167</v>
      </c>
      <c r="AG28" s="6" t="s">
        <v>168</v>
      </c>
      <c r="AH28" s="6" t="s">
        <v>169</v>
      </c>
      <c r="AI28" s="6" t="s">
        <v>170</v>
      </c>
      <c r="AJ28" s="6" t="s">
        <v>171</v>
      </c>
      <c r="AK28" s="6" t="s">
        <v>172</v>
      </c>
      <c r="AL28" s="6" t="s">
        <v>173</v>
      </c>
      <c r="AM28" s="6" t="s">
        <v>174</v>
      </c>
      <c r="AN28" s="6" t="s">
        <v>175</v>
      </c>
      <c r="AO28" s="6" t="s">
        <v>176</v>
      </c>
      <c r="AP28" s="6" t="s">
        <v>177</v>
      </c>
      <c r="AQ28" s="6" t="s">
        <v>178</v>
      </c>
      <c r="AR28" s="6" t="s">
        <v>179</v>
      </c>
      <c r="AS28" s="6" t="s">
        <v>180</v>
      </c>
      <c r="AT28" s="6" t="s">
        <v>181</v>
      </c>
      <c r="AU28" s="6" t="s">
        <v>182</v>
      </c>
      <c r="AV28" s="6" t="s">
        <v>183</v>
      </c>
      <c r="AW28" s="6" t="s">
        <v>184</v>
      </c>
      <c r="AX28" s="6" t="s">
        <v>185</v>
      </c>
    </row>
    <row r="29" spans="1:50" x14ac:dyDescent="0.2">
      <c r="A29" s="3" t="s">
        <v>186</v>
      </c>
      <c r="B29" s="3" t="s">
        <v>187</v>
      </c>
      <c r="C29" s="3">
        <v>2</v>
      </c>
      <c r="D29" s="3"/>
      <c r="E29" s="3"/>
      <c r="F29" s="3"/>
      <c r="G29" s="3"/>
      <c r="H29" s="3"/>
      <c r="I29" s="3"/>
      <c r="J29" s="3">
        <v>47</v>
      </c>
      <c r="K29" s="3"/>
      <c r="L29" s="3"/>
      <c r="M29" s="3"/>
      <c r="N29" s="3"/>
      <c r="O29" s="3"/>
      <c r="P29" s="3"/>
      <c r="Q29" s="3"/>
      <c r="R29" s="3">
        <v>1</v>
      </c>
      <c r="S29" s="3"/>
      <c r="T29" s="3"/>
      <c r="U29" s="3"/>
      <c r="V29" s="3"/>
      <c r="W29" s="3">
        <v>6</v>
      </c>
      <c r="X29" s="3"/>
      <c r="Y29" s="3">
        <v>2</v>
      </c>
      <c r="Z29" s="3">
        <v>11</v>
      </c>
      <c r="AA29" s="3">
        <v>7</v>
      </c>
      <c r="AB29" s="3"/>
      <c r="AC29" s="3"/>
      <c r="AD29" s="3"/>
      <c r="AE29" s="3">
        <v>8</v>
      </c>
      <c r="AF29" s="3"/>
      <c r="AG29" s="3">
        <v>2</v>
      </c>
      <c r="AH29" s="3"/>
      <c r="AI29" s="3"/>
      <c r="AJ29" s="3">
        <v>2</v>
      </c>
      <c r="AK29" s="3"/>
      <c r="AL29" s="3">
        <v>4</v>
      </c>
      <c r="AM29" s="3"/>
      <c r="AN29" s="3"/>
      <c r="AO29" s="3"/>
      <c r="AP29" s="3"/>
      <c r="AQ29" s="3"/>
      <c r="AR29" s="3"/>
      <c r="AS29" s="3"/>
      <c r="AT29" s="3">
        <v>20</v>
      </c>
      <c r="AU29" s="3"/>
      <c r="AV29" s="3">
        <v>2</v>
      </c>
      <c r="AW29" s="3"/>
      <c r="AX29" s="6">
        <f>SUM(C29:AW29)</f>
        <v>114</v>
      </c>
    </row>
    <row r="30" spans="1:50" x14ac:dyDescent="0.2">
      <c r="A30" s="3" t="s">
        <v>188</v>
      </c>
      <c r="B30" s="3" t="s">
        <v>187</v>
      </c>
      <c r="C30" s="3">
        <v>5</v>
      </c>
      <c r="D30" s="3"/>
      <c r="E30" s="3"/>
      <c r="F30" s="3"/>
      <c r="G30" s="3"/>
      <c r="H30" s="3"/>
      <c r="I30" s="3">
        <v>1</v>
      </c>
      <c r="J30" s="3">
        <v>95</v>
      </c>
      <c r="K30" s="3">
        <v>2</v>
      </c>
      <c r="L30" s="3">
        <v>4</v>
      </c>
      <c r="M30" s="3"/>
      <c r="N30" s="3"/>
      <c r="O30" s="3"/>
      <c r="P30" s="3"/>
      <c r="Q30" s="3"/>
      <c r="R30" s="3"/>
      <c r="S30" s="3"/>
      <c r="T30" s="3"/>
      <c r="U30" s="3"/>
      <c r="V30" s="3">
        <v>5</v>
      </c>
      <c r="W30" s="3"/>
      <c r="X30" s="3"/>
      <c r="Y30" s="3"/>
      <c r="Z30" s="3"/>
      <c r="AA30" s="3"/>
      <c r="AB30" s="3">
        <v>1</v>
      </c>
      <c r="AC30" s="3"/>
      <c r="AD30" s="3"/>
      <c r="AE30" s="3"/>
      <c r="AF30" s="3"/>
      <c r="AG30" s="3"/>
      <c r="AH30" s="3">
        <v>8</v>
      </c>
      <c r="AI30" s="3">
        <v>21</v>
      </c>
      <c r="AJ30" s="3"/>
      <c r="AK30" s="3"/>
      <c r="AL30" s="3"/>
      <c r="AM30" s="3"/>
      <c r="AN30" s="3"/>
      <c r="AO30" s="3"/>
      <c r="AP30" s="3"/>
      <c r="AQ30" s="3"/>
      <c r="AR30" s="3"/>
      <c r="AS30" s="3">
        <v>3</v>
      </c>
      <c r="AT30" s="3">
        <v>65</v>
      </c>
      <c r="AU30" s="3"/>
      <c r="AV30" s="3">
        <v>14</v>
      </c>
      <c r="AW30" s="3"/>
      <c r="AX30" s="6">
        <f t="shared" ref="AX30:AX49" si="2">SUM(C30:AW30)</f>
        <v>224</v>
      </c>
    </row>
    <row r="31" spans="1:50" x14ac:dyDescent="0.2">
      <c r="A31" s="3" t="s">
        <v>189</v>
      </c>
      <c r="B31" s="3" t="s">
        <v>187</v>
      </c>
      <c r="C31" s="3">
        <v>9</v>
      </c>
      <c r="D31" s="3"/>
      <c r="E31" s="3">
        <v>2</v>
      </c>
      <c r="F31" s="3"/>
      <c r="G31" s="3"/>
      <c r="H31" s="3"/>
      <c r="I31" s="3">
        <v>4</v>
      </c>
      <c r="J31" s="3">
        <v>49</v>
      </c>
      <c r="K31" s="3">
        <v>1</v>
      </c>
      <c r="L31" s="3"/>
      <c r="M31" s="3"/>
      <c r="N31" s="3"/>
      <c r="O31" s="3">
        <v>5</v>
      </c>
      <c r="P31" s="3"/>
      <c r="Q31" s="3"/>
      <c r="R31" s="3">
        <v>2</v>
      </c>
      <c r="S31" s="3"/>
      <c r="T31" s="3">
        <v>2</v>
      </c>
      <c r="U31" s="3">
        <v>8</v>
      </c>
      <c r="V31" s="3">
        <v>2</v>
      </c>
      <c r="W31" s="3"/>
      <c r="X31" s="3">
        <v>1</v>
      </c>
      <c r="Y31" s="3">
        <v>1</v>
      </c>
      <c r="Z31" s="3">
        <v>15</v>
      </c>
      <c r="AA31" s="3"/>
      <c r="AB31" s="3"/>
      <c r="AC31" s="3">
        <v>1</v>
      </c>
      <c r="AD31" s="3"/>
      <c r="AE31" s="3"/>
      <c r="AF31" s="3"/>
      <c r="AG31" s="3"/>
      <c r="AH31" s="3">
        <v>3</v>
      </c>
      <c r="AI31" s="3">
        <v>26</v>
      </c>
      <c r="AJ31" s="3"/>
      <c r="AK31" s="3"/>
      <c r="AL31" s="3"/>
      <c r="AM31" s="3"/>
      <c r="AN31" s="3"/>
      <c r="AO31" s="3"/>
      <c r="AP31" s="3"/>
      <c r="AQ31" s="3"/>
      <c r="AR31" s="3"/>
      <c r="AS31" s="3">
        <v>2</v>
      </c>
      <c r="AT31" s="3">
        <v>1</v>
      </c>
      <c r="AU31" s="3"/>
      <c r="AV31" s="3">
        <v>50</v>
      </c>
      <c r="AW31" s="3">
        <v>3</v>
      </c>
      <c r="AX31" s="6">
        <f t="shared" si="2"/>
        <v>187</v>
      </c>
    </row>
    <row r="32" spans="1:50" x14ac:dyDescent="0.2">
      <c r="A32" s="3" t="s">
        <v>190</v>
      </c>
      <c r="B32" s="3" t="s">
        <v>187</v>
      </c>
      <c r="C32" s="3">
        <v>1</v>
      </c>
      <c r="D32" s="3"/>
      <c r="E32" s="3"/>
      <c r="F32" s="3"/>
      <c r="G32" s="3"/>
      <c r="H32" s="3"/>
      <c r="I32" s="3">
        <v>1</v>
      </c>
      <c r="J32" s="3">
        <v>1</v>
      </c>
      <c r="K32" s="3"/>
      <c r="L32" s="3"/>
      <c r="M32" s="3"/>
      <c r="N32" s="3">
        <v>50</v>
      </c>
      <c r="O32" s="3">
        <v>1</v>
      </c>
      <c r="P32" s="3">
        <v>2</v>
      </c>
      <c r="Q32" s="3"/>
      <c r="R32" s="3">
        <v>2</v>
      </c>
      <c r="S32" s="3"/>
      <c r="T32" s="3">
        <v>3</v>
      </c>
      <c r="U32" s="3">
        <v>2</v>
      </c>
      <c r="V32" s="3">
        <v>2</v>
      </c>
      <c r="W32" s="3"/>
      <c r="X32" s="3">
        <v>2</v>
      </c>
      <c r="Y32" s="3">
        <v>3</v>
      </c>
      <c r="Z32" s="3">
        <v>12</v>
      </c>
      <c r="AA32" s="3"/>
      <c r="AB32" s="3"/>
      <c r="AC32" s="3">
        <v>3</v>
      </c>
      <c r="AD32" s="3"/>
      <c r="AE32" s="3">
        <v>1</v>
      </c>
      <c r="AF32" s="3"/>
      <c r="AG32" s="3"/>
      <c r="AH32" s="3"/>
      <c r="AI32" s="3"/>
      <c r="AJ32" s="3"/>
      <c r="AK32" s="3">
        <v>3</v>
      </c>
      <c r="AL32" s="3"/>
      <c r="AM32" s="3"/>
      <c r="AN32" s="3"/>
      <c r="AO32" s="3"/>
      <c r="AP32" s="3">
        <v>4</v>
      </c>
      <c r="AQ32" s="3"/>
      <c r="AR32" s="3"/>
      <c r="AS32" s="3">
        <v>1</v>
      </c>
      <c r="AT32" s="3"/>
      <c r="AU32" s="3"/>
      <c r="AV32" s="3"/>
      <c r="AW32" s="3"/>
      <c r="AX32" s="6">
        <f t="shared" si="2"/>
        <v>94</v>
      </c>
    </row>
    <row r="33" spans="1:50" x14ac:dyDescent="0.2">
      <c r="A33" s="3" t="s">
        <v>191</v>
      </c>
      <c r="B33" s="3" t="s">
        <v>187</v>
      </c>
      <c r="C33" s="3">
        <v>6</v>
      </c>
      <c r="D33" s="3"/>
      <c r="E33" s="3">
        <v>10</v>
      </c>
      <c r="F33" s="3">
        <v>2</v>
      </c>
      <c r="G33" s="3"/>
      <c r="H33" s="3"/>
      <c r="I33" s="3">
        <v>4</v>
      </c>
      <c r="J33" s="3"/>
      <c r="K33" s="3"/>
      <c r="L33" s="3"/>
      <c r="M33" s="3"/>
      <c r="N33" s="3"/>
      <c r="O33" s="3"/>
      <c r="P33" s="3">
        <v>12</v>
      </c>
      <c r="Q33" s="3"/>
      <c r="R33" s="3">
        <v>6</v>
      </c>
      <c r="S33" s="3"/>
      <c r="T33" s="3">
        <v>3</v>
      </c>
      <c r="U33" s="3"/>
      <c r="V33" s="3">
        <v>5</v>
      </c>
      <c r="W33" s="3"/>
      <c r="X33" s="3"/>
      <c r="Y33" s="3">
        <v>6</v>
      </c>
      <c r="Z33" s="3">
        <v>6</v>
      </c>
      <c r="AA33" s="3"/>
      <c r="AB33" s="3"/>
      <c r="AC33" s="3">
        <v>2</v>
      </c>
      <c r="AD33" s="3">
        <v>3</v>
      </c>
      <c r="AE33" s="3"/>
      <c r="AF33" s="3"/>
      <c r="AG33" s="3"/>
      <c r="AH33" s="3"/>
      <c r="AI33" s="3">
        <v>18</v>
      </c>
      <c r="AJ33" s="3"/>
      <c r="AK33" s="3">
        <v>7</v>
      </c>
      <c r="AL33" s="3"/>
      <c r="AM33" s="3"/>
      <c r="AN33" s="3"/>
      <c r="AO33" s="3"/>
      <c r="AP33" s="3"/>
      <c r="AQ33" s="3"/>
      <c r="AR33" s="3"/>
      <c r="AS33" s="3">
        <v>1</v>
      </c>
      <c r="AT33" s="3"/>
      <c r="AU33" s="3"/>
      <c r="AV33" s="3">
        <v>2</v>
      </c>
      <c r="AW33" s="3">
        <v>1</v>
      </c>
      <c r="AX33" s="6">
        <f t="shared" si="2"/>
        <v>94</v>
      </c>
    </row>
    <row r="34" spans="1:50" x14ac:dyDescent="0.2">
      <c r="A34" s="3" t="s">
        <v>192</v>
      </c>
      <c r="B34" s="3" t="s">
        <v>187</v>
      </c>
      <c r="C34" s="3">
        <v>17</v>
      </c>
      <c r="D34" s="3"/>
      <c r="E34" s="3"/>
      <c r="F34" s="3">
        <v>22</v>
      </c>
      <c r="G34" s="3"/>
      <c r="H34" s="3"/>
      <c r="I34" s="3"/>
      <c r="J34" s="3">
        <v>54</v>
      </c>
      <c r="K34" s="3">
        <v>1</v>
      </c>
      <c r="L34" s="3"/>
      <c r="M34" s="3">
        <v>1</v>
      </c>
      <c r="N34" s="3"/>
      <c r="O34" s="3"/>
      <c r="P34" s="3"/>
      <c r="Q34" s="3"/>
      <c r="R34" s="3"/>
      <c r="S34" s="3"/>
      <c r="T34" s="3">
        <v>5</v>
      </c>
      <c r="U34" s="3"/>
      <c r="V34" s="3"/>
      <c r="W34" s="3"/>
      <c r="X34" s="3"/>
      <c r="Y34" s="3"/>
      <c r="Z34" s="3"/>
      <c r="AA34" s="3"/>
      <c r="AB34" s="3"/>
      <c r="AC34" s="3"/>
      <c r="AD34" s="3">
        <v>6</v>
      </c>
      <c r="AE34" s="3"/>
      <c r="AF34" s="3"/>
      <c r="AG34" s="3">
        <v>2</v>
      </c>
      <c r="AH34" s="3"/>
      <c r="AI34" s="3"/>
      <c r="AJ34" s="3"/>
      <c r="AK34" s="3"/>
      <c r="AL34" s="3">
        <v>20</v>
      </c>
      <c r="AM34" s="3">
        <v>2</v>
      </c>
      <c r="AN34" s="3"/>
      <c r="AO34" s="3"/>
      <c r="AP34" s="3"/>
      <c r="AQ34" s="3"/>
      <c r="AR34" s="3">
        <v>3</v>
      </c>
      <c r="AS34" s="3">
        <v>2</v>
      </c>
      <c r="AT34" s="3"/>
      <c r="AU34" s="3">
        <v>4</v>
      </c>
      <c r="AV34" s="3">
        <v>2</v>
      </c>
      <c r="AW34" s="3"/>
      <c r="AX34" s="6">
        <f t="shared" si="2"/>
        <v>141</v>
      </c>
    </row>
    <row r="35" spans="1:50" x14ac:dyDescent="0.2">
      <c r="A35" s="3" t="s">
        <v>193</v>
      </c>
      <c r="B35" s="3" t="s">
        <v>187</v>
      </c>
      <c r="C35" s="3">
        <v>17</v>
      </c>
      <c r="D35" s="3"/>
      <c r="E35" s="3">
        <v>18</v>
      </c>
      <c r="F35" s="3"/>
      <c r="G35" s="3"/>
      <c r="H35" s="3"/>
      <c r="I35" s="3"/>
      <c r="J35" s="3">
        <v>22</v>
      </c>
      <c r="K35" s="3"/>
      <c r="L35" s="3">
        <v>1</v>
      </c>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v>6</v>
      </c>
      <c r="AT35" s="3"/>
      <c r="AU35" s="3"/>
      <c r="AV35" s="3"/>
      <c r="AW35" s="3"/>
      <c r="AX35" s="6">
        <f t="shared" si="2"/>
        <v>64</v>
      </c>
    </row>
    <row r="36" spans="1:50" x14ac:dyDescent="0.2">
      <c r="A36" s="3" t="s">
        <v>194</v>
      </c>
      <c r="B36" s="3" t="s">
        <v>187</v>
      </c>
      <c r="C36" s="3">
        <v>1</v>
      </c>
      <c r="D36" s="3"/>
      <c r="E36" s="3">
        <v>4</v>
      </c>
      <c r="F36" s="3">
        <v>1</v>
      </c>
      <c r="G36" s="3"/>
      <c r="H36" s="3"/>
      <c r="I36" s="3"/>
      <c r="J36" s="3">
        <v>47</v>
      </c>
      <c r="K36" s="3">
        <v>4</v>
      </c>
      <c r="L36" s="3">
        <v>16</v>
      </c>
      <c r="M36" s="3">
        <v>1</v>
      </c>
      <c r="N36" s="3"/>
      <c r="O36" s="3">
        <v>2</v>
      </c>
      <c r="P36" s="3">
        <v>3</v>
      </c>
      <c r="Q36" s="3"/>
      <c r="R36" s="3"/>
      <c r="S36" s="3"/>
      <c r="T36" s="3"/>
      <c r="U36" s="3">
        <v>2</v>
      </c>
      <c r="V36" s="3"/>
      <c r="W36" s="3"/>
      <c r="X36" s="3"/>
      <c r="Y36" s="3">
        <v>1</v>
      </c>
      <c r="Z36" s="3">
        <v>2</v>
      </c>
      <c r="AA36" s="3"/>
      <c r="AB36" s="3"/>
      <c r="AC36" s="3">
        <v>1</v>
      </c>
      <c r="AD36" s="3"/>
      <c r="AE36" s="3"/>
      <c r="AF36" s="3"/>
      <c r="AG36" s="3"/>
      <c r="AH36" s="3"/>
      <c r="AI36" s="3">
        <v>22</v>
      </c>
      <c r="AJ36" s="3"/>
      <c r="AK36" s="3"/>
      <c r="AL36" s="3">
        <v>4</v>
      </c>
      <c r="AM36" s="3"/>
      <c r="AN36" s="3"/>
      <c r="AO36" s="3"/>
      <c r="AP36" s="3"/>
      <c r="AQ36" s="3">
        <v>5</v>
      </c>
      <c r="AR36" s="3"/>
      <c r="AS36" s="3"/>
      <c r="AT36" s="3"/>
      <c r="AU36" s="3"/>
      <c r="AV36" s="3">
        <v>1</v>
      </c>
      <c r="AW36" s="3"/>
      <c r="AX36" s="6">
        <f t="shared" si="2"/>
        <v>117</v>
      </c>
    </row>
    <row r="37" spans="1:50" x14ac:dyDescent="0.2">
      <c r="A37" s="3" t="s">
        <v>195</v>
      </c>
      <c r="B37" s="3" t="s">
        <v>187</v>
      </c>
      <c r="C37" s="3">
        <v>2</v>
      </c>
      <c r="D37" s="3"/>
      <c r="E37" s="3">
        <v>2</v>
      </c>
      <c r="F37" s="3"/>
      <c r="G37" s="3"/>
      <c r="H37" s="3"/>
      <c r="I37" s="3"/>
      <c r="J37" s="3">
        <v>26</v>
      </c>
      <c r="K37" s="3">
        <v>5</v>
      </c>
      <c r="L37" s="3">
        <v>15</v>
      </c>
      <c r="M37" s="3"/>
      <c r="N37" s="3"/>
      <c r="O37" s="3">
        <v>5</v>
      </c>
      <c r="P37" s="3">
        <v>1</v>
      </c>
      <c r="Q37" s="3"/>
      <c r="R37" s="3">
        <v>3</v>
      </c>
      <c r="S37" s="3"/>
      <c r="T37" s="3"/>
      <c r="U37" s="3">
        <v>1</v>
      </c>
      <c r="V37" s="3"/>
      <c r="W37" s="3">
        <v>2</v>
      </c>
      <c r="X37" s="3">
        <v>1</v>
      </c>
      <c r="Y37" s="3">
        <v>5</v>
      </c>
      <c r="Z37" s="3">
        <v>1</v>
      </c>
      <c r="AA37" s="3">
        <v>2</v>
      </c>
      <c r="AB37" s="3"/>
      <c r="AC37" s="3">
        <v>4</v>
      </c>
      <c r="AD37" s="3"/>
      <c r="AE37" s="3"/>
      <c r="AF37" s="3"/>
      <c r="AG37" s="3"/>
      <c r="AH37" s="3"/>
      <c r="AI37" s="3">
        <v>8</v>
      </c>
      <c r="AJ37" s="3"/>
      <c r="AK37" s="3"/>
      <c r="AL37" s="3"/>
      <c r="AM37" s="3"/>
      <c r="AN37" s="3">
        <v>1</v>
      </c>
      <c r="AO37" s="3">
        <v>1</v>
      </c>
      <c r="AP37" s="3">
        <v>17</v>
      </c>
      <c r="AQ37" s="3">
        <v>3</v>
      </c>
      <c r="AR37" s="3">
        <v>6</v>
      </c>
      <c r="AS37" s="3"/>
      <c r="AT37" s="3"/>
      <c r="AU37" s="3"/>
      <c r="AV37" s="3">
        <v>27</v>
      </c>
      <c r="AW37" s="3">
        <v>1</v>
      </c>
      <c r="AX37" s="6">
        <f t="shared" si="2"/>
        <v>139</v>
      </c>
    </row>
    <row r="38" spans="1:50" x14ac:dyDescent="0.2">
      <c r="A38" s="3" t="s">
        <v>196</v>
      </c>
      <c r="B38" s="3" t="s">
        <v>197</v>
      </c>
      <c r="C38" s="3"/>
      <c r="D38" s="3"/>
      <c r="E38" s="3"/>
      <c r="F38" s="3"/>
      <c r="G38" s="3"/>
      <c r="H38" s="3"/>
      <c r="I38" s="3"/>
      <c r="J38" s="3">
        <v>12</v>
      </c>
      <c r="K38" s="3">
        <v>1</v>
      </c>
      <c r="L38" s="3"/>
      <c r="M38" s="3"/>
      <c r="N38" s="3"/>
      <c r="O38" s="3">
        <v>2</v>
      </c>
      <c r="P38" s="3">
        <v>5</v>
      </c>
      <c r="Q38" s="3"/>
      <c r="R38" s="3"/>
      <c r="S38" s="3"/>
      <c r="T38" s="3">
        <v>2</v>
      </c>
      <c r="U38" s="3"/>
      <c r="V38" s="3"/>
      <c r="W38" s="3"/>
      <c r="X38" s="3"/>
      <c r="Y38" s="3">
        <v>3</v>
      </c>
      <c r="Z38" s="3"/>
      <c r="AA38" s="3"/>
      <c r="AB38" s="3"/>
      <c r="AC38" s="3"/>
      <c r="AD38" s="3"/>
      <c r="AE38" s="3"/>
      <c r="AF38" s="3"/>
      <c r="AG38" s="3"/>
      <c r="AH38" s="3"/>
      <c r="AI38" s="3">
        <v>4</v>
      </c>
      <c r="AJ38" s="3">
        <v>1</v>
      </c>
      <c r="AK38" s="3"/>
      <c r="AL38" s="3"/>
      <c r="AM38" s="3"/>
      <c r="AN38" s="3"/>
      <c r="AO38" s="3"/>
      <c r="AP38" s="3"/>
      <c r="AQ38" s="3"/>
      <c r="AR38" s="3"/>
      <c r="AS38" s="3">
        <v>3</v>
      </c>
      <c r="AT38" s="3"/>
      <c r="AU38" s="3"/>
      <c r="AV38" s="3"/>
      <c r="AW38" s="3"/>
      <c r="AX38" s="6">
        <f t="shared" si="2"/>
        <v>33</v>
      </c>
    </row>
    <row r="39" spans="1:50" x14ac:dyDescent="0.2">
      <c r="A39" s="3" t="s">
        <v>198</v>
      </c>
      <c r="B39" s="3" t="s">
        <v>197</v>
      </c>
      <c r="C39" s="3"/>
      <c r="D39" s="3"/>
      <c r="E39" s="3"/>
      <c r="F39" s="3">
        <v>10</v>
      </c>
      <c r="G39" s="3"/>
      <c r="H39" s="3"/>
      <c r="I39" s="3">
        <v>3</v>
      </c>
      <c r="J39" s="3">
        <v>30</v>
      </c>
      <c r="K39" s="3">
        <v>12</v>
      </c>
      <c r="L39" s="3">
        <v>18</v>
      </c>
      <c r="M39" s="3"/>
      <c r="N39" s="3">
        <v>25</v>
      </c>
      <c r="O39" s="3">
        <v>12</v>
      </c>
      <c r="P39" s="3"/>
      <c r="Q39" s="3"/>
      <c r="R39" s="3"/>
      <c r="S39" s="3"/>
      <c r="T39" s="3"/>
      <c r="U39" s="3">
        <v>4</v>
      </c>
      <c r="V39" s="3"/>
      <c r="W39" s="3"/>
      <c r="X39" s="3"/>
      <c r="Y39" s="3"/>
      <c r="Z39" s="3">
        <v>6</v>
      </c>
      <c r="AA39" s="3">
        <v>3</v>
      </c>
      <c r="AB39" s="3">
        <v>4</v>
      </c>
      <c r="AC39" s="3"/>
      <c r="AD39" s="3"/>
      <c r="AE39" s="3"/>
      <c r="AF39" s="3"/>
      <c r="AG39" s="3"/>
      <c r="AH39" s="3"/>
      <c r="AI39" s="3"/>
      <c r="AJ39" s="3">
        <v>54</v>
      </c>
      <c r="AK39" s="3">
        <v>6</v>
      </c>
      <c r="AL39" s="3">
        <v>8</v>
      </c>
      <c r="AM39" s="3"/>
      <c r="AN39" s="3"/>
      <c r="AO39" s="3"/>
      <c r="AP39" s="3">
        <v>1</v>
      </c>
      <c r="AQ39" s="3"/>
      <c r="AR39" s="3"/>
      <c r="AS39" s="3">
        <v>1</v>
      </c>
      <c r="AT39" s="3">
        <v>14</v>
      </c>
      <c r="AU39" s="3">
        <v>16</v>
      </c>
      <c r="AV39" s="3">
        <v>16</v>
      </c>
      <c r="AW39" s="3">
        <v>2</v>
      </c>
      <c r="AX39" s="6">
        <f t="shared" si="2"/>
        <v>245</v>
      </c>
    </row>
    <row r="40" spans="1:50" x14ac:dyDescent="0.2">
      <c r="A40" s="3" t="s">
        <v>199</v>
      </c>
      <c r="B40" s="3" t="s">
        <v>197</v>
      </c>
      <c r="C40" s="3"/>
      <c r="D40" s="3"/>
      <c r="E40" s="3">
        <v>17</v>
      </c>
      <c r="F40" s="3"/>
      <c r="G40" s="3"/>
      <c r="H40" s="3"/>
      <c r="I40" s="3"/>
      <c r="J40" s="3">
        <v>39</v>
      </c>
      <c r="K40" s="3">
        <v>1</v>
      </c>
      <c r="L40" s="3">
        <v>3</v>
      </c>
      <c r="M40" s="3"/>
      <c r="N40" s="3"/>
      <c r="O40" s="3">
        <v>5</v>
      </c>
      <c r="P40" s="3"/>
      <c r="Q40" s="3"/>
      <c r="R40" s="3"/>
      <c r="S40" s="3"/>
      <c r="T40" s="3"/>
      <c r="U40" s="3"/>
      <c r="V40" s="3">
        <v>3</v>
      </c>
      <c r="W40" s="3"/>
      <c r="X40" s="3"/>
      <c r="Y40" s="3"/>
      <c r="Z40" s="3">
        <v>1</v>
      </c>
      <c r="AA40" s="3"/>
      <c r="AB40" s="3"/>
      <c r="AC40" s="3"/>
      <c r="AD40" s="3"/>
      <c r="AE40" s="3"/>
      <c r="AF40" s="3"/>
      <c r="AG40" s="3"/>
      <c r="AH40" s="3"/>
      <c r="AI40" s="3">
        <v>1</v>
      </c>
      <c r="AJ40" s="3">
        <v>7</v>
      </c>
      <c r="AK40" s="3"/>
      <c r="AL40" s="3"/>
      <c r="AM40" s="3"/>
      <c r="AN40" s="3"/>
      <c r="AO40" s="3"/>
      <c r="AP40" s="3"/>
      <c r="AQ40" s="3"/>
      <c r="AR40" s="3">
        <v>3</v>
      </c>
      <c r="AS40" s="3">
        <v>2</v>
      </c>
      <c r="AT40" s="3">
        <v>11</v>
      </c>
      <c r="AU40" s="3"/>
      <c r="AV40" s="3">
        <v>12</v>
      </c>
      <c r="AW40" s="3"/>
      <c r="AX40" s="6">
        <f t="shared" si="2"/>
        <v>105</v>
      </c>
    </row>
    <row r="41" spans="1:50" x14ac:dyDescent="0.2">
      <c r="A41" s="3" t="s">
        <v>200</v>
      </c>
      <c r="B41" s="3" t="s">
        <v>20</v>
      </c>
      <c r="C41" s="3"/>
      <c r="D41" s="3"/>
      <c r="E41" s="3">
        <v>8</v>
      </c>
      <c r="F41" s="3"/>
      <c r="G41" s="3"/>
      <c r="H41" s="3">
        <v>9</v>
      </c>
      <c r="I41" s="3"/>
      <c r="J41" s="3"/>
      <c r="K41" s="3">
        <v>4</v>
      </c>
      <c r="L41" s="3"/>
      <c r="M41" s="3"/>
      <c r="N41" s="3"/>
      <c r="O41" s="3"/>
      <c r="P41" s="3"/>
      <c r="Q41" s="3">
        <v>1</v>
      </c>
      <c r="R41" s="3"/>
      <c r="S41" s="3">
        <v>9</v>
      </c>
      <c r="T41" s="3"/>
      <c r="U41" s="3"/>
      <c r="V41" s="3">
        <v>4</v>
      </c>
      <c r="W41" s="3"/>
      <c r="X41" s="3"/>
      <c r="Y41" s="3"/>
      <c r="Z41" s="3"/>
      <c r="AA41" s="3"/>
      <c r="AB41" s="3"/>
      <c r="AC41" s="3">
        <v>4</v>
      </c>
      <c r="AD41" s="3">
        <v>2</v>
      </c>
      <c r="AE41" s="3"/>
      <c r="AF41" s="3"/>
      <c r="AG41" s="3">
        <v>1</v>
      </c>
      <c r="AH41" s="3"/>
      <c r="AI41" s="3"/>
      <c r="AJ41" s="3"/>
      <c r="AK41" s="3"/>
      <c r="AL41" s="3"/>
      <c r="AM41" s="3"/>
      <c r="AN41" s="3"/>
      <c r="AO41" s="3"/>
      <c r="AP41" s="3">
        <v>2</v>
      </c>
      <c r="AQ41" s="3">
        <v>2</v>
      </c>
      <c r="AR41" s="3"/>
      <c r="AS41" s="3">
        <v>1</v>
      </c>
      <c r="AT41" s="3"/>
      <c r="AU41" s="3"/>
      <c r="AV41" s="3">
        <v>12</v>
      </c>
      <c r="AW41" s="3"/>
      <c r="AX41" s="6">
        <f t="shared" si="2"/>
        <v>59</v>
      </c>
    </row>
    <row r="42" spans="1:50" x14ac:dyDescent="0.2">
      <c r="A42" s="3" t="s">
        <v>201</v>
      </c>
      <c r="B42" s="3" t="s">
        <v>20</v>
      </c>
      <c r="C42" s="3">
        <v>10</v>
      </c>
      <c r="D42" s="3"/>
      <c r="E42" s="3"/>
      <c r="F42" s="3"/>
      <c r="G42" s="3"/>
      <c r="H42" s="3">
        <v>13</v>
      </c>
      <c r="I42" s="3">
        <v>1</v>
      </c>
      <c r="J42" s="3">
        <v>49</v>
      </c>
      <c r="K42" s="3">
        <v>8</v>
      </c>
      <c r="L42" s="3">
        <v>11</v>
      </c>
      <c r="M42" s="3"/>
      <c r="N42" s="3"/>
      <c r="O42" s="3"/>
      <c r="P42" s="3">
        <v>10</v>
      </c>
      <c r="Q42" s="3">
        <v>11</v>
      </c>
      <c r="R42" s="3"/>
      <c r="S42" s="3">
        <v>11</v>
      </c>
      <c r="T42" s="3"/>
      <c r="U42" s="3">
        <v>3</v>
      </c>
      <c r="V42" s="3">
        <v>6</v>
      </c>
      <c r="W42" s="3"/>
      <c r="X42" s="3"/>
      <c r="Y42" s="3"/>
      <c r="Z42" s="3"/>
      <c r="AA42" s="3"/>
      <c r="AB42" s="3"/>
      <c r="AC42" s="3"/>
      <c r="AD42" s="3"/>
      <c r="AE42" s="3"/>
      <c r="AF42" s="3"/>
      <c r="AG42" s="3"/>
      <c r="AH42" s="3">
        <v>3</v>
      </c>
      <c r="AI42" s="3"/>
      <c r="AJ42" s="3"/>
      <c r="AK42" s="3"/>
      <c r="AL42" s="3"/>
      <c r="AM42" s="3"/>
      <c r="AN42" s="3"/>
      <c r="AO42" s="3"/>
      <c r="AP42" s="3"/>
      <c r="AQ42" s="3"/>
      <c r="AR42" s="3"/>
      <c r="AS42" s="3">
        <v>5</v>
      </c>
      <c r="AT42" s="3"/>
      <c r="AU42" s="3"/>
      <c r="AV42" s="3">
        <v>4</v>
      </c>
      <c r="AW42" s="3">
        <v>8</v>
      </c>
      <c r="AX42" s="6">
        <f t="shared" si="2"/>
        <v>153</v>
      </c>
    </row>
    <row r="43" spans="1:50" x14ac:dyDescent="0.2">
      <c r="A43" s="3" t="s">
        <v>202</v>
      </c>
      <c r="B43" s="3" t="s">
        <v>14</v>
      </c>
      <c r="C43" s="3"/>
      <c r="D43" s="3"/>
      <c r="E43" s="3"/>
      <c r="F43" s="3"/>
      <c r="G43" s="3"/>
      <c r="H43" s="3"/>
      <c r="I43" s="3">
        <v>1</v>
      </c>
      <c r="J43" s="3">
        <v>12</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v>2</v>
      </c>
      <c r="AT43" s="3"/>
      <c r="AU43" s="3"/>
      <c r="AV43" s="3"/>
      <c r="AW43" s="3"/>
      <c r="AX43" s="6">
        <f t="shared" si="2"/>
        <v>15</v>
      </c>
    </row>
    <row r="44" spans="1:50" x14ac:dyDescent="0.2">
      <c r="A44" s="3" t="s">
        <v>203</v>
      </c>
      <c r="B44" s="3" t="s">
        <v>14</v>
      </c>
      <c r="C44" s="3"/>
      <c r="D44" s="3">
        <v>9</v>
      </c>
      <c r="E44" s="3"/>
      <c r="F44" s="3">
        <v>21</v>
      </c>
      <c r="G44" s="3"/>
      <c r="H44" s="3"/>
      <c r="I44" s="3">
        <v>62</v>
      </c>
      <c r="J44" s="3">
        <v>27</v>
      </c>
      <c r="K44" s="3"/>
      <c r="L44" s="3"/>
      <c r="M44" s="3"/>
      <c r="N44" s="3"/>
      <c r="O44" s="3"/>
      <c r="P44" s="3"/>
      <c r="Q44" s="3"/>
      <c r="R44" s="3">
        <v>10</v>
      </c>
      <c r="S44" s="3"/>
      <c r="T44" s="3"/>
      <c r="U44" s="3">
        <v>5</v>
      </c>
      <c r="V44" s="3">
        <v>2</v>
      </c>
      <c r="W44" s="3"/>
      <c r="X44" s="3"/>
      <c r="Y44" s="3"/>
      <c r="Z44" s="3"/>
      <c r="AA44" s="3"/>
      <c r="AB44" s="3"/>
      <c r="AC44" s="3"/>
      <c r="AD44" s="3"/>
      <c r="AE44" s="3"/>
      <c r="AF44" s="3"/>
      <c r="AG44" s="3">
        <v>3</v>
      </c>
      <c r="AH44" s="3"/>
      <c r="AI44" s="3"/>
      <c r="AJ44" s="3">
        <v>20</v>
      </c>
      <c r="AK44" s="3"/>
      <c r="AL44" s="3">
        <v>17</v>
      </c>
      <c r="AM44" s="3">
        <v>7</v>
      </c>
      <c r="AN44" s="3"/>
      <c r="AO44" s="3"/>
      <c r="AP44" s="3"/>
      <c r="AQ44" s="3"/>
      <c r="AR44" s="3">
        <v>2</v>
      </c>
      <c r="AS44" s="3">
        <v>5</v>
      </c>
      <c r="AT44" s="3">
        <v>34</v>
      </c>
      <c r="AU44" s="3"/>
      <c r="AV44" s="3"/>
      <c r="AW44" s="3">
        <v>1</v>
      </c>
      <c r="AX44" s="6">
        <f t="shared" si="2"/>
        <v>225</v>
      </c>
    </row>
    <row r="45" spans="1:50" x14ac:dyDescent="0.2">
      <c r="A45" s="3" t="s">
        <v>204</v>
      </c>
      <c r="B45" s="3" t="s">
        <v>14</v>
      </c>
      <c r="C45" s="3"/>
      <c r="D45" s="3">
        <v>1</v>
      </c>
      <c r="E45" s="3"/>
      <c r="F45" s="3">
        <v>2</v>
      </c>
      <c r="G45" s="3"/>
      <c r="H45" s="3"/>
      <c r="I45" s="3"/>
      <c r="J45" s="3">
        <v>16</v>
      </c>
      <c r="K45" s="3"/>
      <c r="L45" s="3"/>
      <c r="M45" s="3"/>
      <c r="N45" s="3"/>
      <c r="O45" s="3"/>
      <c r="P45" s="3"/>
      <c r="Q45" s="3"/>
      <c r="R45" s="3">
        <v>2</v>
      </c>
      <c r="S45" s="3"/>
      <c r="T45" s="3"/>
      <c r="U45" s="3"/>
      <c r="V45" s="3">
        <v>3</v>
      </c>
      <c r="W45" s="3"/>
      <c r="X45" s="3"/>
      <c r="Y45" s="3"/>
      <c r="Z45" s="3"/>
      <c r="AA45" s="3"/>
      <c r="AB45" s="3"/>
      <c r="AC45" s="3"/>
      <c r="AD45" s="3"/>
      <c r="AE45" s="3"/>
      <c r="AF45" s="3">
        <v>1</v>
      </c>
      <c r="AG45" s="3"/>
      <c r="AH45" s="3"/>
      <c r="AI45" s="3"/>
      <c r="AJ45" s="3">
        <v>4</v>
      </c>
      <c r="AK45" s="3"/>
      <c r="AL45" s="3"/>
      <c r="AM45" s="3">
        <v>13</v>
      </c>
      <c r="AN45" s="3"/>
      <c r="AO45" s="3"/>
      <c r="AP45" s="3"/>
      <c r="AQ45" s="3"/>
      <c r="AR45" s="3">
        <v>1</v>
      </c>
      <c r="AS45" s="3">
        <v>1</v>
      </c>
      <c r="AT45" s="3">
        <v>15</v>
      </c>
      <c r="AU45" s="3"/>
      <c r="AV45" s="3"/>
      <c r="AW45" s="3"/>
      <c r="AX45" s="6">
        <f t="shared" si="2"/>
        <v>59</v>
      </c>
    </row>
    <row r="46" spans="1:50" x14ac:dyDescent="0.2">
      <c r="A46" s="3" t="s">
        <v>205</v>
      </c>
      <c r="B46" s="3" t="s">
        <v>206</v>
      </c>
      <c r="C46" s="3"/>
      <c r="D46" s="3"/>
      <c r="E46" s="3">
        <v>8</v>
      </c>
      <c r="F46" s="3">
        <v>2</v>
      </c>
      <c r="G46" s="3">
        <v>4</v>
      </c>
      <c r="H46" s="3"/>
      <c r="I46" s="3">
        <v>6</v>
      </c>
      <c r="J46" s="3">
        <v>6</v>
      </c>
      <c r="K46" s="3"/>
      <c r="L46" s="3"/>
      <c r="M46" s="3"/>
      <c r="N46" s="3">
        <v>7</v>
      </c>
      <c r="O46" s="3">
        <v>4</v>
      </c>
      <c r="P46" s="3">
        <v>58</v>
      </c>
      <c r="Q46" s="3"/>
      <c r="R46" s="3"/>
      <c r="S46" s="3"/>
      <c r="T46" s="3"/>
      <c r="U46" s="3">
        <v>4</v>
      </c>
      <c r="V46" s="3"/>
      <c r="W46" s="3"/>
      <c r="X46" s="3"/>
      <c r="Y46" s="3"/>
      <c r="Z46" s="3"/>
      <c r="AA46" s="3"/>
      <c r="AB46" s="3"/>
      <c r="AC46" s="3"/>
      <c r="AD46" s="3"/>
      <c r="AE46" s="3"/>
      <c r="AF46" s="3"/>
      <c r="AG46" s="3"/>
      <c r="AH46" s="3"/>
      <c r="AI46" s="3">
        <v>1</v>
      </c>
      <c r="AJ46" s="3"/>
      <c r="AK46" s="3"/>
      <c r="AL46" s="3">
        <v>2</v>
      </c>
      <c r="AM46" s="3"/>
      <c r="AN46" s="3"/>
      <c r="AO46" s="3"/>
      <c r="AP46" s="3">
        <v>12</v>
      </c>
      <c r="AQ46" s="3"/>
      <c r="AR46" s="3">
        <v>1</v>
      </c>
      <c r="AS46" s="3">
        <v>4</v>
      </c>
      <c r="AT46" s="3"/>
      <c r="AU46" s="3"/>
      <c r="AV46" s="3">
        <v>16</v>
      </c>
      <c r="AW46" s="3"/>
      <c r="AX46" s="6">
        <f t="shared" si="2"/>
        <v>135</v>
      </c>
    </row>
    <row r="47" spans="1:50" x14ac:dyDescent="0.2">
      <c r="A47" s="3" t="s">
        <v>207</v>
      </c>
      <c r="B47" s="3" t="s">
        <v>20</v>
      </c>
      <c r="C47" s="3"/>
      <c r="D47" s="3"/>
      <c r="E47" s="3"/>
      <c r="F47" s="3"/>
      <c r="G47" s="3"/>
      <c r="H47" s="3">
        <v>6</v>
      </c>
      <c r="I47" s="3"/>
      <c r="J47" s="3"/>
      <c r="K47" s="3"/>
      <c r="L47" s="3"/>
      <c r="M47" s="3"/>
      <c r="N47" s="3"/>
      <c r="O47" s="3"/>
      <c r="P47" s="3"/>
      <c r="Q47" s="3">
        <v>4</v>
      </c>
      <c r="R47" s="3"/>
      <c r="S47" s="3">
        <v>4</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6">
        <f t="shared" si="2"/>
        <v>14</v>
      </c>
    </row>
    <row r="48" spans="1:50" x14ac:dyDescent="0.2">
      <c r="A48" s="3" t="s">
        <v>208</v>
      </c>
      <c r="B48" s="3" t="s">
        <v>20</v>
      </c>
      <c r="C48" s="3"/>
      <c r="D48" s="3"/>
      <c r="E48" s="3"/>
      <c r="F48" s="3"/>
      <c r="G48" s="3"/>
      <c r="H48" s="3"/>
      <c r="I48" s="3"/>
      <c r="J48" s="3"/>
      <c r="K48" s="3"/>
      <c r="L48" s="3"/>
      <c r="M48" s="3">
        <v>5</v>
      </c>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6">
        <f t="shared" si="2"/>
        <v>5</v>
      </c>
    </row>
    <row r="49" spans="1:50" x14ac:dyDescent="0.2">
      <c r="A49" s="3" t="s">
        <v>209</v>
      </c>
      <c r="B49" s="3" t="s">
        <v>20</v>
      </c>
      <c r="C49" s="3"/>
      <c r="D49" s="3"/>
      <c r="E49" s="3"/>
      <c r="F49" s="3"/>
      <c r="G49" s="3"/>
      <c r="H49" s="3"/>
      <c r="I49" s="3"/>
      <c r="J49" s="3"/>
      <c r="K49" s="3"/>
      <c r="L49" s="3"/>
      <c r="M49" s="3">
        <v>3</v>
      </c>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v>7</v>
      </c>
      <c r="AU49" s="3"/>
      <c r="AV49" s="3"/>
      <c r="AW49" s="3"/>
      <c r="AX49" s="6">
        <f t="shared" si="2"/>
        <v>10</v>
      </c>
    </row>
    <row r="50" spans="1:50" x14ac:dyDescent="0.2">
      <c r="A50" s="6"/>
      <c r="B50" s="6" t="s">
        <v>185</v>
      </c>
      <c r="C50" s="8">
        <f>SUM(C29:C49)</f>
        <v>70</v>
      </c>
      <c r="D50" s="8">
        <f t="shared" ref="D50:AX50" si="3">SUM(D29:D49)</f>
        <v>10</v>
      </c>
      <c r="E50" s="8">
        <f t="shared" si="3"/>
        <v>69</v>
      </c>
      <c r="F50" s="8">
        <f t="shared" si="3"/>
        <v>60</v>
      </c>
      <c r="G50" s="8">
        <f t="shared" si="3"/>
        <v>4</v>
      </c>
      <c r="H50" s="8">
        <f t="shared" si="3"/>
        <v>28</v>
      </c>
      <c r="I50" s="8">
        <f t="shared" si="3"/>
        <v>83</v>
      </c>
      <c r="J50" s="8">
        <f t="shared" si="3"/>
        <v>532</v>
      </c>
      <c r="K50" s="8">
        <f t="shared" si="3"/>
        <v>39</v>
      </c>
      <c r="L50" s="8">
        <f t="shared" si="3"/>
        <v>68</v>
      </c>
      <c r="M50" s="8">
        <f t="shared" si="3"/>
        <v>10</v>
      </c>
      <c r="N50" s="8">
        <f t="shared" si="3"/>
        <v>82</v>
      </c>
      <c r="O50" s="8">
        <f t="shared" si="3"/>
        <v>36</v>
      </c>
      <c r="P50" s="8">
        <f t="shared" si="3"/>
        <v>91</v>
      </c>
      <c r="Q50" s="8">
        <f t="shared" si="3"/>
        <v>16</v>
      </c>
      <c r="R50" s="8">
        <f t="shared" si="3"/>
        <v>26</v>
      </c>
      <c r="S50" s="8">
        <f t="shared" si="3"/>
        <v>24</v>
      </c>
      <c r="T50" s="8">
        <f t="shared" si="3"/>
        <v>15</v>
      </c>
      <c r="U50" s="8">
        <f t="shared" si="3"/>
        <v>29</v>
      </c>
      <c r="V50" s="8">
        <f t="shared" si="3"/>
        <v>32</v>
      </c>
      <c r="W50" s="8">
        <f t="shared" si="3"/>
        <v>8</v>
      </c>
      <c r="X50" s="8">
        <f t="shared" si="3"/>
        <v>4</v>
      </c>
      <c r="Y50" s="8">
        <f t="shared" si="3"/>
        <v>21</v>
      </c>
      <c r="Z50" s="8">
        <f t="shared" si="3"/>
        <v>54</v>
      </c>
      <c r="AA50" s="8">
        <f t="shared" si="3"/>
        <v>12</v>
      </c>
      <c r="AB50" s="8">
        <f t="shared" si="3"/>
        <v>5</v>
      </c>
      <c r="AC50" s="8">
        <f t="shared" si="3"/>
        <v>15</v>
      </c>
      <c r="AD50" s="8">
        <f t="shared" si="3"/>
        <v>11</v>
      </c>
      <c r="AE50" s="8">
        <f t="shared" si="3"/>
        <v>9</v>
      </c>
      <c r="AF50" s="8">
        <f t="shared" si="3"/>
        <v>1</v>
      </c>
      <c r="AG50" s="8">
        <f t="shared" si="3"/>
        <v>8</v>
      </c>
      <c r="AH50" s="8">
        <f t="shared" si="3"/>
        <v>14</v>
      </c>
      <c r="AI50" s="8">
        <f t="shared" si="3"/>
        <v>101</v>
      </c>
      <c r="AJ50" s="8">
        <f t="shared" si="3"/>
        <v>88</v>
      </c>
      <c r="AK50" s="8">
        <f t="shared" si="3"/>
        <v>16</v>
      </c>
      <c r="AL50" s="8">
        <f t="shared" si="3"/>
        <v>55</v>
      </c>
      <c r="AM50" s="8">
        <f t="shared" si="3"/>
        <v>22</v>
      </c>
      <c r="AN50" s="8">
        <f t="shared" si="3"/>
        <v>1</v>
      </c>
      <c r="AO50" s="8">
        <f t="shared" si="3"/>
        <v>1</v>
      </c>
      <c r="AP50" s="8">
        <f t="shared" si="3"/>
        <v>36</v>
      </c>
      <c r="AQ50" s="8">
        <f t="shared" si="3"/>
        <v>10</v>
      </c>
      <c r="AR50" s="8">
        <f t="shared" si="3"/>
        <v>16</v>
      </c>
      <c r="AS50" s="8">
        <f t="shared" si="3"/>
        <v>39</v>
      </c>
      <c r="AT50" s="8">
        <f t="shared" si="3"/>
        <v>167</v>
      </c>
      <c r="AU50" s="8">
        <f t="shared" si="3"/>
        <v>20</v>
      </c>
      <c r="AV50" s="8">
        <f t="shared" si="3"/>
        <v>158</v>
      </c>
      <c r="AW50" s="8">
        <f t="shared" si="3"/>
        <v>16</v>
      </c>
      <c r="AX50" s="8">
        <f t="shared" si="3"/>
        <v>2232</v>
      </c>
    </row>
  </sheetData>
  <autoFilter ref="A2:AX2" xr:uid="{00000000-0009-0000-0000-000000000000}"/>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BCC66-3EDF-8F4C-A536-B4DD0F60B9A2}">
  <dimension ref="A1:H26"/>
  <sheetViews>
    <sheetView workbookViewId="0">
      <selection activeCell="D2" sqref="D2"/>
    </sheetView>
  </sheetViews>
  <sheetFormatPr baseColWidth="10" defaultColWidth="9.1640625" defaultRowHeight="13" x14ac:dyDescent="0.2"/>
  <cols>
    <col min="1" max="1" width="20" style="4" bestFit="1" customWidth="1"/>
    <col min="2" max="2" width="8.83203125" style="4" bestFit="1" customWidth="1"/>
    <col min="3" max="3" width="26.5" style="4" bestFit="1" customWidth="1"/>
    <col min="4" max="4" width="29" style="4" bestFit="1" customWidth="1"/>
    <col min="5" max="5" width="18.1640625" style="4" bestFit="1" customWidth="1"/>
    <col min="6" max="6" width="11.1640625" style="4" bestFit="1" customWidth="1"/>
    <col min="7" max="7" width="11" style="4" bestFit="1" customWidth="1"/>
    <col min="8" max="8" width="33.33203125" style="4" bestFit="1" customWidth="1"/>
    <col min="9" max="16384" width="9.1640625" style="4"/>
  </cols>
  <sheetData>
    <row r="1" spans="1:8" x14ac:dyDescent="0.2">
      <c r="A1" s="3"/>
      <c r="B1" s="3"/>
      <c r="C1" s="3" t="s">
        <v>221</v>
      </c>
      <c r="D1" s="3" t="s">
        <v>221</v>
      </c>
      <c r="E1" s="3" t="s">
        <v>222</v>
      </c>
      <c r="F1" s="3" t="s">
        <v>223</v>
      </c>
      <c r="G1" s="3" t="s">
        <v>223</v>
      </c>
      <c r="H1" s="3" t="s">
        <v>224</v>
      </c>
    </row>
    <row r="2" spans="1:8" x14ac:dyDescent="0.2">
      <c r="A2" s="3" t="s">
        <v>225</v>
      </c>
      <c r="B2" s="3" t="s">
        <v>226</v>
      </c>
      <c r="C2" s="3" t="s">
        <v>227</v>
      </c>
      <c r="D2" s="3" t="s">
        <v>228</v>
      </c>
      <c r="E2" s="3" t="s">
        <v>229</v>
      </c>
      <c r="F2" s="3" t="s">
        <v>230</v>
      </c>
      <c r="G2" s="3" t="s">
        <v>231</v>
      </c>
      <c r="H2" s="3" t="s">
        <v>232</v>
      </c>
    </row>
    <row r="3" spans="1:8" x14ac:dyDescent="0.2">
      <c r="A3" s="3" t="s">
        <v>205</v>
      </c>
      <c r="B3" s="3" t="s">
        <v>206</v>
      </c>
      <c r="C3" s="3" t="s">
        <v>233</v>
      </c>
      <c r="D3" s="3">
        <v>0.33</v>
      </c>
      <c r="E3" s="3">
        <v>0</v>
      </c>
      <c r="F3" s="3">
        <v>12</v>
      </c>
      <c r="G3" s="3">
        <v>12</v>
      </c>
      <c r="H3" s="3">
        <v>14</v>
      </c>
    </row>
    <row r="4" spans="1:8" x14ac:dyDescent="0.2">
      <c r="A4" s="3" t="s">
        <v>198</v>
      </c>
      <c r="B4" s="3" t="s">
        <v>197</v>
      </c>
      <c r="C4" s="3" t="s">
        <v>234</v>
      </c>
      <c r="D4" s="3">
        <v>0.35</v>
      </c>
      <c r="E4" s="3">
        <v>94</v>
      </c>
      <c r="F4" s="3">
        <v>8</v>
      </c>
      <c r="G4" s="3">
        <v>8</v>
      </c>
      <c r="H4" s="3">
        <v>18</v>
      </c>
    </row>
    <row r="5" spans="1:8" x14ac:dyDescent="0.2">
      <c r="A5" s="3" t="s">
        <v>199</v>
      </c>
      <c r="B5" s="3" t="s">
        <v>197</v>
      </c>
      <c r="C5" s="3" t="s">
        <v>235</v>
      </c>
      <c r="D5" s="3">
        <v>0.4</v>
      </c>
      <c r="E5" s="3">
        <v>94</v>
      </c>
      <c r="F5" s="3">
        <v>6</v>
      </c>
      <c r="G5" s="3">
        <v>6</v>
      </c>
      <c r="H5" s="3">
        <v>18</v>
      </c>
    </row>
    <row r="6" spans="1:8" x14ac:dyDescent="0.2">
      <c r="A6" s="3" t="s">
        <v>196</v>
      </c>
      <c r="B6" s="3" t="s">
        <v>197</v>
      </c>
      <c r="C6" s="3" t="s">
        <v>236</v>
      </c>
      <c r="D6" s="3">
        <v>0.46</v>
      </c>
      <c r="E6" s="3">
        <v>94</v>
      </c>
      <c r="F6" s="3">
        <v>5</v>
      </c>
      <c r="G6" s="3">
        <v>5</v>
      </c>
      <c r="H6" s="3">
        <v>18</v>
      </c>
    </row>
    <row r="7" spans="1:8" x14ac:dyDescent="0.2">
      <c r="A7" s="3" t="s">
        <v>237</v>
      </c>
      <c r="B7" s="3" t="s">
        <v>197</v>
      </c>
      <c r="C7" s="3" t="s">
        <v>238</v>
      </c>
      <c r="D7" s="3">
        <v>0.38</v>
      </c>
      <c r="E7" s="3">
        <v>9.4</v>
      </c>
      <c r="F7" s="3">
        <v>7</v>
      </c>
      <c r="G7" s="3">
        <v>7</v>
      </c>
      <c r="H7" s="3">
        <v>18</v>
      </c>
    </row>
    <row r="8" spans="1:8" x14ac:dyDescent="0.2">
      <c r="A8" s="3" t="s">
        <v>203</v>
      </c>
      <c r="B8" s="3" t="s">
        <v>14</v>
      </c>
      <c r="C8" s="3" t="s">
        <v>234</v>
      </c>
      <c r="D8" s="3">
        <v>0.35</v>
      </c>
      <c r="E8" s="3">
        <v>101</v>
      </c>
      <c r="F8" s="3">
        <v>11</v>
      </c>
      <c r="G8" s="3">
        <v>11</v>
      </c>
      <c r="H8" s="3">
        <v>18</v>
      </c>
    </row>
    <row r="9" spans="1:8" x14ac:dyDescent="0.2">
      <c r="A9" s="3" t="s">
        <v>204</v>
      </c>
      <c r="B9" s="3" t="s">
        <v>14</v>
      </c>
      <c r="C9" s="3" t="s">
        <v>235</v>
      </c>
      <c r="D9" s="3">
        <v>0.4</v>
      </c>
      <c r="E9" s="3">
        <v>101</v>
      </c>
      <c r="F9" s="3">
        <v>9</v>
      </c>
      <c r="G9" s="3">
        <v>9</v>
      </c>
      <c r="H9" s="3">
        <v>18</v>
      </c>
    </row>
    <row r="10" spans="1:8" x14ac:dyDescent="0.2">
      <c r="A10" s="3" t="s">
        <v>202</v>
      </c>
      <c r="B10" s="3" t="s">
        <v>14</v>
      </c>
      <c r="C10" s="3" t="s">
        <v>236</v>
      </c>
      <c r="D10" s="3">
        <v>0.46</v>
      </c>
      <c r="E10" s="3">
        <v>101</v>
      </c>
      <c r="F10" s="3">
        <v>8</v>
      </c>
      <c r="G10" s="3">
        <v>8</v>
      </c>
      <c r="H10" s="3">
        <v>18</v>
      </c>
    </row>
    <row r="11" spans="1:8" x14ac:dyDescent="0.2">
      <c r="A11" s="3" t="s">
        <v>239</v>
      </c>
      <c r="B11" s="3" t="s">
        <v>14</v>
      </c>
      <c r="C11" s="3" t="s">
        <v>238</v>
      </c>
      <c r="D11" s="3">
        <v>0.38</v>
      </c>
      <c r="E11" s="3">
        <v>10.1</v>
      </c>
      <c r="F11" s="3">
        <v>10</v>
      </c>
      <c r="G11" s="3">
        <v>10</v>
      </c>
      <c r="H11" s="3">
        <v>18</v>
      </c>
    </row>
    <row r="12" spans="1:8" x14ac:dyDescent="0.2">
      <c r="A12" s="3" t="s">
        <v>192</v>
      </c>
      <c r="B12" s="3" t="s">
        <v>187</v>
      </c>
      <c r="C12" s="3" t="s">
        <v>240</v>
      </c>
      <c r="D12" s="3">
        <v>0.36</v>
      </c>
      <c r="E12" s="3">
        <v>57</v>
      </c>
      <c r="F12" s="3">
        <v>5</v>
      </c>
      <c r="G12" s="3">
        <v>5</v>
      </c>
      <c r="H12" s="3">
        <v>7.6</v>
      </c>
    </row>
    <row r="13" spans="1:8" x14ac:dyDescent="0.2">
      <c r="A13" s="3" t="s">
        <v>193</v>
      </c>
      <c r="B13" s="3" t="s">
        <v>187</v>
      </c>
      <c r="C13" s="3" t="s">
        <v>241</v>
      </c>
      <c r="D13" s="3">
        <v>0.41</v>
      </c>
      <c r="E13" s="3">
        <v>57</v>
      </c>
      <c r="F13" s="3">
        <v>5</v>
      </c>
      <c r="G13" s="3">
        <v>5</v>
      </c>
      <c r="H13" s="3">
        <v>7.6</v>
      </c>
    </row>
    <row r="14" spans="1:8" x14ac:dyDescent="0.2">
      <c r="A14" s="3" t="s">
        <v>188</v>
      </c>
      <c r="B14" s="3" t="s">
        <v>187</v>
      </c>
      <c r="C14" s="3" t="s">
        <v>242</v>
      </c>
      <c r="D14" s="3">
        <v>0.4</v>
      </c>
      <c r="E14" s="3">
        <v>57</v>
      </c>
      <c r="F14" s="3">
        <v>3</v>
      </c>
      <c r="G14" s="3">
        <v>3</v>
      </c>
      <c r="H14" s="3">
        <v>7.6</v>
      </c>
    </row>
    <row r="15" spans="1:8" x14ac:dyDescent="0.2">
      <c r="A15" s="3" t="s">
        <v>189</v>
      </c>
      <c r="B15" s="3" t="s">
        <v>187</v>
      </c>
      <c r="C15" s="3" t="s">
        <v>243</v>
      </c>
      <c r="D15" s="3">
        <v>0.48</v>
      </c>
      <c r="E15" s="3">
        <v>57</v>
      </c>
      <c r="F15" s="3">
        <v>3</v>
      </c>
      <c r="G15" s="3">
        <v>3</v>
      </c>
      <c r="H15" s="3">
        <v>7.6</v>
      </c>
    </row>
    <row r="16" spans="1:8" x14ac:dyDescent="0.2">
      <c r="A16" s="3" t="s">
        <v>190</v>
      </c>
      <c r="B16" s="3" t="s">
        <v>187</v>
      </c>
      <c r="C16" s="3" t="s">
        <v>244</v>
      </c>
      <c r="D16" s="3">
        <v>0.56000000000000005</v>
      </c>
      <c r="E16" s="3">
        <v>57</v>
      </c>
      <c r="F16" s="3">
        <v>2</v>
      </c>
      <c r="G16" s="3">
        <v>2</v>
      </c>
      <c r="H16" s="3">
        <v>7.6</v>
      </c>
    </row>
    <row r="17" spans="1:8" x14ac:dyDescent="0.2">
      <c r="A17" s="3" t="s">
        <v>191</v>
      </c>
      <c r="B17" s="3" t="s">
        <v>187</v>
      </c>
      <c r="C17" s="3" t="s">
        <v>244</v>
      </c>
      <c r="D17" s="3">
        <v>0.57999999999999996</v>
      </c>
      <c r="E17" s="3">
        <v>57</v>
      </c>
      <c r="F17" s="3">
        <v>2</v>
      </c>
      <c r="G17" s="3">
        <v>2</v>
      </c>
      <c r="H17" s="3">
        <v>7.6</v>
      </c>
    </row>
    <row r="18" spans="1:8" x14ac:dyDescent="0.2">
      <c r="A18" s="3" t="s">
        <v>186</v>
      </c>
      <c r="B18" s="3" t="s">
        <v>187</v>
      </c>
      <c r="C18" s="3" t="s">
        <v>244</v>
      </c>
      <c r="D18" s="3">
        <v>0.6</v>
      </c>
      <c r="E18" s="3">
        <v>57</v>
      </c>
      <c r="F18" s="3">
        <v>2</v>
      </c>
      <c r="G18" s="3">
        <v>2</v>
      </c>
      <c r="H18" s="3">
        <v>7.6</v>
      </c>
    </row>
    <row r="19" spans="1:8" x14ac:dyDescent="0.2">
      <c r="A19" s="3" t="s">
        <v>245</v>
      </c>
      <c r="B19" s="3" t="s">
        <v>187</v>
      </c>
      <c r="C19" s="3" t="s">
        <v>246</v>
      </c>
      <c r="D19" s="3">
        <v>0.51</v>
      </c>
      <c r="E19" s="3">
        <v>5.7</v>
      </c>
      <c r="F19" s="3">
        <v>4</v>
      </c>
      <c r="G19" s="3">
        <v>4</v>
      </c>
      <c r="H19" s="3">
        <v>7.6</v>
      </c>
    </row>
    <row r="20" spans="1:8" x14ac:dyDescent="0.2">
      <c r="A20" s="3" t="s">
        <v>195</v>
      </c>
      <c r="B20" s="3" t="s">
        <v>187</v>
      </c>
      <c r="C20" s="3" t="s">
        <v>247</v>
      </c>
      <c r="D20" s="3">
        <v>0.35</v>
      </c>
      <c r="E20" s="3">
        <v>57</v>
      </c>
      <c r="F20" s="3">
        <v>1</v>
      </c>
      <c r="G20" s="3">
        <v>1</v>
      </c>
      <c r="H20" s="3">
        <v>0.21</v>
      </c>
    </row>
    <row r="21" spans="1:8" x14ac:dyDescent="0.2">
      <c r="A21" s="3" t="s">
        <v>194</v>
      </c>
      <c r="B21" s="3" t="s">
        <v>187</v>
      </c>
      <c r="C21" s="3" t="s">
        <v>248</v>
      </c>
      <c r="D21" s="3">
        <v>0.42</v>
      </c>
      <c r="E21" s="3">
        <v>57</v>
      </c>
      <c r="F21" s="3">
        <v>1</v>
      </c>
      <c r="G21" s="3">
        <v>1</v>
      </c>
      <c r="H21" s="3">
        <v>0.21</v>
      </c>
    </row>
    <row r="22" spans="1:8" x14ac:dyDescent="0.2">
      <c r="A22" s="3" t="s">
        <v>201</v>
      </c>
      <c r="B22" s="3" t="s">
        <v>249</v>
      </c>
      <c r="C22" s="3" t="s">
        <v>250</v>
      </c>
      <c r="D22" s="3">
        <v>0.35</v>
      </c>
      <c r="E22" s="3">
        <v>78</v>
      </c>
      <c r="F22" s="3">
        <v>1</v>
      </c>
      <c r="G22" s="3">
        <v>1</v>
      </c>
      <c r="H22" s="3">
        <v>0.21</v>
      </c>
    </row>
    <row r="23" spans="1:8" x14ac:dyDescent="0.2">
      <c r="A23" s="3" t="s">
        <v>200</v>
      </c>
      <c r="B23" s="3" t="s">
        <v>251</v>
      </c>
      <c r="C23" s="3" t="s">
        <v>252</v>
      </c>
      <c r="D23" s="3">
        <v>0.35</v>
      </c>
      <c r="E23" s="3">
        <v>78</v>
      </c>
      <c r="F23" s="3">
        <v>3</v>
      </c>
      <c r="G23" s="3">
        <v>3</v>
      </c>
      <c r="H23" s="3">
        <v>7.6</v>
      </c>
    </row>
    <row r="24" spans="1:8" x14ac:dyDescent="0.2">
      <c r="A24" s="3" t="s">
        <v>207</v>
      </c>
      <c r="B24" s="3" t="s">
        <v>251</v>
      </c>
      <c r="C24" s="3" t="s">
        <v>235</v>
      </c>
      <c r="D24" s="3">
        <v>0.4</v>
      </c>
      <c r="E24" s="3">
        <v>78</v>
      </c>
      <c r="F24" s="3">
        <v>3</v>
      </c>
      <c r="G24" s="3">
        <v>3</v>
      </c>
      <c r="H24" s="3">
        <v>7.6</v>
      </c>
    </row>
    <row r="25" spans="1:8" x14ac:dyDescent="0.2">
      <c r="A25" s="3" t="s">
        <v>208</v>
      </c>
      <c r="B25" s="3" t="s">
        <v>253</v>
      </c>
      <c r="C25" s="3" t="s">
        <v>254</v>
      </c>
      <c r="D25" s="3">
        <v>0.28999999999999998</v>
      </c>
      <c r="E25" s="3">
        <v>100</v>
      </c>
      <c r="F25" s="3">
        <v>11</v>
      </c>
      <c r="G25" s="3">
        <v>11</v>
      </c>
      <c r="H25" s="3">
        <v>18</v>
      </c>
    </row>
    <row r="26" spans="1:8" x14ac:dyDescent="0.2">
      <c r="A26" s="3" t="s">
        <v>209</v>
      </c>
      <c r="B26" s="3" t="s">
        <v>253</v>
      </c>
      <c r="C26" s="3" t="s">
        <v>255</v>
      </c>
      <c r="D26" s="3">
        <v>0.39</v>
      </c>
      <c r="E26" s="3">
        <v>100</v>
      </c>
      <c r="F26" s="3">
        <v>8</v>
      </c>
      <c r="G26" s="3">
        <v>8</v>
      </c>
      <c r="H26" s="3">
        <v>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3834-77EE-1944-AF10-BC0D3D7C957D}">
  <dimension ref="A1:L62"/>
  <sheetViews>
    <sheetView topLeftCell="A15" workbookViewId="0">
      <selection activeCell="D44" sqref="D44:D45"/>
    </sheetView>
  </sheetViews>
  <sheetFormatPr baseColWidth="10" defaultRowHeight="16" x14ac:dyDescent="0.2"/>
  <cols>
    <col min="1" max="1" width="19.33203125" customWidth="1"/>
    <col min="2" max="2" width="49.1640625" customWidth="1"/>
  </cols>
  <sheetData>
    <row r="1" spans="1:6" x14ac:dyDescent="0.2">
      <c r="A1" t="s">
        <v>94</v>
      </c>
      <c r="B1" t="s">
        <v>28</v>
      </c>
      <c r="C1" t="s">
        <v>29</v>
      </c>
      <c r="D1" t="s">
        <v>30</v>
      </c>
      <c r="E1" t="s">
        <v>31</v>
      </c>
      <c r="F1" t="s">
        <v>32</v>
      </c>
    </row>
    <row r="2" spans="1:6" x14ac:dyDescent="0.2">
      <c r="B2" t="s">
        <v>33</v>
      </c>
      <c r="C2" s="1">
        <v>14200</v>
      </c>
      <c r="D2" s="1">
        <v>2190</v>
      </c>
      <c r="E2" s="1"/>
      <c r="F2" s="1">
        <v>0.9</v>
      </c>
    </row>
    <row r="3" spans="1:6" x14ac:dyDescent="0.2">
      <c r="B3" t="s">
        <v>34</v>
      </c>
      <c r="C3" s="1">
        <v>0</v>
      </c>
      <c r="D3" s="1">
        <v>2190</v>
      </c>
      <c r="E3" s="1"/>
      <c r="F3" s="1">
        <v>0.72</v>
      </c>
    </row>
    <row r="4" spans="1:6" x14ac:dyDescent="0.2">
      <c r="B4" t="s">
        <v>35</v>
      </c>
      <c r="C4" s="1">
        <v>0</v>
      </c>
      <c r="D4" s="1">
        <v>2190</v>
      </c>
      <c r="E4" s="1"/>
      <c r="F4" s="1">
        <v>1.1000000000000001</v>
      </c>
    </row>
    <row r="5" spans="1:6" x14ac:dyDescent="0.2">
      <c r="B5" t="s">
        <v>36</v>
      </c>
      <c r="C5" s="1">
        <v>0</v>
      </c>
      <c r="D5" s="1">
        <v>2190</v>
      </c>
      <c r="E5" s="1"/>
      <c r="F5" s="1">
        <v>0.72</v>
      </c>
    </row>
    <row r="6" spans="1:6" x14ac:dyDescent="0.2">
      <c r="B6" t="s">
        <v>37</v>
      </c>
      <c r="C6" s="1">
        <v>123000</v>
      </c>
      <c r="D6" s="1">
        <v>2190</v>
      </c>
      <c r="E6" s="1"/>
      <c r="F6" s="1">
        <v>1.03</v>
      </c>
    </row>
    <row r="7" spans="1:6" x14ac:dyDescent="0.2">
      <c r="B7" t="s">
        <v>39</v>
      </c>
      <c r="C7" s="1">
        <v>58100</v>
      </c>
      <c r="D7" s="1">
        <v>2190</v>
      </c>
      <c r="E7" s="1"/>
      <c r="F7" s="1">
        <v>1.05</v>
      </c>
    </row>
    <row r="8" spans="1:6" x14ac:dyDescent="0.2">
      <c r="B8" t="s">
        <v>40</v>
      </c>
      <c r="C8" s="1">
        <v>0</v>
      </c>
      <c r="D8" s="1">
        <v>6500</v>
      </c>
      <c r="E8" s="1"/>
      <c r="F8" s="1">
        <v>1</v>
      </c>
    </row>
    <row r="9" spans="1:6" x14ac:dyDescent="0.2">
      <c r="B9" t="s">
        <v>38</v>
      </c>
      <c r="C9" s="1">
        <v>0</v>
      </c>
      <c r="D9" s="1">
        <v>749</v>
      </c>
      <c r="E9" s="1"/>
      <c r="F9" s="1"/>
    </row>
    <row r="10" spans="1:6" x14ac:dyDescent="0.2">
      <c r="B10" t="s">
        <v>41</v>
      </c>
      <c r="C10" s="1">
        <v>0</v>
      </c>
      <c r="D10" s="1">
        <v>3870</v>
      </c>
      <c r="E10" s="1">
        <v>0.43</v>
      </c>
      <c r="F10" s="1">
        <v>0.47</v>
      </c>
    </row>
    <row r="11" spans="1:6" x14ac:dyDescent="0.2">
      <c r="B11" t="s">
        <v>42</v>
      </c>
      <c r="C11" s="1">
        <v>0</v>
      </c>
      <c r="D11" s="1">
        <v>8000</v>
      </c>
      <c r="E11" s="1">
        <v>0.43</v>
      </c>
      <c r="F11" s="1">
        <v>0.47</v>
      </c>
    </row>
    <row r="12" spans="1:6" x14ac:dyDescent="0.2">
      <c r="B12" t="s">
        <v>43</v>
      </c>
      <c r="C12" s="1">
        <v>0</v>
      </c>
      <c r="D12" s="1">
        <v>6000</v>
      </c>
      <c r="E12" s="1">
        <v>0.28899999999999998</v>
      </c>
      <c r="F12" s="1">
        <v>0.82099999999999995</v>
      </c>
    </row>
    <row r="13" spans="1:6" x14ac:dyDescent="0.2">
      <c r="B13" t="s">
        <v>44</v>
      </c>
      <c r="C13" s="1">
        <v>391000</v>
      </c>
      <c r="D13" s="1">
        <v>6750</v>
      </c>
      <c r="E13" s="1">
        <v>0.46</v>
      </c>
      <c r="F13" s="1">
        <v>0.42</v>
      </c>
    </row>
    <row r="14" spans="1:6" x14ac:dyDescent="0.2">
      <c r="B14" t="s">
        <v>45</v>
      </c>
      <c r="C14" s="1">
        <v>58200</v>
      </c>
      <c r="D14" s="1">
        <v>6000</v>
      </c>
      <c r="E14" s="1">
        <v>0.37</v>
      </c>
      <c r="F14" s="1">
        <v>0.15</v>
      </c>
    </row>
    <row r="15" spans="1:6" x14ac:dyDescent="0.2">
      <c r="B15" t="s">
        <v>46</v>
      </c>
      <c r="C15" s="1">
        <v>87100</v>
      </c>
      <c r="D15" s="1">
        <v>8000</v>
      </c>
      <c r="E15" s="1">
        <v>0.4</v>
      </c>
      <c r="F15" s="1">
        <v>0.15</v>
      </c>
    </row>
    <row r="16" spans="1:6" x14ac:dyDescent="0.2">
      <c r="B16" t="s">
        <v>47</v>
      </c>
      <c r="C16" s="1">
        <v>40700</v>
      </c>
      <c r="D16" s="1">
        <v>7000</v>
      </c>
      <c r="E16" s="1">
        <v>0.35</v>
      </c>
      <c r="F16" s="1">
        <v>0.15</v>
      </c>
    </row>
    <row r="17" spans="1:12" x14ac:dyDescent="0.2">
      <c r="B17" t="s">
        <v>48</v>
      </c>
      <c r="C17" s="1">
        <v>67100</v>
      </c>
      <c r="D17" s="1">
        <v>6000</v>
      </c>
      <c r="E17" s="1">
        <v>0.27</v>
      </c>
      <c r="F17" s="1">
        <v>0.15</v>
      </c>
    </row>
    <row r="18" spans="1:12" x14ac:dyDescent="0.2">
      <c r="B18" t="s">
        <v>49</v>
      </c>
      <c r="C18" s="1">
        <v>0</v>
      </c>
      <c r="D18" s="1">
        <v>4000</v>
      </c>
      <c r="E18" s="1"/>
      <c r="F18" s="1"/>
    </row>
    <row r="19" spans="1:12" x14ac:dyDescent="0.2">
      <c r="B19" t="s">
        <v>50</v>
      </c>
      <c r="C19" s="1">
        <v>0</v>
      </c>
      <c r="D19" s="1">
        <v>4000</v>
      </c>
      <c r="E19" s="1"/>
      <c r="F19" s="1"/>
    </row>
    <row r="20" spans="1:12" x14ac:dyDescent="0.2">
      <c r="B20" t="s">
        <v>51</v>
      </c>
      <c r="C20" s="1">
        <v>0</v>
      </c>
      <c r="D20" s="1">
        <v>1010</v>
      </c>
      <c r="E20" s="1"/>
      <c r="F20" s="1"/>
    </row>
    <row r="21" spans="1:12" x14ac:dyDescent="0.2">
      <c r="B21" t="s">
        <v>52</v>
      </c>
      <c r="C21" s="1">
        <v>0</v>
      </c>
      <c r="D21" s="1">
        <v>1790</v>
      </c>
      <c r="E21" s="1"/>
      <c r="F21" s="1"/>
    </row>
    <row r="22" spans="1:12" x14ac:dyDescent="0.2">
      <c r="B22" t="s">
        <v>53</v>
      </c>
      <c r="C22" s="1">
        <v>0</v>
      </c>
      <c r="D22" s="1">
        <v>7500</v>
      </c>
      <c r="E22" s="1"/>
      <c r="F22" s="1"/>
    </row>
    <row r="23" spans="1:12" x14ac:dyDescent="0.2">
      <c r="B23" t="s">
        <v>54</v>
      </c>
      <c r="C23" s="1">
        <v>0</v>
      </c>
      <c r="D23" s="1">
        <v>7500</v>
      </c>
      <c r="E23" s="1"/>
      <c r="F23" s="1"/>
      <c r="L23" t="s">
        <v>12</v>
      </c>
    </row>
    <row r="24" spans="1:12" x14ac:dyDescent="0.2">
      <c r="B24" t="s">
        <v>55</v>
      </c>
      <c r="C24" s="1">
        <v>0</v>
      </c>
      <c r="D24" s="1">
        <v>7880</v>
      </c>
      <c r="E24" s="1"/>
      <c r="F24" s="1"/>
      <c r="L24" t="s">
        <v>12</v>
      </c>
    </row>
    <row r="25" spans="1:12" x14ac:dyDescent="0.2">
      <c r="B25" t="s">
        <v>56</v>
      </c>
      <c r="C25" s="1">
        <v>0</v>
      </c>
      <c r="D25" s="1">
        <v>7880</v>
      </c>
      <c r="E25" s="1"/>
      <c r="F25" s="1"/>
      <c r="L25" t="s">
        <v>213</v>
      </c>
    </row>
    <row r="26" spans="1:12" x14ac:dyDescent="0.2">
      <c r="A26" t="s">
        <v>12</v>
      </c>
      <c r="B26" t="s">
        <v>57</v>
      </c>
      <c r="C26" s="1">
        <v>386000</v>
      </c>
      <c r="D26" s="1">
        <v>1950</v>
      </c>
      <c r="E26" s="1">
        <v>0.36</v>
      </c>
      <c r="F26" s="1"/>
      <c r="L26" t="s">
        <v>214</v>
      </c>
    </row>
    <row r="27" spans="1:12" x14ac:dyDescent="0.2">
      <c r="A27" t="s">
        <v>0</v>
      </c>
      <c r="B27" t="s">
        <v>58</v>
      </c>
      <c r="C27" s="1">
        <v>549000</v>
      </c>
      <c r="D27" s="1">
        <v>6000</v>
      </c>
      <c r="E27" s="1">
        <v>0.46</v>
      </c>
      <c r="F27" s="1"/>
      <c r="L27" t="s">
        <v>214</v>
      </c>
    </row>
    <row r="28" spans="1:12" x14ac:dyDescent="0.2">
      <c r="B28" t="s">
        <v>59</v>
      </c>
      <c r="C28" s="1">
        <v>0</v>
      </c>
      <c r="D28" s="1">
        <v>6000</v>
      </c>
      <c r="E28" s="1">
        <v>0.36099999999999999</v>
      </c>
      <c r="F28" s="1"/>
      <c r="L28" t="s">
        <v>214</v>
      </c>
    </row>
    <row r="29" spans="1:12" x14ac:dyDescent="0.2">
      <c r="B29" t="s">
        <v>60</v>
      </c>
      <c r="C29" s="1">
        <v>83700</v>
      </c>
      <c r="D29" s="1">
        <v>3000</v>
      </c>
      <c r="E29" s="1">
        <v>0.42</v>
      </c>
      <c r="F29" s="1"/>
      <c r="L29" t="s">
        <v>1</v>
      </c>
    </row>
    <row r="30" spans="1:12" x14ac:dyDescent="0.2">
      <c r="B30" t="s">
        <v>61</v>
      </c>
      <c r="C30" s="1">
        <v>0</v>
      </c>
      <c r="D30" s="1">
        <v>4600</v>
      </c>
      <c r="E30" s="1">
        <v>0.45300000000000001</v>
      </c>
      <c r="F30" s="1"/>
      <c r="L30" t="s">
        <v>1</v>
      </c>
    </row>
    <row r="31" spans="1:12" x14ac:dyDescent="0.2">
      <c r="B31" t="s">
        <v>62</v>
      </c>
      <c r="C31" s="1">
        <v>0</v>
      </c>
      <c r="D31" s="1">
        <v>4500</v>
      </c>
      <c r="E31" s="1">
        <v>0.373</v>
      </c>
      <c r="F31" s="1"/>
      <c r="L31" t="s">
        <v>3</v>
      </c>
    </row>
    <row r="32" spans="1:12" x14ac:dyDescent="0.2">
      <c r="A32" t="s">
        <v>261</v>
      </c>
      <c r="B32" t="s">
        <v>63</v>
      </c>
      <c r="C32" s="1">
        <v>1330000</v>
      </c>
      <c r="D32" s="1">
        <v>7060</v>
      </c>
      <c r="E32" s="1">
        <v>0.4</v>
      </c>
      <c r="F32" s="1"/>
      <c r="L32" t="s">
        <v>3</v>
      </c>
    </row>
    <row r="33" spans="1:12" x14ac:dyDescent="0.2">
      <c r="B33" t="s">
        <v>64</v>
      </c>
      <c r="C33" s="1">
        <v>0</v>
      </c>
      <c r="D33" s="1">
        <v>7000</v>
      </c>
      <c r="E33" s="1">
        <v>0.30499999999999999</v>
      </c>
      <c r="F33" s="1"/>
      <c r="L33" t="s">
        <v>3</v>
      </c>
    </row>
    <row r="34" spans="1:12" x14ac:dyDescent="0.2">
      <c r="A34" t="s">
        <v>2</v>
      </c>
      <c r="B34" t="s">
        <v>65</v>
      </c>
      <c r="C34" s="1">
        <v>6010</v>
      </c>
      <c r="D34" s="1">
        <v>250</v>
      </c>
      <c r="E34" s="1">
        <v>0.34</v>
      </c>
      <c r="F34" s="1"/>
      <c r="L34" t="s">
        <v>3</v>
      </c>
    </row>
    <row r="35" spans="1:12" x14ac:dyDescent="0.2">
      <c r="A35" t="s">
        <v>3</v>
      </c>
      <c r="B35" t="s">
        <v>66</v>
      </c>
      <c r="C35" s="1">
        <v>91900</v>
      </c>
      <c r="D35" s="1">
        <v>1750</v>
      </c>
      <c r="E35" s="1">
        <v>0.6</v>
      </c>
      <c r="F35" s="1"/>
      <c r="L35" t="s">
        <v>3</v>
      </c>
    </row>
    <row r="36" spans="1:12" x14ac:dyDescent="0.2">
      <c r="B36" t="s">
        <v>67</v>
      </c>
      <c r="C36" s="1">
        <v>0</v>
      </c>
      <c r="D36" s="1">
        <v>4000</v>
      </c>
      <c r="E36" s="1">
        <v>0.49</v>
      </c>
      <c r="F36" s="1"/>
      <c r="L36" t="s">
        <v>2</v>
      </c>
    </row>
    <row r="37" spans="1:12" x14ac:dyDescent="0.2">
      <c r="A37" t="s">
        <v>1</v>
      </c>
      <c r="B37" t="s">
        <v>68</v>
      </c>
      <c r="C37" s="1">
        <v>0</v>
      </c>
      <c r="D37" s="1">
        <v>500</v>
      </c>
      <c r="E37" s="1">
        <v>0.4</v>
      </c>
      <c r="F37" s="1"/>
      <c r="L37" t="s">
        <v>2</v>
      </c>
    </row>
    <row r="38" spans="1:12" x14ac:dyDescent="0.2">
      <c r="A38" t="s">
        <v>215</v>
      </c>
      <c r="B38" t="s">
        <v>69</v>
      </c>
      <c r="C38" s="1">
        <v>24700</v>
      </c>
      <c r="D38" s="1">
        <v>8500</v>
      </c>
      <c r="E38" s="1">
        <v>0.45</v>
      </c>
      <c r="F38" s="1"/>
      <c r="L38" t="s">
        <v>215</v>
      </c>
    </row>
    <row r="39" spans="1:12" x14ac:dyDescent="0.2">
      <c r="B39" t="s">
        <v>70</v>
      </c>
      <c r="C39" s="1">
        <v>5440</v>
      </c>
      <c r="D39" s="1">
        <v>8500</v>
      </c>
      <c r="E39" s="1">
        <v>0.38</v>
      </c>
      <c r="F39" s="1"/>
      <c r="L39" t="s">
        <v>215</v>
      </c>
    </row>
    <row r="40" spans="1:12" x14ac:dyDescent="0.2">
      <c r="B40" t="s">
        <v>71</v>
      </c>
      <c r="C40" s="1">
        <v>22700</v>
      </c>
      <c r="D40" s="1">
        <v>1000</v>
      </c>
      <c r="E40" s="1">
        <v>0.48</v>
      </c>
      <c r="F40" s="1"/>
      <c r="L40" t="s">
        <v>215</v>
      </c>
    </row>
    <row r="41" spans="1:12" x14ac:dyDescent="0.2">
      <c r="B41" t="s">
        <v>72</v>
      </c>
      <c r="C41" s="1">
        <v>112000</v>
      </c>
      <c r="D41" s="1">
        <v>5860</v>
      </c>
      <c r="E41" s="1">
        <v>0.25</v>
      </c>
      <c r="F41" s="1"/>
      <c r="L41" t="s">
        <v>215</v>
      </c>
    </row>
    <row r="42" spans="1:12" x14ac:dyDescent="0.2">
      <c r="A42" t="s">
        <v>4</v>
      </c>
      <c r="B42" t="s">
        <v>73</v>
      </c>
      <c r="C42" s="1">
        <v>1030000</v>
      </c>
      <c r="D42" s="1">
        <v>7880</v>
      </c>
      <c r="E42" s="1">
        <v>0.32</v>
      </c>
      <c r="F42" s="1"/>
      <c r="L42" t="s">
        <v>215</v>
      </c>
    </row>
    <row r="43" spans="1:12" x14ac:dyDescent="0.2">
      <c r="B43" t="s">
        <v>74</v>
      </c>
      <c r="C43" s="1">
        <v>0</v>
      </c>
      <c r="D43" s="1">
        <v>8000</v>
      </c>
      <c r="E43" s="1">
        <v>0.36</v>
      </c>
      <c r="F43" s="1"/>
    </row>
    <row r="44" spans="1:12" x14ac:dyDescent="0.2">
      <c r="B44" t="s">
        <v>75</v>
      </c>
      <c r="C44" s="1">
        <v>62700</v>
      </c>
      <c r="D44" s="1">
        <v>4580</v>
      </c>
      <c r="E44" s="1"/>
      <c r="F44" s="1"/>
    </row>
    <row r="45" spans="1:12" x14ac:dyDescent="0.2">
      <c r="B45" t="s">
        <v>76</v>
      </c>
      <c r="C45" s="1">
        <v>7190</v>
      </c>
      <c r="D45" s="1">
        <v>7320</v>
      </c>
      <c r="E45" s="1"/>
      <c r="F45" s="1"/>
    </row>
    <row r="46" spans="1:12" x14ac:dyDescent="0.2">
      <c r="B46" t="s">
        <v>77</v>
      </c>
      <c r="C46" s="1">
        <v>1930</v>
      </c>
      <c r="D46" s="1">
        <v>3400</v>
      </c>
      <c r="E46" s="1"/>
      <c r="F46" s="1"/>
    </row>
    <row r="47" spans="1:12" x14ac:dyDescent="0.2">
      <c r="B47" t="s">
        <v>78</v>
      </c>
      <c r="C47" s="1">
        <v>178000</v>
      </c>
      <c r="D47" s="1">
        <v>1010</v>
      </c>
      <c r="E47" s="1"/>
      <c r="F47" s="1"/>
    </row>
    <row r="48" spans="1:12" x14ac:dyDescent="0.2">
      <c r="B48" t="s">
        <v>79</v>
      </c>
      <c r="C48" s="1">
        <v>0</v>
      </c>
      <c r="D48" s="1">
        <v>1010</v>
      </c>
      <c r="E48" s="1"/>
      <c r="F48" s="1"/>
    </row>
    <row r="49" spans="2:6" x14ac:dyDescent="0.2">
      <c r="B49" t="s">
        <v>80</v>
      </c>
      <c r="C49" s="1">
        <v>0</v>
      </c>
      <c r="D49" s="1">
        <v>500</v>
      </c>
      <c r="E49" s="1"/>
      <c r="F49" s="1"/>
    </row>
    <row r="50" spans="2:6" x14ac:dyDescent="0.2">
      <c r="B50" t="s">
        <v>81</v>
      </c>
      <c r="C50" s="1">
        <v>33800</v>
      </c>
      <c r="D50" s="1">
        <v>2500</v>
      </c>
      <c r="E50" s="1"/>
      <c r="F50" s="1"/>
    </row>
    <row r="51" spans="2:6" x14ac:dyDescent="0.2">
      <c r="B51" t="s">
        <v>82</v>
      </c>
      <c r="C51" s="1">
        <v>36500</v>
      </c>
      <c r="D51" s="1">
        <v>4000</v>
      </c>
      <c r="E51" s="1"/>
      <c r="F51" s="1"/>
    </row>
    <row r="52" spans="2:6" x14ac:dyDescent="0.2">
      <c r="B52" t="s">
        <v>83</v>
      </c>
      <c r="C52" s="1">
        <v>224000</v>
      </c>
      <c r="D52" s="1">
        <v>1730</v>
      </c>
      <c r="E52" s="1"/>
      <c r="F52" s="1"/>
    </row>
    <row r="53" spans="2:6" x14ac:dyDescent="0.2">
      <c r="B53" t="s">
        <v>84</v>
      </c>
      <c r="C53" s="1">
        <v>551000</v>
      </c>
      <c r="D53" s="1">
        <v>1010</v>
      </c>
      <c r="E53" s="1"/>
      <c r="F53" s="1"/>
    </row>
    <row r="54" spans="2:6" x14ac:dyDescent="0.2">
      <c r="B54" t="s">
        <v>85</v>
      </c>
      <c r="C54" s="1">
        <v>91000</v>
      </c>
      <c r="D54" s="1">
        <v>1010</v>
      </c>
      <c r="E54" s="1"/>
      <c r="F54" s="1"/>
    </row>
    <row r="55" spans="2:6" x14ac:dyDescent="0.2">
      <c r="B55" t="s">
        <v>86</v>
      </c>
      <c r="C55" s="1">
        <v>182000</v>
      </c>
      <c r="D55" s="1">
        <v>6300</v>
      </c>
      <c r="E55" s="1">
        <v>0.38</v>
      </c>
      <c r="F55" s="1">
        <v>0.42</v>
      </c>
    </row>
    <row r="56" spans="2:6" x14ac:dyDescent="0.2">
      <c r="B56" t="s">
        <v>87</v>
      </c>
      <c r="C56" s="1">
        <v>2650</v>
      </c>
      <c r="D56" s="1">
        <v>6000</v>
      </c>
      <c r="E56" s="1">
        <v>0.42</v>
      </c>
      <c r="F56" s="1">
        <v>0.48</v>
      </c>
    </row>
    <row r="57" spans="2:6" x14ac:dyDescent="0.2">
      <c r="B57" t="s">
        <v>88</v>
      </c>
      <c r="C57" s="1">
        <v>172000</v>
      </c>
      <c r="D57" s="1">
        <v>6750</v>
      </c>
      <c r="E57" s="1">
        <v>0.46</v>
      </c>
      <c r="F57" s="1">
        <v>0.42</v>
      </c>
    </row>
    <row r="58" spans="2:6" x14ac:dyDescent="0.2">
      <c r="B58" t="s">
        <v>89</v>
      </c>
      <c r="C58" s="1">
        <v>51300</v>
      </c>
      <c r="D58" s="1">
        <v>8060</v>
      </c>
      <c r="E58" s="1">
        <v>0.4</v>
      </c>
      <c r="F58" s="1">
        <v>0.15</v>
      </c>
    </row>
    <row r="59" spans="2:6" x14ac:dyDescent="0.2">
      <c r="B59" t="s">
        <v>90</v>
      </c>
      <c r="C59" s="1">
        <v>0</v>
      </c>
      <c r="D59" s="1">
        <v>6000</v>
      </c>
      <c r="E59" s="1">
        <v>0.27900000000000003</v>
      </c>
      <c r="F59" s="1">
        <v>0.83499999999999996</v>
      </c>
    </row>
    <row r="60" spans="2:6" x14ac:dyDescent="0.2">
      <c r="B60" t="s">
        <v>91</v>
      </c>
      <c r="C60" s="1">
        <v>1400</v>
      </c>
      <c r="D60" s="1">
        <v>2190</v>
      </c>
      <c r="E60" s="1"/>
      <c r="F60" s="1">
        <v>0.72</v>
      </c>
    </row>
    <row r="61" spans="2:6" x14ac:dyDescent="0.2">
      <c r="B61" t="s">
        <v>92</v>
      </c>
      <c r="C61" s="1">
        <v>26100</v>
      </c>
      <c r="D61" s="1">
        <v>2190</v>
      </c>
      <c r="E61" s="1"/>
      <c r="F61" s="1">
        <v>0.72</v>
      </c>
    </row>
    <row r="62" spans="2:6" x14ac:dyDescent="0.2">
      <c r="B62" t="s">
        <v>93</v>
      </c>
      <c r="C62" s="1">
        <v>9310</v>
      </c>
      <c r="D62" s="1">
        <v>2190</v>
      </c>
      <c r="E62" s="1"/>
      <c r="F62" s="1">
        <v>0.72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021A-6F60-FA4A-B642-62E2BB4309EA}">
  <dimension ref="A1:C13"/>
  <sheetViews>
    <sheetView workbookViewId="0">
      <selection activeCell="A26" sqref="A26"/>
    </sheetView>
  </sheetViews>
  <sheetFormatPr baseColWidth="10" defaultRowHeight="16" x14ac:dyDescent="0.2"/>
  <cols>
    <col min="1" max="1" width="21.6640625" customWidth="1"/>
    <col min="2" max="2" width="18.1640625" customWidth="1"/>
    <col min="3" max="3" width="17.6640625" customWidth="1"/>
  </cols>
  <sheetData>
    <row r="1" spans="1:3" x14ac:dyDescent="0.2">
      <c r="B1" t="s">
        <v>30</v>
      </c>
      <c r="C1" t="s">
        <v>220</v>
      </c>
    </row>
    <row r="2" spans="1:3" x14ac:dyDescent="0.2">
      <c r="A2" t="s">
        <v>9</v>
      </c>
      <c r="B2">
        <f>'central_producers de2015'!D44</f>
        <v>4580</v>
      </c>
    </row>
    <row r="3" spans="1:3" x14ac:dyDescent="0.2">
      <c r="A3" t="s">
        <v>10</v>
      </c>
      <c r="B3">
        <f>'central_producers de2015'!D45</f>
        <v>7320</v>
      </c>
    </row>
    <row r="4" spans="1:3" x14ac:dyDescent="0.2">
      <c r="A4" t="s">
        <v>95</v>
      </c>
      <c r="B4">
        <f>'central_producers de2015'!D51</f>
        <v>4000</v>
      </c>
    </row>
    <row r="5" spans="1:3" x14ac:dyDescent="0.2">
      <c r="A5" t="s">
        <v>96</v>
      </c>
      <c r="B5">
        <f>'central_producers de2015'!D52</f>
        <v>1730</v>
      </c>
    </row>
    <row r="6" spans="1:3" x14ac:dyDescent="0.2">
      <c r="A6" t="s">
        <v>3</v>
      </c>
    </row>
    <row r="7" spans="1:3" x14ac:dyDescent="0.2">
      <c r="A7" t="s">
        <v>1</v>
      </c>
    </row>
    <row r="8" spans="1:3" x14ac:dyDescent="0.2">
      <c r="A8" t="s">
        <v>2</v>
      </c>
    </row>
    <row r="9" spans="1:3" x14ac:dyDescent="0.2">
      <c r="A9" t="s">
        <v>213</v>
      </c>
    </row>
    <row r="10" spans="1:3" x14ac:dyDescent="0.2">
      <c r="A10" t="s">
        <v>12</v>
      </c>
    </row>
    <row r="11" spans="1:3" x14ac:dyDescent="0.2">
      <c r="A11" t="s">
        <v>215</v>
      </c>
    </row>
    <row r="12" spans="1:3" x14ac:dyDescent="0.2">
      <c r="A12" t="s">
        <v>214</v>
      </c>
    </row>
    <row r="13" spans="1:3" x14ac:dyDescent="0.2">
      <c r="A13"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calculation fossil</vt:lpstr>
      <vt:lpstr>calculation renewable</vt:lpstr>
      <vt:lpstr>output for script</vt:lpstr>
      <vt:lpstr>Eurostat renewable capacities</vt:lpstr>
      <vt:lpstr>power plant mapping ETM - ENTSO</vt:lpstr>
      <vt:lpstr>PEMMDB overview capacities 2019</vt:lpstr>
      <vt:lpstr>Technology_parameters</vt:lpstr>
      <vt:lpstr>central_producers de2015</vt:lpstr>
      <vt:lpstr>assumptions CHP and heaters</vt:lpstr>
      <vt:lpstr>FLH renewables ninja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Marlieke Verweij</dc:creator>
  <cp:lastModifiedBy>Marlieke Verweij</cp:lastModifiedBy>
  <dcterms:created xsi:type="dcterms:W3CDTF">2021-11-15T16:07:33Z</dcterms:created>
  <dcterms:modified xsi:type="dcterms:W3CDTF">2021-12-20T15:46:52Z</dcterms:modified>
</cp:coreProperties>
</file>