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kyradehaan/github/etdataset/source_analyses/EU27_european_union/2019/eu_datasets/additional_data/Sources/"/>
    </mc:Choice>
  </mc:AlternateContent>
  <xr:revisionPtr revIDLastSave="0" documentId="13_ncr:1_{23C5F0A6-6830-9E48-946B-403EAC29093D}" xr6:coauthVersionLast="47" xr6:coauthVersionMax="47" xr10:uidLastSave="{00000000-0000-0000-0000-000000000000}"/>
  <bookViews>
    <workbookView xWindow="-12240" yWindow="-28800" windowWidth="51200" windowHeight="28800" activeTab="1" xr2:uid="{00000000-000D-0000-FFFF-FFFF00000000}"/>
  </bookViews>
  <sheets>
    <sheet name="Output" sheetId="2" r:id="rId1"/>
    <sheet name="Share calculation" sheetId="5" r:id="rId2"/>
    <sheet name="Source data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5" l="1"/>
  <c r="C44" i="5"/>
  <c r="Z4" i="5"/>
  <c r="H4" i="2" s="1"/>
  <c r="Z5" i="5"/>
  <c r="H5" i="2" s="1"/>
  <c r="Z6" i="5"/>
  <c r="H6" i="2" s="1"/>
  <c r="Z7" i="5"/>
  <c r="H7" i="2" s="1"/>
  <c r="Z8" i="5"/>
  <c r="H8" i="2" s="1"/>
  <c r="Z9" i="5"/>
  <c r="H9" i="2" s="1"/>
  <c r="Z10" i="5"/>
  <c r="H10" i="2" s="1"/>
  <c r="Z11" i="5"/>
  <c r="H11" i="2" s="1"/>
  <c r="Z12" i="5"/>
  <c r="H12" i="2" s="1"/>
  <c r="Z13" i="5"/>
  <c r="H13" i="2" s="1"/>
  <c r="Z14" i="5"/>
  <c r="H14" i="2" s="1"/>
  <c r="Z15" i="5"/>
  <c r="H15" i="2" s="1"/>
  <c r="Z16" i="5"/>
  <c r="H16" i="2" s="1"/>
  <c r="Z17" i="5"/>
  <c r="H17" i="2" s="1"/>
  <c r="Z18" i="5"/>
  <c r="H18" i="2" s="1"/>
  <c r="Z19" i="5"/>
  <c r="H19" i="2" s="1"/>
  <c r="Z20" i="5"/>
  <c r="H20" i="2" s="1"/>
  <c r="Z21" i="5"/>
  <c r="H21" i="2" s="1"/>
  <c r="Z22" i="5"/>
  <c r="H22" i="2" s="1"/>
  <c r="Z23" i="5"/>
  <c r="H23" i="2" s="1"/>
  <c r="Z24" i="5"/>
  <c r="H24" i="2" s="1"/>
  <c r="Z25" i="5"/>
  <c r="H25" i="2" s="1"/>
  <c r="Z26" i="5"/>
  <c r="H26" i="2" s="1"/>
  <c r="Z27" i="5"/>
  <c r="H27" i="2" s="1"/>
  <c r="Z28" i="5"/>
  <c r="H28" i="2" s="1"/>
  <c r="Z29" i="5"/>
  <c r="H29" i="2" s="1"/>
  <c r="Z30" i="5"/>
  <c r="H30" i="2" s="1"/>
  <c r="Z31" i="5"/>
  <c r="H31" i="2" s="1"/>
  <c r="Z32" i="5"/>
  <c r="H32" i="2" s="1"/>
  <c r="Z33" i="5"/>
  <c r="H33" i="2" s="1"/>
  <c r="Z3" i="5"/>
  <c r="H3" i="2" s="1"/>
  <c r="E2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3" i="2"/>
  <c r="E24" i="2"/>
  <c r="E25" i="2"/>
  <c r="E26" i="2"/>
  <c r="E27" i="2"/>
  <c r="E28" i="2"/>
  <c r="E29" i="2"/>
  <c r="E30" i="2"/>
  <c r="E31" i="2"/>
  <c r="E32" i="2"/>
  <c r="E33" i="2"/>
  <c r="E3" i="2"/>
  <c r="C41" i="5"/>
  <c r="M4" i="5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" i="2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" i="5"/>
  <c r="H4" i="5"/>
  <c r="K4" i="5" s="1"/>
  <c r="H5" i="5"/>
  <c r="K5" i="5" s="1"/>
  <c r="H6" i="5"/>
  <c r="K6" i="5" s="1"/>
  <c r="O6" i="5" s="1"/>
  <c r="Y6" i="5" s="1"/>
  <c r="H7" i="5"/>
  <c r="K7" i="5" s="1"/>
  <c r="O7" i="5" s="1"/>
  <c r="Y7" i="5" s="1"/>
  <c r="H8" i="5"/>
  <c r="K8" i="5" s="1"/>
  <c r="H9" i="5"/>
  <c r="K9" i="5" s="1"/>
  <c r="O9" i="5" s="1"/>
  <c r="Y9" i="5" s="1"/>
  <c r="H10" i="5"/>
  <c r="K10" i="5" s="1"/>
  <c r="O10" i="5" s="1"/>
  <c r="Y10" i="5" s="1"/>
  <c r="H11" i="5"/>
  <c r="K11" i="5" s="1"/>
  <c r="O11" i="5" s="1"/>
  <c r="Y11" i="5" s="1"/>
  <c r="H12" i="5"/>
  <c r="K12" i="5" s="1"/>
  <c r="H13" i="5"/>
  <c r="K13" i="5" s="1"/>
  <c r="H14" i="5"/>
  <c r="K14" i="5" s="1"/>
  <c r="H15" i="5"/>
  <c r="K15" i="5" s="1"/>
  <c r="H16" i="5"/>
  <c r="K16" i="5" s="1"/>
  <c r="O16" i="5" s="1"/>
  <c r="Y16" i="5" s="1"/>
  <c r="H17" i="5"/>
  <c r="K17" i="5" s="1"/>
  <c r="O17" i="5" s="1"/>
  <c r="Y17" i="5" s="1"/>
  <c r="H18" i="5"/>
  <c r="K18" i="5" s="1"/>
  <c r="O18" i="5" s="1"/>
  <c r="Y18" i="5" s="1"/>
  <c r="H19" i="5"/>
  <c r="K19" i="5" s="1"/>
  <c r="H20" i="5"/>
  <c r="K20" i="5" s="1"/>
  <c r="H21" i="5"/>
  <c r="K21" i="5" s="1"/>
  <c r="H22" i="5"/>
  <c r="K22" i="5" s="1"/>
  <c r="H23" i="5"/>
  <c r="K23" i="5" s="1"/>
  <c r="H24" i="5"/>
  <c r="K24" i="5" s="1"/>
  <c r="H25" i="5"/>
  <c r="K25" i="5" s="1"/>
  <c r="O25" i="5" s="1"/>
  <c r="Y25" i="5" s="1"/>
  <c r="H26" i="5"/>
  <c r="K26" i="5" s="1"/>
  <c r="H27" i="5"/>
  <c r="K27" i="5" s="1"/>
  <c r="O27" i="5" s="1"/>
  <c r="Y27" i="5" s="1"/>
  <c r="H28" i="5"/>
  <c r="K28" i="5" s="1"/>
  <c r="H29" i="5"/>
  <c r="K29" i="5" s="1"/>
  <c r="H30" i="5"/>
  <c r="K30" i="5" s="1"/>
  <c r="H31" i="5"/>
  <c r="K31" i="5" s="1"/>
  <c r="O31" i="5" s="1"/>
  <c r="H32" i="5"/>
  <c r="K32" i="5" s="1"/>
  <c r="H33" i="5"/>
  <c r="K33" i="5" s="1"/>
  <c r="O33" i="5" s="1"/>
  <c r="Y33" i="5" s="1"/>
  <c r="H3" i="5"/>
  <c r="K3" i="5" s="1"/>
  <c r="Y31" i="5" l="1"/>
  <c r="G31" i="2" s="1"/>
  <c r="G6" i="2"/>
  <c r="G7" i="2"/>
  <c r="G27" i="2"/>
  <c r="X27" i="5"/>
  <c r="G10" i="2"/>
  <c r="X10" i="5"/>
  <c r="X9" i="5"/>
  <c r="G9" i="2"/>
  <c r="X16" i="5"/>
  <c r="G16" i="2"/>
  <c r="G11" i="2"/>
  <c r="X11" i="5"/>
  <c r="G18" i="2"/>
  <c r="X18" i="5"/>
  <c r="X25" i="5"/>
  <c r="G25" i="2"/>
  <c r="X33" i="5"/>
  <c r="G33" i="2"/>
  <c r="X17" i="5"/>
  <c r="G17" i="2"/>
  <c r="X31" i="5"/>
  <c r="X7" i="5"/>
  <c r="X6" i="5"/>
  <c r="O4" i="5"/>
  <c r="Y4" i="5" s="1"/>
  <c r="O24" i="5"/>
  <c r="Y24" i="5" s="1"/>
  <c r="O30" i="5"/>
  <c r="Y30" i="5" s="1"/>
  <c r="O14" i="5"/>
  <c r="Y14" i="5" s="1"/>
  <c r="O29" i="5"/>
  <c r="Y29" i="5" s="1"/>
  <c r="O21" i="5"/>
  <c r="Y21" i="5" s="1"/>
  <c r="O5" i="5"/>
  <c r="Y5" i="5" s="1"/>
  <c r="C16" i="2"/>
  <c r="C27" i="2"/>
  <c r="C11" i="2"/>
  <c r="M33" i="5"/>
  <c r="N33" i="5" s="1"/>
  <c r="P33" i="5" s="1"/>
  <c r="D33" i="2" s="1"/>
  <c r="M25" i="5"/>
  <c r="B25" i="2" s="1"/>
  <c r="M17" i="5"/>
  <c r="N17" i="5" s="1"/>
  <c r="B17" i="2" s="1"/>
  <c r="M9" i="5"/>
  <c r="N9" i="5" s="1"/>
  <c r="M27" i="5"/>
  <c r="N27" i="5" s="1"/>
  <c r="P27" i="5" s="1"/>
  <c r="M19" i="5"/>
  <c r="O19" i="5" s="1"/>
  <c r="Y19" i="5" s="1"/>
  <c r="M11" i="5"/>
  <c r="N11" i="5" s="1"/>
  <c r="P11" i="5" s="1"/>
  <c r="M3" i="5"/>
  <c r="M26" i="5"/>
  <c r="O26" i="5" s="1"/>
  <c r="Y26" i="5" s="1"/>
  <c r="M18" i="5"/>
  <c r="N18" i="5" s="1"/>
  <c r="B18" i="2" s="1"/>
  <c r="M10" i="5"/>
  <c r="N10" i="5" s="1"/>
  <c r="B10" i="2" s="1"/>
  <c r="M24" i="5"/>
  <c r="M32" i="5"/>
  <c r="M16" i="5"/>
  <c r="N16" i="5" s="1"/>
  <c r="B16" i="2" s="1"/>
  <c r="M8" i="5"/>
  <c r="O8" i="5" s="1"/>
  <c r="Y8" i="5" s="1"/>
  <c r="M31" i="5"/>
  <c r="N31" i="5" s="1"/>
  <c r="P31" i="5" s="1"/>
  <c r="M23" i="5"/>
  <c r="M15" i="5"/>
  <c r="O15" i="5" s="1"/>
  <c r="Y15" i="5" s="1"/>
  <c r="M7" i="5"/>
  <c r="N7" i="5" s="1"/>
  <c r="P7" i="5" s="1"/>
  <c r="M30" i="5"/>
  <c r="M22" i="5"/>
  <c r="O22" i="5" s="1"/>
  <c r="Y22" i="5" s="1"/>
  <c r="M14" i="5"/>
  <c r="M6" i="5"/>
  <c r="N6" i="5" s="1"/>
  <c r="B6" i="2" s="1"/>
  <c r="M29" i="5"/>
  <c r="M21" i="5"/>
  <c r="M13" i="5"/>
  <c r="O13" i="5" s="1"/>
  <c r="Y13" i="5" s="1"/>
  <c r="M5" i="5"/>
  <c r="M28" i="5"/>
  <c r="O28" i="5" s="1"/>
  <c r="Y28" i="5" s="1"/>
  <c r="M20" i="5"/>
  <c r="O20" i="5" s="1"/>
  <c r="Y20" i="5" s="1"/>
  <c r="M12" i="5"/>
  <c r="C33" i="2"/>
  <c r="C31" i="2"/>
  <c r="C25" i="2"/>
  <c r="C17" i="2"/>
  <c r="C9" i="2"/>
  <c r="C7" i="2"/>
  <c r="C18" i="2"/>
  <c r="C10" i="2"/>
  <c r="C6" i="2"/>
  <c r="C29" i="2" l="1"/>
  <c r="N14" i="5"/>
  <c r="P14" i="5" s="1"/>
  <c r="N30" i="5"/>
  <c r="B30" i="2" s="1"/>
  <c r="AA33" i="5"/>
  <c r="F33" i="2"/>
  <c r="AA16" i="5"/>
  <c r="F16" i="2"/>
  <c r="G22" i="2"/>
  <c r="X22" i="5"/>
  <c r="G28" i="2"/>
  <c r="X28" i="5"/>
  <c r="N24" i="5"/>
  <c r="P24" i="5" s="1"/>
  <c r="D24" i="2" s="1"/>
  <c r="G4" i="2"/>
  <c r="X4" i="5"/>
  <c r="G20" i="2"/>
  <c r="X20" i="5"/>
  <c r="X24" i="5"/>
  <c r="G24" i="2"/>
  <c r="X13" i="5"/>
  <c r="G13" i="2"/>
  <c r="X5" i="5"/>
  <c r="G5" i="2"/>
  <c r="AA6" i="5"/>
  <c r="F6" i="2"/>
  <c r="AA25" i="5"/>
  <c r="F25" i="2"/>
  <c r="AA9" i="5"/>
  <c r="F9" i="2"/>
  <c r="G26" i="2"/>
  <c r="X26" i="5"/>
  <c r="X21" i="5"/>
  <c r="G21" i="2"/>
  <c r="F7" i="2"/>
  <c r="AA7" i="5"/>
  <c r="F18" i="2"/>
  <c r="AA18" i="5"/>
  <c r="F10" i="2"/>
  <c r="AA10" i="5"/>
  <c r="F31" i="2"/>
  <c r="AA31" i="5"/>
  <c r="G15" i="2"/>
  <c r="X15" i="5"/>
  <c r="X29" i="5"/>
  <c r="G29" i="2"/>
  <c r="P17" i="5"/>
  <c r="D17" i="2" s="1"/>
  <c r="X8" i="5"/>
  <c r="G8" i="2"/>
  <c r="G14" i="2"/>
  <c r="X14" i="5"/>
  <c r="F11" i="2"/>
  <c r="AA11" i="5"/>
  <c r="F27" i="2"/>
  <c r="AA27" i="5"/>
  <c r="X19" i="5"/>
  <c r="G19" i="2"/>
  <c r="G30" i="2"/>
  <c r="X30" i="5"/>
  <c r="AA17" i="5"/>
  <c r="F17" i="2"/>
  <c r="N4" i="5"/>
  <c r="P4" i="5" s="1"/>
  <c r="D4" i="2" s="1"/>
  <c r="N5" i="5"/>
  <c r="P5" i="5" s="1"/>
  <c r="D5" i="2" s="1"/>
  <c r="C4" i="2"/>
  <c r="C21" i="2"/>
  <c r="C14" i="2"/>
  <c r="C30" i="2"/>
  <c r="C5" i="2"/>
  <c r="C24" i="2"/>
  <c r="N21" i="5"/>
  <c r="B21" i="2" s="1"/>
  <c r="N29" i="5"/>
  <c r="P29" i="5" s="1"/>
  <c r="D29" i="2" s="1"/>
  <c r="O3" i="5"/>
  <c r="Y3" i="5" s="1"/>
  <c r="O32" i="5"/>
  <c r="Y32" i="5" s="1"/>
  <c r="C28" i="2"/>
  <c r="O23" i="5"/>
  <c r="Y23" i="5" s="1"/>
  <c r="C15" i="2"/>
  <c r="O12" i="5"/>
  <c r="Y12" i="5" s="1"/>
  <c r="B14" i="2"/>
  <c r="B33" i="2"/>
  <c r="B31" i="2"/>
  <c r="P25" i="5"/>
  <c r="D25" i="2" s="1"/>
  <c r="P30" i="5"/>
  <c r="B24" i="2"/>
  <c r="B9" i="2"/>
  <c r="P9" i="5"/>
  <c r="P18" i="5"/>
  <c r="B5" i="2"/>
  <c r="P10" i="5"/>
  <c r="D10" i="2" s="1"/>
  <c r="B7" i="2"/>
  <c r="D31" i="2"/>
  <c r="N15" i="5"/>
  <c r="B15" i="2" s="1"/>
  <c r="P6" i="5"/>
  <c r="D6" i="2" s="1"/>
  <c r="N19" i="5"/>
  <c r="B19" i="2" s="1"/>
  <c r="P16" i="5"/>
  <c r="C20" i="2"/>
  <c r="C8" i="2"/>
  <c r="N28" i="5"/>
  <c r="B28" i="2" s="1"/>
  <c r="C13" i="2"/>
  <c r="C26" i="2"/>
  <c r="C22" i="2"/>
  <c r="D7" i="2"/>
  <c r="C19" i="2"/>
  <c r="D14" i="2"/>
  <c r="D27" i="2"/>
  <c r="B27" i="2"/>
  <c r="D11" i="2"/>
  <c r="B11" i="2"/>
  <c r="N23" i="5" l="1"/>
  <c r="B23" i="2" s="1"/>
  <c r="B4" i="2"/>
  <c r="G12" i="2"/>
  <c r="X12" i="5"/>
  <c r="AA29" i="5"/>
  <c r="F29" i="2"/>
  <c r="AA13" i="5"/>
  <c r="F13" i="2"/>
  <c r="AA28" i="5"/>
  <c r="F28" i="2"/>
  <c r="N32" i="5"/>
  <c r="P32" i="5" s="1"/>
  <c r="D32" i="2" s="1"/>
  <c r="F15" i="2"/>
  <c r="AA15" i="5"/>
  <c r="G23" i="2"/>
  <c r="X23" i="5"/>
  <c r="AA30" i="5"/>
  <c r="F30" i="2"/>
  <c r="AA14" i="5"/>
  <c r="F14" i="2"/>
  <c r="AA24" i="5"/>
  <c r="F24" i="2"/>
  <c r="AA22" i="5"/>
  <c r="F22" i="2"/>
  <c r="AA20" i="5"/>
  <c r="F20" i="2"/>
  <c r="F26" i="2"/>
  <c r="AA26" i="5"/>
  <c r="AA4" i="5"/>
  <c r="F4" i="2"/>
  <c r="AA5" i="5"/>
  <c r="F5" i="2"/>
  <c r="AA21" i="5"/>
  <c r="F21" i="2"/>
  <c r="G3" i="2"/>
  <c r="X3" i="5"/>
  <c r="F19" i="2"/>
  <c r="AA19" i="5"/>
  <c r="F8" i="2"/>
  <c r="AA8" i="5"/>
  <c r="B29" i="2"/>
  <c r="N12" i="5"/>
  <c r="P12" i="5" s="1"/>
  <c r="P21" i="5"/>
  <c r="D21" i="2" s="1"/>
  <c r="C23" i="2"/>
  <c r="C32" i="2"/>
  <c r="C3" i="2"/>
  <c r="N3" i="5"/>
  <c r="B3" i="2" s="1"/>
  <c r="C12" i="2"/>
  <c r="D30" i="2"/>
  <c r="P15" i="5"/>
  <c r="D15" i="2" s="1"/>
  <c r="D18" i="2"/>
  <c r="D9" i="2"/>
  <c r="N8" i="5"/>
  <c r="P8" i="5" s="1"/>
  <c r="P23" i="5"/>
  <c r="D23" i="2" s="1"/>
  <c r="P19" i="5"/>
  <c r="B12" i="2"/>
  <c r="N22" i="5"/>
  <c r="N26" i="5"/>
  <c r="P28" i="5"/>
  <c r="D28" i="2" s="1"/>
  <c r="N20" i="5"/>
  <c r="N13" i="5"/>
  <c r="D16" i="2"/>
  <c r="D12" i="2"/>
  <c r="B32" i="2" l="1"/>
  <c r="P3" i="5"/>
  <c r="D3" i="2" s="1"/>
  <c r="F23" i="2"/>
  <c r="AA23" i="5"/>
  <c r="AA3" i="5"/>
  <c r="F3" i="2"/>
  <c r="X32" i="5"/>
  <c r="G32" i="2"/>
  <c r="AA12" i="5"/>
  <c r="F12" i="2"/>
  <c r="B8" i="2"/>
  <c r="D8" i="2"/>
  <c r="D19" i="2"/>
  <c r="B22" i="2"/>
  <c r="P22" i="5"/>
  <c r="B26" i="2"/>
  <c r="P26" i="5"/>
  <c r="B13" i="2"/>
  <c r="P13" i="5"/>
  <c r="D13" i="2" s="1"/>
  <c r="P20" i="5"/>
  <c r="B20" i="2"/>
  <c r="AA32" i="5" l="1"/>
  <c r="F32" i="2"/>
  <c r="D20" i="2"/>
  <c r="D22" i="2"/>
  <c r="D26" i="2"/>
</calcChain>
</file>

<file path=xl/sharedStrings.xml><?xml version="1.0" encoding="utf-8"?>
<sst xmlns="http://schemas.openxmlformats.org/spreadsheetml/2006/main" count="855" uniqueCount="147">
  <si>
    <t>SIEC (Labels)</t>
  </si>
  <si>
    <t>Total</t>
  </si>
  <si>
    <t/>
  </si>
  <si>
    <t>Solid fossil fuels, peat, peat products, oil shale and oil sands</t>
  </si>
  <si>
    <t>Natural gas</t>
  </si>
  <si>
    <t>Oil and petroleum products</t>
  </si>
  <si>
    <t>Liquefied petroleum gases</t>
  </si>
  <si>
    <t>Other kerosene</t>
  </si>
  <si>
    <t>Gas oil and diesel oil</t>
  </si>
  <si>
    <t>Renewables and biofuels</t>
  </si>
  <si>
    <t>Solar thermal</t>
  </si>
  <si>
    <t>Ambient heat (heat pumps)</t>
  </si>
  <si>
    <t>Primary solid biofuels</t>
  </si>
  <si>
    <t>Biogases</t>
  </si>
  <si>
    <t>Electricity</t>
  </si>
  <si>
    <t>Heat</t>
  </si>
  <si>
    <t>GEO (Labels)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</si>
  <si>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</si>
  <si>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</si>
  <si>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</si>
  <si>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</si>
  <si>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</si>
  <si>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</si>
  <si>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</si>
  <si>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</si>
  <si>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</si>
  <si>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</si>
  <si>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</si>
  <si>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</si>
  <si>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</si>
  <si>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</si>
  <si>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</si>
  <si>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</si>
  <si>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</si>
  <si>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</si>
  <si>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</si>
  <si>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</si>
  <si>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</si>
  <si>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</si>
  <si>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</si>
  <si>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</si>
  <si>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</si>
  <si>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</si>
  <si>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</si>
  <si>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</si>
  <si>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</si>
  <si>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</si>
  <si>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e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</si>
  <si>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</si>
  <si>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</si>
  <si>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</si>
  <si>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</si>
  <si>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</si>
  <si>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</si>
  <si>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</si>
  <si>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</si>
  <si>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</si>
  <si>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:</t>
  </si>
  <si>
    <t>Ukraine</t>
  </si>
  <si>
    <t>Kosovo*</t>
  </si>
  <si>
    <t>households_final_demand_for_space_heating_electricity_households_space_heater_electricity_parent_share</t>
  </si>
  <si>
    <t>households_final_demand_for_space_heating_electricity_households_space_heater_heatpump_air_water_electricity_parent_share</t>
  </si>
  <si>
    <t>households_final_demand_for_space_heating_electricity_households_space_heater_hybrid_heatpump_air_water_electricity_parent_share</t>
  </si>
  <si>
    <t>households_final_demand_for_space_heating_electricity_households_space_heater_heatpump_ground_water_electricity_parent_share</t>
  </si>
  <si>
    <t>geo_id</t>
  </si>
  <si>
    <t>EU27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</si>
  <si>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</si>
  <si>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</si>
  <si>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</si>
  <si>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</si>
  <si>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</si>
  <si>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</si>
  <si>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</si>
  <si>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</si>
  <si>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</si>
  <si>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</si>
  <si>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</si>
  <si>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EL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</si>
  <si>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</si>
  <si>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</si>
  <si>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</si>
  <si>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</si>
  <si>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</si>
  <si>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</si>
  <si>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</si>
  <si>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</si>
  <si>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</si>
  <si>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</si>
  <si>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</si>
  <si>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</si>
  <si>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</si>
  <si>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</si>
  <si>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</si>
  <si>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</si>
  <si>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RS</t>
  </si>
  <si>
    <t>NO</t>
  </si>
  <si>
    <t>Significant</t>
  </si>
  <si>
    <t>Ambient heat</t>
  </si>
  <si>
    <t>Heatpumps</t>
  </si>
  <si>
    <t>Heatpump electricity demand</t>
  </si>
  <si>
    <t>Taken from source data:</t>
  </si>
  <si>
    <t>Share natural gas in total final demand</t>
  </si>
  <si>
    <t>Country labels</t>
  </si>
  <si>
    <t>Paramaters</t>
  </si>
  <si>
    <t>Threshold share natural gas in final demand</t>
  </si>
  <si>
    <t>If share higher than this value, it is assumed that hybrid heat pumps are used</t>
  </si>
  <si>
    <t>Share hybrid heat pump in heat pump electricity demand</t>
  </si>
  <si>
    <t>Assumption that if there are hybrid heat pumps, 50% of electricity demand for heat pumps is allocated to hybrid heat pumps</t>
  </si>
  <si>
    <t>from ETSource node households_space_heater_heatpump_air_water_electricity</t>
  </si>
  <si>
    <t>Value</t>
  </si>
  <si>
    <t>Desription</t>
  </si>
  <si>
    <t>Shares of ground heat pumps are assumed to be zero</t>
  </si>
  <si>
    <t>Data extracted on 19/11/2024 12:08:48 from [ESTAT]</t>
  </si>
  <si>
    <t xml:space="preserve">Dataset: </t>
  </si>
  <si>
    <t>Disaggregated final energy consumption in households - quantities [nrg_d_hhq__custom_13825287]</t>
  </si>
  <si>
    <t xml:space="preserve">Last updated: </t>
  </si>
  <si>
    <t>07/11/2024 23:00</t>
  </si>
  <si>
    <t>Time frequency</t>
  </si>
  <si>
    <t>Annual</t>
  </si>
  <si>
    <t>Energy balance</t>
  </si>
  <si>
    <t>Final consumption - other sectors - households - energy use - space heating</t>
  </si>
  <si>
    <t>Unit of measure</t>
  </si>
  <si>
    <t>Terajoule</t>
  </si>
  <si>
    <t>Time</t>
  </si>
  <si>
    <t>2019</t>
  </si>
  <si>
    <t>https://ec.europa.eu/eurostat/databrowser/product/page/nrg_d_hhq__custom_13825287</t>
  </si>
  <si>
    <t>households_final_demand_for_space_heating_network_gas_households_space_heater_combined_network_gas_parent_share</t>
  </si>
  <si>
    <t>households_final_demand_for_space_heating_network_gas_households_space_heater_hybrid_heatpump_air_water_electricity_parent_share</t>
  </si>
  <si>
    <t>households_final_demand_for_space_heating_network_gas_households_space_heater_network_gas_parent_share</t>
  </si>
  <si>
    <t>Technology split natural gas for space heating</t>
  </si>
  <si>
    <t>ETLocal label</t>
  </si>
  <si>
    <t>Techology splits corrected</t>
  </si>
  <si>
    <t>SUM</t>
  </si>
  <si>
    <t>Air heat pump factor</t>
  </si>
  <si>
    <t>Air heat pump electricity input efficiency</t>
  </si>
  <si>
    <t>Hybrid heat pump electricity input efficiency</t>
  </si>
  <si>
    <t>Hybrid heat pump factor</t>
  </si>
  <si>
    <t>Hybrid heat pump ambient heat input efficiency</t>
  </si>
  <si>
    <t>Air heat pump ambient heat input efficiency</t>
  </si>
  <si>
    <t>from ETSource node households_water_heater_hybrid_heatpump_air_water_electricity</t>
  </si>
  <si>
    <t>Air heat pump - e</t>
  </si>
  <si>
    <t>Hybrid heat pump - e</t>
  </si>
  <si>
    <t>E boiler</t>
  </si>
  <si>
    <t>Ground heat pump - e</t>
  </si>
  <si>
    <t>Hybrid heat pump - g</t>
  </si>
  <si>
    <t>Combi gas heater - g</t>
  </si>
  <si>
    <t>Gas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</si>
</sst>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##########"/>
    <numFmt numFmtId="165" formatCode="#,##0.000"/>
    <numFmt numFmtId="166" formatCode="0.00000000"/>
    <numFmt numFmtId="167" formatCode="0.000"/>
    <numFmt numFmtId="168" formatCode="0.0"/>
    <numFmt numFmtId="169" formatCode="0.0000"/>
  </numFmts>
  <fonts count="10" x14ac:knownFonts="1">
    <font>
      <sz val="11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Aptos Narrow"/>
      <scheme val="minor"/>
    </font>
    <font>
      <sz val="12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4" fillId="4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left" vertical="center"/>
    </xf>
    <xf numFmtId="0" fontId="0" fillId="6" borderId="0" xfId="0" applyFill="1"/>
    <xf numFmtId="0" fontId="5" fillId="7" borderId="1" xfId="0" applyFont="1" applyFill="1" applyBorder="1" applyAlignment="1">
      <alignment horizontal="left" vertical="center"/>
    </xf>
    <xf numFmtId="164" fontId="6" fillId="8" borderId="0" xfId="0" applyNumberFormat="1" applyFont="1" applyFill="1" applyAlignment="1">
      <alignment horizontal="right" vertical="center" shrinkToFit="1"/>
    </xf>
    <xf numFmtId="3" fontId="6" fillId="8" borderId="0" xfId="0" applyNumberFormat="1" applyFont="1" applyFill="1" applyAlignment="1">
      <alignment horizontal="right" vertical="center" shrinkToFit="1"/>
    </xf>
    <xf numFmtId="165" fontId="6" fillId="8" borderId="0" xfId="0" applyNumberFormat="1" applyFont="1" applyFill="1" applyAlignment="1">
      <alignment horizontal="right" vertical="center" shrinkToFit="1"/>
    </xf>
    <xf numFmtId="164" fontId="6" fillId="0" borderId="0" xfId="0" applyNumberFormat="1" applyFont="1" applyAlignment="1">
      <alignment horizontal="right" vertical="center" shrinkToFit="1"/>
    </xf>
    <xf numFmtId="3" fontId="6" fillId="0" borderId="0" xfId="0" applyNumberFormat="1" applyFont="1" applyAlignment="1">
      <alignment horizontal="right" vertical="center" shrinkToFit="1"/>
    </xf>
    <xf numFmtId="165" fontId="6" fillId="0" borderId="0" xfId="0" applyNumberFormat="1" applyFont="1" applyAlignment="1">
      <alignment horizontal="right" vertical="center" shrinkToFit="1"/>
    </xf>
    <xf numFmtId="0" fontId="3" fillId="0" borderId="0" xfId="0" applyFont="1"/>
    <xf numFmtId="0" fontId="2" fillId="3" borderId="0" xfId="2"/>
    <xf numFmtId="0" fontId="7" fillId="0" borderId="0" xfId="0" applyFont="1"/>
    <xf numFmtId="0" fontId="1" fillId="2" borderId="0" xfId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3" applyAlignment="1">
      <alignment horizontal="left" vertical="center"/>
    </xf>
    <xf numFmtId="169" fontId="0" fillId="0" borderId="0" xfId="0" applyNumberFormat="1"/>
    <xf numFmtId="169" fontId="8" fillId="0" borderId="0" xfId="0" applyNumberFormat="1" applyFont="1"/>
    <xf numFmtId="0" fontId="4" fillId="4" borderId="1" xfId="0" applyFont="1" applyFill="1" applyBorder="1" applyAlignment="1">
      <alignment horizontal="left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databrowser/product/page/nrg_d_hhq__custom_13825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21E8-CE33-4249-8CF1-18AF413F74C2}">
  <dimension ref="A1:AG33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RowHeight="15" x14ac:dyDescent="0.2"/>
  <cols>
    <col min="1" max="1" width="6" bestFit="1" customWidth="1"/>
    <col min="2" max="8" width="17.5" customWidth="1"/>
  </cols>
  <sheetData>
    <row r="1" spans="1:33" x14ac:dyDescent="0.2">
      <c r="B1" t="s">
        <v>140</v>
      </c>
      <c r="C1" t="s">
        <v>141</v>
      </c>
      <c r="D1" t="s">
        <v>142</v>
      </c>
      <c r="E1" t="s">
        <v>143</v>
      </c>
      <c r="F1" t="s">
        <v>145</v>
      </c>
      <c r="G1" t="s">
        <v>144</v>
      </c>
      <c r="H1" t="s">
        <v>146</v>
      </c>
    </row>
    <row r="2" spans="1:33" ht="16" x14ac:dyDescent="0.2">
      <c r="A2" t="s">
        <v>64</v>
      </c>
      <c r="B2" t="s">
        <v>61</v>
      </c>
      <c r="C2" t="s">
        <v>62</v>
      </c>
      <c r="D2" t="s">
        <v>60</v>
      </c>
      <c r="E2" t="s">
        <v>63</v>
      </c>
      <c r="F2" t="s">
        <v>126</v>
      </c>
      <c r="G2" t="s">
        <v>127</v>
      </c>
      <c r="H2" t="s">
        <v>128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6" x14ac:dyDescent="0.2">
      <c r="A3" t="str">
        <f>'Share calculation'!J3</f>
        <v>EU27</v>
      </c>
      <c r="B3" s="23">
        <f>'Share calculation'!N3</f>
        <v>0.10238849999999999</v>
      </c>
      <c r="C3" s="23">
        <f>'Share calculation'!O3</f>
        <v>0.10238849999999999</v>
      </c>
      <c r="D3" s="23">
        <f>'Share calculation'!P3</f>
        <v>0.79522300000000001</v>
      </c>
      <c r="E3" s="23">
        <f>'Share calculation'!Q3</f>
        <v>0</v>
      </c>
      <c r="F3" s="22">
        <f>'Share calculation'!X3</f>
        <v>0.98202279000000003</v>
      </c>
      <c r="G3" s="22">
        <f>'Share calculation'!Y3</f>
        <v>1.797721E-2</v>
      </c>
      <c r="H3" s="22">
        <f>'Share calculation'!Z3</f>
        <v>0</v>
      </c>
    </row>
    <row r="4" spans="1:33" ht="16" x14ac:dyDescent="0.2">
      <c r="A4" t="str">
        <f>'Share calculation'!J4</f>
        <v>BE</v>
      </c>
      <c r="B4" s="23">
        <f>'Share calculation'!N4</f>
        <v>6.1272640000000003E-2</v>
      </c>
      <c r="C4" s="23">
        <f>'Share calculation'!O4</f>
        <v>6.1272649999999998E-2</v>
      </c>
      <c r="D4" s="23">
        <f>'Share calculation'!P4</f>
        <v>0.87745470999999997</v>
      </c>
      <c r="E4" s="23">
        <f>'Share calculation'!Q4</f>
        <v>0</v>
      </c>
      <c r="F4" s="22">
        <f>'Share calculation'!X4</f>
        <v>0.98102356999999996</v>
      </c>
      <c r="G4" s="22">
        <f>'Share calculation'!Y4</f>
        <v>1.8976429999999999E-2</v>
      </c>
      <c r="H4" s="22">
        <f>'Share calculation'!Z4</f>
        <v>0</v>
      </c>
    </row>
    <row r="5" spans="1:33" ht="17" customHeight="1" x14ac:dyDescent="0.2">
      <c r="A5" t="str">
        <f>'Share calculation'!J5</f>
        <v>BG</v>
      </c>
      <c r="B5" s="23">
        <f>'Share calculation'!N5</f>
        <v>0</v>
      </c>
      <c r="C5" s="23">
        <f>'Share calculation'!O5</f>
        <v>0</v>
      </c>
      <c r="D5" s="23">
        <f>'Share calculation'!P5</f>
        <v>1</v>
      </c>
      <c r="E5" s="23">
        <f>'Share calculation'!Q5</f>
        <v>0</v>
      </c>
      <c r="F5" s="22">
        <f>'Share calculation'!X5</f>
        <v>1</v>
      </c>
      <c r="G5" s="22">
        <f>'Share calculation'!Y5</f>
        <v>0</v>
      </c>
      <c r="H5" s="22">
        <f>'Share calculation'!Z5</f>
        <v>0</v>
      </c>
    </row>
    <row r="6" spans="1:33" ht="17" customHeight="1" x14ac:dyDescent="0.2">
      <c r="A6" t="str">
        <f>'Share calculation'!J6</f>
        <v>CZ</v>
      </c>
      <c r="B6" s="23">
        <f>'Share calculation'!N6</f>
        <v>0.11395276999999999</v>
      </c>
      <c r="C6" s="23">
        <f>'Share calculation'!O6</f>
        <v>0</v>
      </c>
      <c r="D6" s="23">
        <f>'Share calculation'!P6</f>
        <v>0.88604722999999996</v>
      </c>
      <c r="E6" s="23">
        <f>'Share calculation'!Q6</f>
        <v>0</v>
      </c>
      <c r="F6" s="22">
        <f>'Share calculation'!X6</f>
        <v>1</v>
      </c>
      <c r="G6" s="22">
        <f>'Share calculation'!Y6</f>
        <v>0</v>
      </c>
      <c r="H6" s="22">
        <f>'Share calculation'!Z6</f>
        <v>0</v>
      </c>
    </row>
    <row r="7" spans="1:33" ht="17" customHeight="1" x14ac:dyDescent="0.2">
      <c r="A7" t="str">
        <f>'Share calculation'!J7</f>
        <v>DK</v>
      </c>
      <c r="B7" s="23">
        <f>'Share calculation'!N7</f>
        <v>0.59452291999999995</v>
      </c>
      <c r="C7" s="23">
        <f>'Share calculation'!O7</f>
        <v>0</v>
      </c>
      <c r="D7" s="23">
        <f>'Share calculation'!P7</f>
        <v>0.40547707999999999</v>
      </c>
      <c r="E7" s="23">
        <f>'Share calculation'!Q7</f>
        <v>0</v>
      </c>
      <c r="F7" s="22">
        <f>'Share calculation'!X7</f>
        <v>1</v>
      </c>
      <c r="G7" s="22">
        <f>'Share calculation'!Y7</f>
        <v>0</v>
      </c>
      <c r="H7" s="22">
        <f>'Share calculation'!Z7</f>
        <v>0</v>
      </c>
    </row>
    <row r="8" spans="1:33" ht="16" x14ac:dyDescent="0.2">
      <c r="A8" t="str">
        <f>'Share calculation'!J8</f>
        <v>DE</v>
      </c>
      <c r="B8" s="23">
        <f>'Share calculation'!N8</f>
        <v>0.22946779</v>
      </c>
      <c r="C8" s="23">
        <f>'Share calculation'!O8</f>
        <v>0.2294678</v>
      </c>
      <c r="D8" s="23">
        <f>'Share calculation'!P8</f>
        <v>0.54106441000000005</v>
      </c>
      <c r="E8" s="23">
        <f>'Share calculation'!Q8</f>
        <v>0</v>
      </c>
      <c r="F8" s="22">
        <f>'Share calculation'!X8</f>
        <v>0.99123298000000004</v>
      </c>
      <c r="G8" s="22">
        <f>'Share calculation'!Y8</f>
        <v>8.7670200000000004E-3</v>
      </c>
      <c r="H8" s="22">
        <f>'Share calculation'!Z8</f>
        <v>0</v>
      </c>
    </row>
    <row r="9" spans="1:33" ht="17" customHeight="1" x14ac:dyDescent="0.2">
      <c r="A9" t="str">
        <f>'Share calculation'!J9</f>
        <v>EE</v>
      </c>
      <c r="B9" s="23">
        <f>'Share calculation'!N9</f>
        <v>0</v>
      </c>
      <c r="C9" s="23">
        <f>'Share calculation'!O9</f>
        <v>0</v>
      </c>
      <c r="D9" s="23">
        <f>'Share calculation'!P9</f>
        <v>1</v>
      </c>
      <c r="E9" s="23">
        <f>'Share calculation'!Q9</f>
        <v>0</v>
      </c>
      <c r="F9" s="22">
        <f>'Share calculation'!X9</f>
        <v>1</v>
      </c>
      <c r="G9" s="22">
        <f>'Share calculation'!Y9</f>
        <v>0</v>
      </c>
      <c r="H9" s="22">
        <f>'Share calculation'!Z9</f>
        <v>0</v>
      </c>
    </row>
    <row r="10" spans="1:33" ht="17" customHeight="1" x14ac:dyDescent="0.2">
      <c r="A10" t="str">
        <f>'Share calculation'!J10</f>
        <v>IE</v>
      </c>
      <c r="B10" s="23">
        <f>'Share calculation'!N10</f>
        <v>8.2986019999999994E-2</v>
      </c>
      <c r="C10" s="23">
        <f>'Share calculation'!O10</f>
        <v>0</v>
      </c>
      <c r="D10" s="23">
        <f>'Share calculation'!P10</f>
        <v>0.91701398000000001</v>
      </c>
      <c r="E10" s="23">
        <f>'Share calculation'!Q10</f>
        <v>0</v>
      </c>
      <c r="F10" s="22">
        <f>'Share calculation'!X10</f>
        <v>1</v>
      </c>
      <c r="G10" s="22">
        <f>'Share calculation'!Y10</f>
        <v>0</v>
      </c>
      <c r="H10" s="22">
        <f>'Share calculation'!Z10</f>
        <v>0</v>
      </c>
    </row>
    <row r="11" spans="1:33" ht="17" customHeight="1" x14ac:dyDescent="0.2">
      <c r="A11" t="str">
        <f>'Share calculation'!J11</f>
        <v>EL</v>
      </c>
      <c r="B11" s="23">
        <f>'Share calculation'!N11</f>
        <v>0.28536449000000003</v>
      </c>
      <c r="C11" s="23">
        <f>'Share calculation'!O11</f>
        <v>0</v>
      </c>
      <c r="D11" s="23">
        <f>'Share calculation'!P11</f>
        <v>0.71463551000000003</v>
      </c>
      <c r="E11" s="23">
        <f>'Share calculation'!Q11</f>
        <v>0</v>
      </c>
      <c r="F11" s="22">
        <f>'Share calculation'!X11</f>
        <v>1</v>
      </c>
      <c r="G11" s="22">
        <f>'Share calculation'!Y11</f>
        <v>0</v>
      </c>
      <c r="H11" s="22">
        <f>'Share calculation'!Z11</f>
        <v>0</v>
      </c>
    </row>
    <row r="12" spans="1:33" ht="17" customHeight="1" x14ac:dyDescent="0.2">
      <c r="A12" t="str">
        <f>'Share calculation'!J12</f>
        <v>ES</v>
      </c>
      <c r="B12" s="23">
        <f>'Share calculation'!N12</f>
        <v>3.3244669999999997E-2</v>
      </c>
      <c r="C12" s="23">
        <f>'Share calculation'!O12</f>
        <v>3.3244669999999997E-2</v>
      </c>
      <c r="D12" s="23">
        <f>'Share calculation'!P12</f>
        <v>0.93351066000000005</v>
      </c>
      <c r="E12" s="23">
        <f>'Share calculation'!Q12</f>
        <v>0</v>
      </c>
      <c r="F12" s="22">
        <f>'Share calculation'!X12</f>
        <v>0.99444845000000004</v>
      </c>
      <c r="G12" s="22">
        <f>'Share calculation'!Y12</f>
        <v>5.5515499999999997E-3</v>
      </c>
      <c r="H12" s="22">
        <f>'Share calculation'!Z12</f>
        <v>0</v>
      </c>
    </row>
    <row r="13" spans="1:33" ht="17" customHeight="1" x14ac:dyDescent="0.2">
      <c r="A13" t="str">
        <f>'Share calculation'!J13</f>
        <v>FR</v>
      </c>
      <c r="B13" s="23">
        <f>'Share calculation'!N13</f>
        <v>8.1666630000000004E-2</v>
      </c>
      <c r="C13" s="23">
        <f>'Share calculation'!O13</f>
        <v>8.1666630000000004E-2</v>
      </c>
      <c r="D13" s="23">
        <f>'Share calculation'!P13</f>
        <v>0.83666673999999996</v>
      </c>
      <c r="E13" s="23">
        <f>'Share calculation'!Q13</f>
        <v>0</v>
      </c>
      <c r="F13" s="22">
        <f>'Share calculation'!X13</f>
        <v>0.99811176000000001</v>
      </c>
      <c r="G13" s="22">
        <f>'Share calculation'!Y13</f>
        <v>1.88824E-3</v>
      </c>
      <c r="H13" s="22">
        <f>'Share calculation'!Z13</f>
        <v>0</v>
      </c>
    </row>
    <row r="14" spans="1:33" ht="17" customHeight="1" x14ac:dyDescent="0.2">
      <c r="A14" t="str">
        <f>'Share calculation'!J14</f>
        <v>HR</v>
      </c>
      <c r="B14" s="23">
        <f>'Share calculation'!N14</f>
        <v>0.19189822000000001</v>
      </c>
      <c r="C14" s="23">
        <f>'Share calculation'!O14</f>
        <v>0</v>
      </c>
      <c r="D14" s="23">
        <f>'Share calculation'!P14</f>
        <v>0.80810177999999999</v>
      </c>
      <c r="E14" s="23">
        <f>'Share calculation'!Q14</f>
        <v>0</v>
      </c>
      <c r="F14" s="22">
        <f>'Share calculation'!X14</f>
        <v>1</v>
      </c>
      <c r="G14" s="22">
        <f>'Share calculation'!Y14</f>
        <v>0</v>
      </c>
      <c r="H14" s="22">
        <f>'Share calculation'!Z14</f>
        <v>0</v>
      </c>
    </row>
    <row r="15" spans="1:33" ht="17" customHeight="1" x14ac:dyDescent="0.2">
      <c r="A15" t="str">
        <f>'Share calculation'!J15</f>
        <v>IT</v>
      </c>
      <c r="B15" s="23">
        <f>'Share calculation'!N15</f>
        <v>0.15510979999999999</v>
      </c>
      <c r="C15" s="23">
        <f>'Share calculation'!O15</f>
        <v>0.15510979999999999</v>
      </c>
      <c r="D15" s="23">
        <f>'Share calculation'!P15</f>
        <v>0.68978039999999996</v>
      </c>
      <c r="E15" s="23">
        <f>'Share calculation'!Q15</f>
        <v>0</v>
      </c>
      <c r="F15" s="22">
        <f>'Share calculation'!X15</f>
        <v>1</v>
      </c>
      <c r="G15" s="22">
        <f>'Share calculation'!Y15</f>
        <v>0</v>
      </c>
      <c r="H15" s="22">
        <f>'Share calculation'!Z15</f>
        <v>0</v>
      </c>
    </row>
    <row r="16" spans="1:33" ht="17" customHeight="1" x14ac:dyDescent="0.2">
      <c r="A16" t="str">
        <f>'Share calculation'!J16</f>
        <v>CY</v>
      </c>
      <c r="B16" s="23">
        <f>'Share calculation'!N16</f>
        <v>0.18272347999999999</v>
      </c>
      <c r="C16" s="23">
        <f>'Share calculation'!O16</f>
        <v>0</v>
      </c>
      <c r="D16" s="23">
        <f>'Share calculation'!P16</f>
        <v>0.81727651999999995</v>
      </c>
      <c r="E16" s="23">
        <f>'Share calculation'!Q16</f>
        <v>0</v>
      </c>
      <c r="F16" s="22">
        <f>'Share calculation'!X16</f>
        <v>1</v>
      </c>
      <c r="G16" s="22">
        <f>'Share calculation'!Y16</f>
        <v>0</v>
      </c>
      <c r="H16" s="22">
        <f>'Share calculation'!Z16</f>
        <v>0</v>
      </c>
    </row>
    <row r="17" spans="1:8" ht="17" customHeight="1" x14ac:dyDescent="0.2">
      <c r="A17" t="str">
        <f>'Share calculation'!J17</f>
        <v>LV</v>
      </c>
      <c r="B17" s="23">
        <f>'Share calculation'!N17</f>
        <v>0</v>
      </c>
      <c r="C17" s="23">
        <f>'Share calculation'!O17</f>
        <v>0</v>
      </c>
      <c r="D17" s="23">
        <f>'Share calculation'!P17</f>
        <v>1</v>
      </c>
      <c r="E17" s="23">
        <f>'Share calculation'!Q17</f>
        <v>0</v>
      </c>
      <c r="F17" s="22">
        <f>'Share calculation'!X17</f>
        <v>1</v>
      </c>
      <c r="G17" s="22">
        <f>'Share calculation'!Y17</f>
        <v>0</v>
      </c>
      <c r="H17" s="22">
        <f>'Share calculation'!Z17</f>
        <v>0</v>
      </c>
    </row>
    <row r="18" spans="1:8" ht="17" customHeight="1" x14ac:dyDescent="0.2">
      <c r="A18" t="str">
        <f>'Share calculation'!J18</f>
        <v>LT</v>
      </c>
      <c r="B18" s="23">
        <f>'Share calculation'!N18</f>
        <v>0.40831049000000003</v>
      </c>
      <c r="C18" s="23">
        <f>'Share calculation'!O18</f>
        <v>0</v>
      </c>
      <c r="D18" s="23">
        <f>'Share calculation'!P18</f>
        <v>0.59168951000000003</v>
      </c>
      <c r="E18" s="23">
        <f>'Share calculation'!Q18</f>
        <v>0</v>
      </c>
      <c r="F18" s="22">
        <f>'Share calculation'!X18</f>
        <v>1</v>
      </c>
      <c r="G18" s="22">
        <f>'Share calculation'!Y18</f>
        <v>0</v>
      </c>
      <c r="H18" s="22">
        <f>'Share calculation'!Z18</f>
        <v>0</v>
      </c>
    </row>
    <row r="19" spans="1:8" ht="17" customHeight="1" x14ac:dyDescent="0.2">
      <c r="A19" t="str">
        <f>'Share calculation'!J19</f>
        <v>LU</v>
      </c>
      <c r="B19" s="23">
        <f>'Share calculation'!N19</f>
        <v>4.2283510000000003E-2</v>
      </c>
      <c r="C19" s="23">
        <f>'Share calculation'!O19</f>
        <v>4.2283500000000002E-2</v>
      </c>
      <c r="D19" s="23">
        <f>'Share calculation'!P19</f>
        <v>0.91543299</v>
      </c>
      <c r="E19" s="23">
        <f>'Share calculation'!Q19</f>
        <v>0</v>
      </c>
      <c r="F19" s="22">
        <f>'Share calculation'!X19</f>
        <v>0.98671741999999996</v>
      </c>
      <c r="G19" s="22">
        <f>'Share calculation'!Y19</f>
        <v>1.328258E-2</v>
      </c>
      <c r="H19" s="22">
        <f>'Share calculation'!Z19</f>
        <v>0</v>
      </c>
    </row>
    <row r="20" spans="1:8" ht="17" customHeight="1" x14ac:dyDescent="0.2">
      <c r="A20" t="str">
        <f>'Share calculation'!J20</f>
        <v>HU</v>
      </c>
      <c r="B20" s="23">
        <f>'Share calculation'!N20</f>
        <v>3.8976589999999998E-2</v>
      </c>
      <c r="C20" s="23">
        <f>'Share calculation'!O20</f>
        <v>3.89766E-2</v>
      </c>
      <c r="D20" s="23">
        <f>'Share calculation'!P20</f>
        <v>0.92204680999999999</v>
      </c>
      <c r="E20" s="23">
        <f>'Share calculation'!Q20</f>
        <v>0</v>
      </c>
      <c r="F20" s="22">
        <f>'Share calculation'!X20</f>
        <v>0.98626451999999998</v>
      </c>
      <c r="G20" s="22">
        <f>'Share calculation'!Y20</f>
        <v>1.373548E-2</v>
      </c>
      <c r="H20" s="22">
        <f>'Share calculation'!Z20</f>
        <v>0</v>
      </c>
    </row>
    <row r="21" spans="1:8" ht="17" customHeight="1" x14ac:dyDescent="0.2">
      <c r="A21" t="str">
        <f>'Share calculation'!J21</f>
        <v>MT</v>
      </c>
      <c r="B21" s="23">
        <f>'Share calculation'!N21</f>
        <v>0.36628827000000003</v>
      </c>
      <c r="C21" s="23">
        <f>'Share calculation'!O21</f>
        <v>0</v>
      </c>
      <c r="D21" s="23">
        <f>'Share calculation'!P21</f>
        <v>0.63371173000000003</v>
      </c>
      <c r="E21" s="23">
        <f>'Share calculation'!Q21</f>
        <v>0</v>
      </c>
      <c r="F21" s="22">
        <f>'Share calculation'!X21</f>
        <v>1</v>
      </c>
      <c r="G21" s="22">
        <f>'Share calculation'!Y21</f>
        <v>0</v>
      </c>
      <c r="H21" s="22">
        <f>'Share calculation'!Z21</f>
        <v>0</v>
      </c>
    </row>
    <row r="22" spans="1:8" ht="17" customHeight="1" x14ac:dyDescent="0.2">
      <c r="A22" t="str">
        <f>'Share calculation'!J22</f>
        <v>NL</v>
      </c>
      <c r="B22" s="23">
        <f>'Share calculation'!N22</f>
        <v>0.10391375</v>
      </c>
      <c r="C22" s="23">
        <f>'Share calculation'!O22</f>
        <v>0.10391375999999999</v>
      </c>
      <c r="D22" s="23">
        <f>'Share calculation'!P22</f>
        <v>0.79217249000000001</v>
      </c>
      <c r="E22" s="23">
        <f>'Share calculation'!Q22</f>
        <v>0</v>
      </c>
      <c r="F22" s="22">
        <f>'Share calculation'!X22</f>
        <v>0.97364914000000002</v>
      </c>
      <c r="G22" s="22">
        <f>'Share calculation'!Y22</f>
        <v>2.635086E-2</v>
      </c>
      <c r="H22" s="22">
        <f>'Share calculation'!Z22</f>
        <v>0</v>
      </c>
    </row>
    <row r="23" spans="1:8" ht="17" customHeight="1" x14ac:dyDescent="0.2">
      <c r="A23" t="str">
        <f>'Share calculation'!J23</f>
        <v>AT</v>
      </c>
      <c r="B23" s="23">
        <f>'Share calculation'!N23</f>
        <v>6.4509529999999995E-2</v>
      </c>
      <c r="C23" s="23">
        <f>'Share calculation'!O23</f>
        <v>6.4509529999999995E-2</v>
      </c>
      <c r="D23" s="23">
        <f>'Share calculation'!P23</f>
        <v>0.87098094000000004</v>
      </c>
      <c r="E23" s="23">
        <f>'Share calculation'!Q23</f>
        <v>0</v>
      </c>
      <c r="F23" s="22">
        <f>'Share calculation'!X23</f>
        <v>1</v>
      </c>
      <c r="G23" s="22">
        <f>'Share calculation'!Y23</f>
        <v>0</v>
      </c>
      <c r="H23" s="22">
        <f>'Share calculation'!Z23</f>
        <v>0</v>
      </c>
    </row>
    <row r="24" spans="1:8" ht="17" customHeight="1" x14ac:dyDescent="0.2">
      <c r="A24" t="str">
        <f>'Share calculation'!J24</f>
        <v>PL</v>
      </c>
      <c r="B24" s="23">
        <f>'Share calculation'!N24</f>
        <v>0.41628965000000001</v>
      </c>
      <c r="C24" s="23">
        <f>'Share calculation'!O24</f>
        <v>0</v>
      </c>
      <c r="D24" s="23">
        <f>'Share calculation'!P24</f>
        <v>0.58371035000000004</v>
      </c>
      <c r="E24" s="23">
        <f>'Share calculation'!Q24</f>
        <v>0</v>
      </c>
      <c r="F24" s="22">
        <f>'Share calculation'!X24</f>
        <v>1</v>
      </c>
      <c r="G24" s="22">
        <f>'Share calculation'!Y24</f>
        <v>0</v>
      </c>
      <c r="H24" s="22">
        <f>'Share calculation'!Z24</f>
        <v>0</v>
      </c>
    </row>
    <row r="25" spans="1:8" ht="17" customHeight="1" x14ac:dyDescent="0.2">
      <c r="A25" t="str">
        <f>'Share calculation'!J25</f>
        <v>PT</v>
      </c>
      <c r="B25" s="23">
        <f>'Share calculation'!N25</f>
        <v>0.66221397000000004</v>
      </c>
      <c r="C25" s="23">
        <f>'Share calculation'!O25</f>
        <v>0</v>
      </c>
      <c r="D25" s="23">
        <f>'Share calculation'!P25</f>
        <v>0.33778603000000001</v>
      </c>
      <c r="E25" s="23">
        <f>'Share calculation'!Q25</f>
        <v>0</v>
      </c>
      <c r="F25" s="22">
        <f>'Share calculation'!X25</f>
        <v>1</v>
      </c>
      <c r="G25" s="22">
        <f>'Share calculation'!Y25</f>
        <v>0</v>
      </c>
      <c r="H25" s="22">
        <f>'Share calculation'!Z25</f>
        <v>0</v>
      </c>
    </row>
    <row r="26" spans="1:8" ht="17" customHeight="1" x14ac:dyDescent="0.2">
      <c r="A26" t="str">
        <f>'Share calculation'!J26</f>
        <v>RO</v>
      </c>
      <c r="B26" s="23">
        <f>'Share calculation'!N26</f>
        <v>0</v>
      </c>
      <c r="C26" s="23">
        <f>'Share calculation'!O26</f>
        <v>0</v>
      </c>
      <c r="D26" s="23">
        <f>'Share calculation'!P26</f>
        <v>1</v>
      </c>
      <c r="E26" s="23">
        <f>'Share calculation'!Q26</f>
        <v>0</v>
      </c>
      <c r="F26" s="22">
        <f>'Share calculation'!X26</f>
        <v>1</v>
      </c>
      <c r="G26" s="22">
        <f>'Share calculation'!Y26</f>
        <v>0</v>
      </c>
      <c r="H26" s="22">
        <f>'Share calculation'!Z26</f>
        <v>0</v>
      </c>
    </row>
    <row r="27" spans="1:8" ht="17" customHeight="1" x14ac:dyDescent="0.2">
      <c r="A27" t="str">
        <f>'Share calculation'!J27</f>
        <v>SI</v>
      </c>
      <c r="B27" s="23">
        <f>'Share calculation'!N27</f>
        <v>0.16562678</v>
      </c>
      <c r="C27" s="23">
        <f>'Share calculation'!O27</f>
        <v>0</v>
      </c>
      <c r="D27" s="23">
        <f>'Share calculation'!P27</f>
        <v>0.83437322000000003</v>
      </c>
      <c r="E27" s="23">
        <f>'Share calculation'!Q27</f>
        <v>0</v>
      </c>
      <c r="F27" s="22">
        <f>'Share calculation'!X27</f>
        <v>1</v>
      </c>
      <c r="G27" s="22">
        <f>'Share calculation'!Y27</f>
        <v>0</v>
      </c>
      <c r="H27" s="22">
        <f>'Share calculation'!Z27</f>
        <v>0</v>
      </c>
    </row>
    <row r="28" spans="1:8" ht="17" customHeight="1" x14ac:dyDescent="0.2">
      <c r="A28" t="str">
        <f>'Share calculation'!J28</f>
        <v>SK</v>
      </c>
      <c r="B28" s="23">
        <f>'Share calculation'!N28</f>
        <v>3.732154E-2</v>
      </c>
      <c r="C28" s="23">
        <f>'Share calculation'!O28</f>
        <v>3.7321529999999999E-2</v>
      </c>
      <c r="D28" s="23">
        <f>'Share calculation'!P28</f>
        <v>0.92535692999999997</v>
      </c>
      <c r="E28" s="23">
        <f>'Share calculation'!Q28</f>
        <v>0</v>
      </c>
      <c r="F28" s="22">
        <f>'Share calculation'!X28</f>
        <v>0.98540024000000004</v>
      </c>
      <c r="G28" s="22">
        <f>'Share calculation'!Y28</f>
        <v>1.459976E-2</v>
      </c>
      <c r="H28" s="22">
        <f>'Share calculation'!Z28</f>
        <v>0</v>
      </c>
    </row>
    <row r="29" spans="1:8" ht="17" customHeight="1" x14ac:dyDescent="0.2">
      <c r="A29" t="str">
        <f>'Share calculation'!J29</f>
        <v>FI</v>
      </c>
      <c r="B29" s="23">
        <f>'Share calculation'!N29</f>
        <v>0.14601347000000001</v>
      </c>
      <c r="C29" s="23">
        <f>'Share calculation'!O29</f>
        <v>0</v>
      </c>
      <c r="D29" s="23">
        <f>'Share calculation'!P29</f>
        <v>0.85398653000000002</v>
      </c>
      <c r="E29" s="23">
        <f>'Share calculation'!Q29</f>
        <v>0</v>
      </c>
      <c r="F29" s="22">
        <f>'Share calculation'!X29</f>
        <v>1</v>
      </c>
      <c r="G29" s="22">
        <f>'Share calculation'!Y29</f>
        <v>0</v>
      </c>
      <c r="H29" s="22">
        <f>'Share calculation'!Z29</f>
        <v>0</v>
      </c>
    </row>
    <row r="30" spans="1:8" ht="17" customHeight="1" x14ac:dyDescent="0.2">
      <c r="A30" t="str">
        <f>'Share calculation'!J30</f>
        <v>SE</v>
      </c>
      <c r="B30" s="23">
        <f>'Share calculation'!N30</f>
        <v>0</v>
      </c>
      <c r="C30" s="23">
        <f>'Share calculation'!O30</f>
        <v>0</v>
      </c>
      <c r="D30" s="23">
        <f>'Share calculation'!P30</f>
        <v>1</v>
      </c>
      <c r="E30" s="23">
        <f>'Share calculation'!Q30</f>
        <v>0</v>
      </c>
      <c r="F30" s="22">
        <f>'Share calculation'!X30</f>
        <v>1</v>
      </c>
      <c r="G30" s="22">
        <f>'Share calculation'!Y30</f>
        <v>0</v>
      </c>
      <c r="H30" s="22">
        <f>'Share calculation'!Z30</f>
        <v>0</v>
      </c>
    </row>
    <row r="31" spans="1:8" ht="17" customHeight="1" x14ac:dyDescent="0.2">
      <c r="A31" t="str">
        <f>'Share calculation'!J31</f>
        <v>NO</v>
      </c>
      <c r="B31" s="23">
        <f>'Share calculation'!N31</f>
        <v>7.3391109999999996E-2</v>
      </c>
      <c r="C31" s="23">
        <f>'Share calculation'!O31</f>
        <v>0</v>
      </c>
      <c r="D31" s="23">
        <f>'Share calculation'!P31</f>
        <v>0.92660889000000002</v>
      </c>
      <c r="E31" s="23">
        <f>'Share calculation'!Q31</f>
        <v>0</v>
      </c>
      <c r="F31" s="22">
        <f>'Share calculation'!X31</f>
        <v>0.96</v>
      </c>
      <c r="G31" s="22">
        <f>'Share calculation'!Y31</f>
        <v>0</v>
      </c>
      <c r="H31" s="22">
        <f>'Share calculation'!Z31</f>
        <v>0.04</v>
      </c>
    </row>
    <row r="32" spans="1:8" ht="17" customHeight="1" x14ac:dyDescent="0.2">
      <c r="A32" t="str">
        <f>'Share calculation'!J32</f>
        <v>UK</v>
      </c>
      <c r="B32" s="23">
        <f>'Share calculation'!N32</f>
        <v>7.6865700000000002E-3</v>
      </c>
      <c r="C32" s="23">
        <f>'Share calculation'!O32</f>
        <v>7.6865800000000001E-3</v>
      </c>
      <c r="D32" s="23">
        <f>'Share calculation'!P32</f>
        <v>0.98462685000000005</v>
      </c>
      <c r="E32" s="23">
        <f>'Share calculation'!Q32</f>
        <v>0</v>
      </c>
      <c r="F32" s="22">
        <f>'Share calculation'!X32</f>
        <v>0.99689433999999999</v>
      </c>
      <c r="G32" s="22">
        <f>'Share calculation'!Y32</f>
        <v>3.1056600000000001E-3</v>
      </c>
      <c r="H32" s="22">
        <f>'Share calculation'!Z32</f>
        <v>0</v>
      </c>
    </row>
    <row r="33" spans="1:8" ht="17" customHeight="1" x14ac:dyDescent="0.2">
      <c r="A33" t="str">
        <f>'Share calculation'!J33</f>
        <v>RS</v>
      </c>
      <c r="B33" s="23">
        <f>'Share calculation'!N33</f>
        <v>0</v>
      </c>
      <c r="C33" s="23">
        <f>'Share calculation'!O33</f>
        <v>0</v>
      </c>
      <c r="D33" s="23">
        <f>'Share calculation'!P33</f>
        <v>1</v>
      </c>
      <c r="E33" s="23">
        <f>'Share calculation'!Q33</f>
        <v>0</v>
      </c>
      <c r="F33" s="22">
        <f>'Share calculation'!X33</f>
        <v>0.96</v>
      </c>
      <c r="G33" s="22">
        <f>'Share calculation'!Y33</f>
        <v>0</v>
      </c>
      <c r="H33" s="22">
        <f>'Share calculation'!Z33</f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F52B-3950-2643-BA66-18C87BFF0132}">
  <dimension ref="A1:AC45"/>
  <sheetViews>
    <sheetView tabSelected="1" zoomScale="12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1" sqref="D21"/>
    </sheetView>
  </sheetViews>
  <sheetFormatPr baseColWidth="10" defaultRowHeight="15" x14ac:dyDescent="0.2"/>
  <cols>
    <col min="1" max="1" width="32" bestFit="1" customWidth="1"/>
    <col min="2" max="2" width="12.1640625" customWidth="1"/>
    <col min="4" max="4" width="46.5" bestFit="1" customWidth="1"/>
    <col min="6" max="6" width="10.83203125" bestFit="1" customWidth="1"/>
    <col min="12" max="12" width="9.83203125" bestFit="1" customWidth="1"/>
    <col min="13" max="13" width="23" bestFit="1" customWidth="1"/>
    <col min="14" max="14" width="100.33203125" bestFit="1" customWidth="1"/>
    <col min="15" max="15" width="99.83203125" bestFit="1" customWidth="1"/>
    <col min="16" max="16" width="83.6640625" bestFit="1" customWidth="1"/>
    <col min="17" max="17" width="103.5" bestFit="1" customWidth="1"/>
    <col min="19" max="20" width="11.6640625" bestFit="1" customWidth="1"/>
    <col min="21" max="22" width="11.83203125" bestFit="1" customWidth="1"/>
    <col min="27" max="27" width="14.6640625" bestFit="1" customWidth="1"/>
  </cols>
  <sheetData>
    <row r="1" spans="1:29" x14ac:dyDescent="0.2">
      <c r="A1" s="13" t="s">
        <v>100</v>
      </c>
      <c r="B1" s="13"/>
      <c r="S1" t="s">
        <v>129</v>
      </c>
      <c r="X1" t="s">
        <v>131</v>
      </c>
    </row>
    <row r="2" spans="1:29" x14ac:dyDescent="0.2">
      <c r="A2" t="s">
        <v>16</v>
      </c>
      <c r="B2" t="s">
        <v>130</v>
      </c>
      <c r="C2" t="s">
        <v>1</v>
      </c>
      <c r="D2" t="s">
        <v>3</v>
      </c>
      <c r="E2" t="s">
        <v>4</v>
      </c>
      <c r="F2" t="s">
        <v>97</v>
      </c>
      <c r="G2" t="s">
        <v>14</v>
      </c>
      <c r="H2" t="s">
        <v>101</v>
      </c>
      <c r="J2" t="s">
        <v>102</v>
      </c>
      <c r="K2" s="13" t="s">
        <v>96</v>
      </c>
      <c r="L2" t="s">
        <v>98</v>
      </c>
      <c r="M2" t="s">
        <v>99</v>
      </c>
      <c r="N2" t="s">
        <v>61</v>
      </c>
      <c r="O2" t="s">
        <v>62</v>
      </c>
      <c r="P2" t="s">
        <v>60</v>
      </c>
      <c r="Q2" t="s">
        <v>63</v>
      </c>
      <c r="S2" t="s">
        <v>126</v>
      </c>
      <c r="T2" t="s">
        <v>127</v>
      </c>
      <c r="U2" t="s">
        <v>128</v>
      </c>
      <c r="V2" t="s">
        <v>132</v>
      </c>
      <c r="X2" t="s">
        <v>126</v>
      </c>
      <c r="Y2" t="s">
        <v>127</v>
      </c>
      <c r="Z2" t="s">
        <v>128</v>
      </c>
      <c r="AA2" t="s">
        <v>132</v>
      </c>
      <c r="AC2" t="s">
        <v>63</v>
      </c>
    </row>
    <row r="3" spans="1:29" ht="16" x14ac:dyDescent="0.2">
      <c r="A3" t="s">
        <v>17</v>
      </c>
      <c r="B3" t="s">
        <v>65</v>
      </c>
      <c r="C3">
        <v>6676789.8909999998</v>
      </c>
      <c r="D3">
        <v>262316.34100000001</v>
      </c>
      <c r="E3">
        <v>2503932.301</v>
      </c>
      <c r="F3" s="15">
        <v>224492.019</v>
      </c>
      <c r="G3">
        <v>309205.91899999999</v>
      </c>
      <c r="H3">
        <f t="shared" ref="H3:H33" si="0">E3/C3</f>
        <v>0.37502038283025552</v>
      </c>
      <c r="J3" s="11" t="s">
        <v>65</v>
      </c>
      <c r="K3" s="14" t="b">
        <f t="shared" ref="K3:K33" si="1">H3&gt;$C$37</f>
        <v>1</v>
      </c>
      <c r="L3" t="b">
        <f t="shared" ref="L3:L33" si="2">F3&gt;0</f>
        <v>1</v>
      </c>
      <c r="M3">
        <f t="shared" ref="M3:M33" si="3">F3*$C$41</f>
        <v>63318.261769230769</v>
      </c>
      <c r="N3">
        <f t="shared" ref="N3:N33" si="4">ROUND((M3/G3)-O3,8)</f>
        <v>0.10238849999999999</v>
      </c>
      <c r="O3" s="16">
        <f t="shared" ref="O3:O33" si="5">ROUND(IF(K3=TRUE,$C$38*M3/G3,0),8)</f>
        <v>0.10238849999999999</v>
      </c>
      <c r="P3" s="16">
        <f>ROUND(1-N3-O3,8)</f>
        <v>0.79522300000000001</v>
      </c>
      <c r="Q3" s="18">
        <v>0</v>
      </c>
      <c r="S3" s="15">
        <v>0.98202278700000001</v>
      </c>
      <c r="T3" s="15">
        <v>1.7977212999999999E-2</v>
      </c>
      <c r="U3" s="15">
        <v>0</v>
      </c>
      <c r="V3" s="15">
        <v>1</v>
      </c>
      <c r="X3">
        <f>ROUND(1-SUM(Y3:Z3),8)</f>
        <v>0.98202279000000003</v>
      </c>
      <c r="Y3">
        <f>ROUND(IF(O3=0,0,T3),8)</f>
        <v>1.797721E-2</v>
      </c>
      <c r="Z3" s="17">
        <f>U3</f>
        <v>0</v>
      </c>
      <c r="AA3" s="15">
        <f>SUM(X3:Z3)</f>
        <v>1</v>
      </c>
    </row>
    <row r="4" spans="1:29" ht="16" x14ac:dyDescent="0.2">
      <c r="A4" t="s">
        <v>19</v>
      </c>
      <c r="B4" t="s">
        <v>67</v>
      </c>
      <c r="C4">
        <v>240436.424</v>
      </c>
      <c r="D4">
        <v>1733.6310000000001</v>
      </c>
      <c r="E4">
        <v>114358.59</v>
      </c>
      <c r="F4" s="15">
        <v>3438.1</v>
      </c>
      <c r="G4">
        <v>7913.16</v>
      </c>
      <c r="H4">
        <f t="shared" si="0"/>
        <v>0.47562922496301974</v>
      </c>
      <c r="J4" s="11" t="s">
        <v>67</v>
      </c>
      <c r="K4" s="14" t="b">
        <f t="shared" si="1"/>
        <v>1</v>
      </c>
      <c r="L4" t="b">
        <f t="shared" si="2"/>
        <v>1</v>
      </c>
      <c r="M4">
        <f t="shared" si="3"/>
        <v>969.72051282051279</v>
      </c>
      <c r="N4">
        <f t="shared" si="4"/>
        <v>6.1272640000000003E-2</v>
      </c>
      <c r="O4" s="16">
        <f t="shared" si="5"/>
        <v>6.1272649999999998E-2</v>
      </c>
      <c r="P4" s="16">
        <f t="shared" ref="P4:P33" si="6">ROUND(1-N4-O4,8)</f>
        <v>0.87745470999999997</v>
      </c>
      <c r="Q4" s="18">
        <v>0</v>
      </c>
      <c r="S4" s="15">
        <v>0.98102357316901201</v>
      </c>
      <c r="T4" s="15">
        <v>1.8976426830987599E-2</v>
      </c>
      <c r="U4" s="15">
        <v>0</v>
      </c>
      <c r="V4" s="15">
        <v>0.99999999999999956</v>
      </c>
      <c r="X4">
        <f t="shared" ref="X4:X33" si="7">ROUND(1-SUM(Y4:Z4),8)</f>
        <v>0.98102356999999996</v>
      </c>
      <c r="Y4">
        <f t="shared" ref="Y4:Y33" si="8">ROUND(IF(O4=0,0,T4),8)</f>
        <v>1.8976429999999999E-2</v>
      </c>
      <c r="Z4" s="17">
        <f t="shared" ref="Z4:Z33" si="9">U4</f>
        <v>0</v>
      </c>
      <c r="AA4" s="15">
        <f t="shared" ref="AA4:AA33" si="10">SUM(X4:Z4)</f>
        <v>1</v>
      </c>
    </row>
    <row r="5" spans="1:29" ht="16" x14ac:dyDescent="0.2">
      <c r="A5" t="s">
        <v>20</v>
      </c>
      <c r="B5" t="s">
        <v>68</v>
      </c>
      <c r="C5">
        <v>47184.896000000001</v>
      </c>
      <c r="D5">
        <v>4152.951</v>
      </c>
      <c r="E5">
        <v>2637.6350000000002</v>
      </c>
      <c r="F5" s="15">
        <v>0</v>
      </c>
      <c r="G5">
        <v>4459.241</v>
      </c>
      <c r="H5">
        <f t="shared" si="0"/>
        <v>5.5899985452972076E-2</v>
      </c>
      <c r="J5" s="12" t="s">
        <v>68</v>
      </c>
      <c r="K5" s="14" t="b">
        <f t="shared" si="1"/>
        <v>0</v>
      </c>
      <c r="L5" s="12" t="b">
        <f t="shared" si="2"/>
        <v>0</v>
      </c>
      <c r="M5">
        <f t="shared" si="3"/>
        <v>0</v>
      </c>
      <c r="N5">
        <f t="shared" si="4"/>
        <v>0</v>
      </c>
      <c r="O5" s="16">
        <f t="shared" si="5"/>
        <v>0</v>
      </c>
      <c r="P5" s="16">
        <f t="shared" si="6"/>
        <v>1</v>
      </c>
      <c r="Q5" s="18">
        <v>0</v>
      </c>
      <c r="S5" s="15">
        <v>0.79376688445936405</v>
      </c>
      <c r="T5" s="15">
        <v>0.206233115540635</v>
      </c>
      <c r="U5" s="15">
        <v>0</v>
      </c>
      <c r="V5" s="15">
        <v>0.99999999999999911</v>
      </c>
      <c r="X5">
        <f t="shared" si="7"/>
        <v>1</v>
      </c>
      <c r="Y5">
        <f t="shared" si="8"/>
        <v>0</v>
      </c>
      <c r="Z5" s="17">
        <f t="shared" si="9"/>
        <v>0</v>
      </c>
      <c r="AA5" s="15">
        <f t="shared" si="10"/>
        <v>1</v>
      </c>
    </row>
    <row r="6" spans="1:29" ht="16" x14ac:dyDescent="0.2">
      <c r="A6" t="s">
        <v>21</v>
      </c>
      <c r="B6" t="s">
        <v>70</v>
      </c>
      <c r="C6">
        <v>203351.226</v>
      </c>
      <c r="D6">
        <v>30374.972000000002</v>
      </c>
      <c r="E6">
        <v>49363.438999999998</v>
      </c>
      <c r="F6" s="15">
        <v>4179.3670000000002</v>
      </c>
      <c r="G6">
        <v>10344.6</v>
      </c>
      <c r="H6">
        <f t="shared" si="0"/>
        <v>0.24274965030208373</v>
      </c>
      <c r="J6" s="11" t="s">
        <v>70</v>
      </c>
      <c r="K6" s="14" t="b">
        <f t="shared" si="1"/>
        <v>0</v>
      </c>
      <c r="L6" t="b">
        <f t="shared" si="2"/>
        <v>1</v>
      </c>
      <c r="M6">
        <f t="shared" si="3"/>
        <v>1178.7958205128205</v>
      </c>
      <c r="N6">
        <f t="shared" si="4"/>
        <v>0.11395276999999999</v>
      </c>
      <c r="O6" s="16">
        <f t="shared" si="5"/>
        <v>0</v>
      </c>
      <c r="P6" s="16">
        <f t="shared" si="6"/>
        <v>0.88604722999999996</v>
      </c>
      <c r="Q6" s="18">
        <v>0</v>
      </c>
      <c r="S6" s="15">
        <v>0.97332177345388604</v>
      </c>
      <c r="T6" s="15">
        <v>2.6678226546113699E-2</v>
      </c>
      <c r="U6" s="15">
        <v>0</v>
      </c>
      <c r="V6" s="15">
        <v>0.99999999999999978</v>
      </c>
      <c r="X6">
        <f t="shared" si="7"/>
        <v>1</v>
      </c>
      <c r="Y6">
        <f t="shared" si="8"/>
        <v>0</v>
      </c>
      <c r="Z6" s="17">
        <f t="shared" si="9"/>
        <v>0</v>
      </c>
      <c r="AA6" s="15">
        <f t="shared" si="10"/>
        <v>1</v>
      </c>
    </row>
    <row r="7" spans="1:29" ht="16" x14ac:dyDescent="0.2">
      <c r="A7" t="s">
        <v>22</v>
      </c>
      <c r="B7" t="s">
        <v>72</v>
      </c>
      <c r="C7">
        <v>110064.984</v>
      </c>
      <c r="D7">
        <v>0</v>
      </c>
      <c r="E7">
        <v>18640.972000000002</v>
      </c>
      <c r="F7" s="15">
        <v>7709.1639999999998</v>
      </c>
      <c r="G7">
        <v>3657.3519999999999</v>
      </c>
      <c r="H7">
        <f t="shared" si="0"/>
        <v>0.1693633281225935</v>
      </c>
      <c r="J7" s="11" t="s">
        <v>72</v>
      </c>
      <c r="K7" s="14" t="b">
        <f t="shared" si="1"/>
        <v>0</v>
      </c>
      <c r="L7" t="b">
        <f t="shared" si="2"/>
        <v>1</v>
      </c>
      <c r="M7">
        <f t="shared" si="3"/>
        <v>2174.3795897435898</v>
      </c>
      <c r="N7">
        <f t="shared" si="4"/>
        <v>0.59452291999999995</v>
      </c>
      <c r="O7" s="16">
        <f t="shared" si="5"/>
        <v>0</v>
      </c>
      <c r="P7" s="16">
        <f t="shared" si="6"/>
        <v>0.40547707999999999</v>
      </c>
      <c r="Q7" s="18">
        <v>0</v>
      </c>
      <c r="S7" s="15">
        <v>1</v>
      </c>
      <c r="T7" s="15">
        <v>0</v>
      </c>
      <c r="U7" s="15">
        <v>0</v>
      </c>
      <c r="V7" s="15">
        <v>1</v>
      </c>
      <c r="X7">
        <f t="shared" si="7"/>
        <v>1</v>
      </c>
      <c r="Y7">
        <f t="shared" si="8"/>
        <v>0</v>
      </c>
      <c r="Z7" s="17">
        <f t="shared" si="9"/>
        <v>0</v>
      </c>
      <c r="AA7" s="15">
        <f t="shared" si="10"/>
        <v>1</v>
      </c>
    </row>
    <row r="8" spans="1:29" ht="16" x14ac:dyDescent="0.2">
      <c r="A8" t="s">
        <v>23</v>
      </c>
      <c r="B8" t="s">
        <v>71</v>
      </c>
      <c r="C8">
        <v>1620501.084</v>
      </c>
      <c r="D8">
        <v>14454.225</v>
      </c>
      <c r="E8">
        <v>733731.07200000004</v>
      </c>
      <c r="F8" s="15">
        <v>43736.42</v>
      </c>
      <c r="G8">
        <v>26879.4</v>
      </c>
      <c r="H8">
        <f t="shared" si="0"/>
        <v>0.45278036481708395</v>
      </c>
      <c r="J8" s="11" t="s">
        <v>71</v>
      </c>
      <c r="K8" s="14" t="b">
        <f t="shared" si="1"/>
        <v>1</v>
      </c>
      <c r="L8" t="b">
        <f t="shared" si="2"/>
        <v>1</v>
      </c>
      <c r="M8">
        <f t="shared" si="3"/>
        <v>12335.913333333332</v>
      </c>
      <c r="N8">
        <f t="shared" si="4"/>
        <v>0.22946779</v>
      </c>
      <c r="O8" s="16">
        <f t="shared" si="5"/>
        <v>0.2294678</v>
      </c>
      <c r="P8" s="16">
        <f t="shared" si="6"/>
        <v>0.54106441000000005</v>
      </c>
      <c r="Q8" s="18">
        <v>0</v>
      </c>
      <c r="S8" s="15">
        <v>0.99123297544064903</v>
      </c>
      <c r="T8" s="15">
        <v>8.7670245593503993E-3</v>
      </c>
      <c r="U8" s="15">
        <v>0</v>
      </c>
      <c r="V8" s="15">
        <v>0.99999999999999944</v>
      </c>
      <c r="X8">
        <f t="shared" si="7"/>
        <v>0.99123298000000004</v>
      </c>
      <c r="Y8">
        <f t="shared" si="8"/>
        <v>8.7670200000000004E-3</v>
      </c>
      <c r="Z8" s="17">
        <f t="shared" si="9"/>
        <v>0</v>
      </c>
      <c r="AA8" s="15">
        <f t="shared" si="10"/>
        <v>1</v>
      </c>
    </row>
    <row r="9" spans="1:29" ht="16" x14ac:dyDescent="0.2">
      <c r="A9" t="s">
        <v>24</v>
      </c>
      <c r="B9" t="s">
        <v>73</v>
      </c>
      <c r="C9">
        <v>29116.873</v>
      </c>
      <c r="D9">
        <v>39.6</v>
      </c>
      <c r="E9">
        <v>1771.6389999999999</v>
      </c>
      <c r="F9" s="15">
        <v>0</v>
      </c>
      <c r="G9">
        <v>1609.6320000000001</v>
      </c>
      <c r="H9">
        <f t="shared" si="0"/>
        <v>6.0845785191287534E-2</v>
      </c>
      <c r="J9" s="12" t="s">
        <v>73</v>
      </c>
      <c r="K9" s="14" t="b">
        <f t="shared" si="1"/>
        <v>0</v>
      </c>
      <c r="L9" s="12" t="b">
        <f t="shared" si="2"/>
        <v>0</v>
      </c>
      <c r="M9">
        <f t="shared" si="3"/>
        <v>0</v>
      </c>
      <c r="N9">
        <f t="shared" si="4"/>
        <v>0</v>
      </c>
      <c r="O9" s="16">
        <f t="shared" si="5"/>
        <v>0</v>
      </c>
      <c r="P9" s="16">
        <f t="shared" si="6"/>
        <v>1</v>
      </c>
      <c r="Q9" s="18">
        <v>0</v>
      </c>
      <c r="S9" s="15">
        <v>0.96583364264334504</v>
      </c>
      <c r="T9" s="15">
        <v>3.4166357356654603E-2</v>
      </c>
      <c r="U9" s="15">
        <v>0</v>
      </c>
      <c r="V9" s="15">
        <v>0.99999999999999967</v>
      </c>
      <c r="X9">
        <f t="shared" si="7"/>
        <v>1</v>
      </c>
      <c r="Y9">
        <f t="shared" si="8"/>
        <v>0</v>
      </c>
      <c r="Z9" s="17">
        <f t="shared" si="9"/>
        <v>0</v>
      </c>
      <c r="AA9" s="15">
        <f t="shared" si="10"/>
        <v>1</v>
      </c>
    </row>
    <row r="10" spans="1:29" ht="16" x14ac:dyDescent="0.2">
      <c r="A10" t="s">
        <v>25</v>
      </c>
      <c r="B10" t="s">
        <v>80</v>
      </c>
      <c r="C10">
        <v>76040.289000000004</v>
      </c>
      <c r="D10">
        <v>13268.183000000001</v>
      </c>
      <c r="E10">
        <v>17493.756000000001</v>
      </c>
      <c r="F10" s="15">
        <v>811.17499999999995</v>
      </c>
      <c r="G10">
        <v>2757.0059999999999</v>
      </c>
      <c r="H10">
        <f t="shared" si="0"/>
        <v>0.23005904146419012</v>
      </c>
      <c r="J10" s="11" t="s">
        <v>80</v>
      </c>
      <c r="K10" s="14" t="b">
        <f t="shared" si="1"/>
        <v>0</v>
      </c>
      <c r="L10" t="b">
        <f t="shared" si="2"/>
        <v>1</v>
      </c>
      <c r="M10">
        <f t="shared" si="3"/>
        <v>228.79294871794869</v>
      </c>
      <c r="N10">
        <f t="shared" si="4"/>
        <v>8.2986019999999994E-2</v>
      </c>
      <c r="O10" s="16">
        <f t="shared" si="5"/>
        <v>0</v>
      </c>
      <c r="P10" s="16">
        <f t="shared" si="6"/>
        <v>0.91701398000000001</v>
      </c>
      <c r="Q10" s="18">
        <v>0</v>
      </c>
      <c r="S10" s="15">
        <v>0.99689434496289897</v>
      </c>
      <c r="T10" s="15">
        <v>3.1056550371009999E-3</v>
      </c>
      <c r="U10" s="15">
        <v>0</v>
      </c>
      <c r="V10" s="15">
        <v>1</v>
      </c>
      <c r="X10">
        <f t="shared" si="7"/>
        <v>1</v>
      </c>
      <c r="Y10">
        <f t="shared" si="8"/>
        <v>0</v>
      </c>
      <c r="Z10" s="17">
        <f t="shared" si="9"/>
        <v>0</v>
      </c>
      <c r="AA10" s="15">
        <f t="shared" si="10"/>
        <v>1</v>
      </c>
    </row>
    <row r="11" spans="1:29" ht="16" x14ac:dyDescent="0.2">
      <c r="A11" t="s">
        <v>26</v>
      </c>
      <c r="B11" t="s">
        <v>77</v>
      </c>
      <c r="C11">
        <v>95571.611000000004</v>
      </c>
      <c r="D11">
        <v>236.983</v>
      </c>
      <c r="E11">
        <v>15515.679</v>
      </c>
      <c r="F11" s="15">
        <v>3029</v>
      </c>
      <c r="G11">
        <v>2993.8319999999999</v>
      </c>
      <c r="H11">
        <f t="shared" si="0"/>
        <v>0.16234610715100323</v>
      </c>
      <c r="J11" s="11" t="s">
        <v>77</v>
      </c>
      <c r="K11" s="14" t="b">
        <f t="shared" si="1"/>
        <v>0</v>
      </c>
      <c r="L11" t="b">
        <f t="shared" si="2"/>
        <v>1</v>
      </c>
      <c r="M11">
        <f t="shared" si="3"/>
        <v>854.33333333333337</v>
      </c>
      <c r="N11">
        <f t="shared" si="4"/>
        <v>0.28536449000000003</v>
      </c>
      <c r="O11" s="16">
        <f t="shared" si="5"/>
        <v>0</v>
      </c>
      <c r="P11" s="16">
        <f t="shared" si="6"/>
        <v>0.71463551000000003</v>
      </c>
      <c r="Q11" s="18">
        <v>0</v>
      </c>
      <c r="S11" s="15">
        <v>0.94406744675069298</v>
      </c>
      <c r="T11" s="15">
        <v>5.5932553249306301E-2</v>
      </c>
      <c r="U11" s="15">
        <v>0</v>
      </c>
      <c r="V11" s="15">
        <v>0.99999999999999933</v>
      </c>
      <c r="X11">
        <f t="shared" si="7"/>
        <v>1</v>
      </c>
      <c r="Y11">
        <f t="shared" si="8"/>
        <v>0</v>
      </c>
      <c r="Z11" s="17">
        <f t="shared" si="9"/>
        <v>0</v>
      </c>
      <c r="AA11" s="15">
        <f t="shared" si="10"/>
        <v>1</v>
      </c>
    </row>
    <row r="12" spans="1:29" ht="16" x14ac:dyDescent="0.2">
      <c r="A12" t="s">
        <v>27</v>
      </c>
      <c r="B12" t="s">
        <v>74</v>
      </c>
      <c r="C12">
        <v>238047.87599999999</v>
      </c>
      <c r="D12">
        <v>2220.172</v>
      </c>
      <c r="E12">
        <v>67037.13</v>
      </c>
      <c r="F12" s="15">
        <v>4561.6819999999998</v>
      </c>
      <c r="G12">
        <v>19350.895</v>
      </c>
      <c r="H12">
        <f t="shared" si="0"/>
        <v>0.28161196447726344</v>
      </c>
      <c r="J12" s="11" t="s">
        <v>74</v>
      </c>
      <c r="K12" s="14" t="b">
        <f t="shared" si="1"/>
        <v>1</v>
      </c>
      <c r="L12" t="b">
        <f t="shared" si="2"/>
        <v>1</v>
      </c>
      <c r="M12">
        <f t="shared" si="3"/>
        <v>1286.6282564102564</v>
      </c>
      <c r="N12">
        <f t="shared" si="4"/>
        <v>3.3244669999999997E-2</v>
      </c>
      <c r="O12" s="16">
        <f t="shared" si="5"/>
        <v>3.3244669999999997E-2</v>
      </c>
      <c r="P12" s="16">
        <f t="shared" si="6"/>
        <v>0.93351066000000005</v>
      </c>
      <c r="Q12" s="18">
        <v>0</v>
      </c>
      <c r="S12" s="15">
        <v>0.99444844961861301</v>
      </c>
      <c r="T12" s="15">
        <v>5.5515503813865002E-3</v>
      </c>
      <c r="U12" s="15">
        <v>0</v>
      </c>
      <c r="V12" s="15">
        <v>0.99999999999999956</v>
      </c>
      <c r="X12">
        <f t="shared" si="7"/>
        <v>0.99444845000000004</v>
      </c>
      <c r="Y12">
        <f t="shared" si="8"/>
        <v>5.5515499999999997E-3</v>
      </c>
      <c r="Z12" s="17">
        <f t="shared" si="9"/>
        <v>0</v>
      </c>
      <c r="AA12" s="15">
        <f t="shared" si="10"/>
        <v>1</v>
      </c>
    </row>
    <row r="13" spans="1:29" ht="16" x14ac:dyDescent="0.2">
      <c r="A13" t="s">
        <v>28</v>
      </c>
      <c r="B13" t="s">
        <v>76</v>
      </c>
      <c r="C13">
        <v>1130269.1270000001</v>
      </c>
      <c r="D13">
        <v>778.07500000000005</v>
      </c>
      <c r="E13">
        <v>393065.51400000002</v>
      </c>
      <c r="F13" s="15">
        <v>102862.473</v>
      </c>
      <c r="G13">
        <v>177627.584</v>
      </c>
      <c r="H13">
        <f t="shared" si="0"/>
        <v>0.34776276252301813</v>
      </c>
      <c r="J13" s="11" t="s">
        <v>76</v>
      </c>
      <c r="K13" s="14" t="b">
        <f t="shared" si="1"/>
        <v>1</v>
      </c>
      <c r="L13" t="b">
        <f t="shared" si="2"/>
        <v>1</v>
      </c>
      <c r="M13">
        <f t="shared" si="3"/>
        <v>29012.492384615383</v>
      </c>
      <c r="N13">
        <f t="shared" si="4"/>
        <v>8.1666630000000004E-2</v>
      </c>
      <c r="O13" s="16">
        <f t="shared" si="5"/>
        <v>8.1666630000000004E-2</v>
      </c>
      <c r="P13" s="16">
        <f t="shared" si="6"/>
        <v>0.83666673999999996</v>
      </c>
      <c r="Q13" s="18">
        <v>0</v>
      </c>
      <c r="S13" s="15">
        <v>0.99811176421239201</v>
      </c>
      <c r="T13" s="15">
        <v>1.8882357876081001E-3</v>
      </c>
      <c r="U13" s="15">
        <v>0</v>
      </c>
      <c r="V13" s="15">
        <v>1</v>
      </c>
      <c r="X13">
        <f t="shared" si="7"/>
        <v>0.99811176000000001</v>
      </c>
      <c r="Y13">
        <f t="shared" si="8"/>
        <v>1.88824E-3</v>
      </c>
      <c r="Z13" s="17">
        <f t="shared" si="9"/>
        <v>0</v>
      </c>
      <c r="AA13" s="15">
        <f t="shared" si="10"/>
        <v>1</v>
      </c>
    </row>
    <row r="14" spans="1:29" ht="16" x14ac:dyDescent="0.2">
      <c r="A14" t="s">
        <v>29</v>
      </c>
      <c r="B14" t="s">
        <v>78</v>
      </c>
      <c r="C14">
        <v>63303.536999999997</v>
      </c>
      <c r="D14">
        <v>88.965999999999994</v>
      </c>
      <c r="E14">
        <v>14475.536</v>
      </c>
      <c r="F14" s="15">
        <v>603.6</v>
      </c>
      <c r="G14">
        <v>887.16899999999998</v>
      </c>
      <c r="H14">
        <f t="shared" si="0"/>
        <v>0.22866867612784417</v>
      </c>
      <c r="J14" s="11" t="s">
        <v>78</v>
      </c>
      <c r="K14" s="14" t="b">
        <f t="shared" si="1"/>
        <v>0</v>
      </c>
      <c r="L14" t="b">
        <f t="shared" si="2"/>
        <v>1</v>
      </c>
      <c r="M14">
        <f t="shared" si="3"/>
        <v>170.24615384615385</v>
      </c>
      <c r="N14">
        <f t="shared" si="4"/>
        <v>0.19189822000000001</v>
      </c>
      <c r="O14" s="16">
        <f t="shared" si="5"/>
        <v>0</v>
      </c>
      <c r="P14" s="16">
        <f t="shared" si="6"/>
        <v>0.80810177999999999</v>
      </c>
      <c r="Q14" s="18">
        <v>0</v>
      </c>
      <c r="S14" s="15">
        <v>0.96910690796800003</v>
      </c>
      <c r="T14" s="15">
        <v>3.08930920319999E-2</v>
      </c>
      <c r="U14" s="15">
        <v>0</v>
      </c>
      <c r="V14" s="15">
        <v>0.99999999999999989</v>
      </c>
      <c r="X14">
        <f t="shared" si="7"/>
        <v>1</v>
      </c>
      <c r="Y14">
        <f t="shared" si="8"/>
        <v>0</v>
      </c>
      <c r="Z14" s="17">
        <f t="shared" si="9"/>
        <v>0</v>
      </c>
      <c r="AA14" s="15">
        <f t="shared" si="10"/>
        <v>1</v>
      </c>
    </row>
    <row r="15" spans="1:29" ht="16" x14ac:dyDescent="0.2">
      <c r="A15" t="s">
        <v>30</v>
      </c>
      <c r="B15" t="s">
        <v>81</v>
      </c>
      <c r="C15">
        <v>864618.61300000001</v>
      </c>
      <c r="D15">
        <v>0</v>
      </c>
      <c r="E15">
        <v>514048.67</v>
      </c>
      <c r="F15" s="15">
        <v>4024.6489999999999</v>
      </c>
      <c r="G15">
        <v>3659.2060000000001</v>
      </c>
      <c r="H15">
        <f t="shared" si="0"/>
        <v>0.5945380567466455</v>
      </c>
      <c r="J15" s="11" t="s">
        <v>81</v>
      </c>
      <c r="K15" s="14" t="b">
        <f t="shared" si="1"/>
        <v>1</v>
      </c>
      <c r="L15" t="b">
        <f t="shared" si="2"/>
        <v>1</v>
      </c>
      <c r="M15">
        <f t="shared" si="3"/>
        <v>1135.1574102564102</v>
      </c>
      <c r="N15">
        <f t="shared" si="4"/>
        <v>0.15510979999999999</v>
      </c>
      <c r="O15" s="16">
        <f t="shared" si="5"/>
        <v>0.15510979999999999</v>
      </c>
      <c r="P15" s="16">
        <f t="shared" si="6"/>
        <v>0.68978039999999996</v>
      </c>
      <c r="Q15" s="18">
        <v>0</v>
      </c>
      <c r="S15" s="15">
        <v>1</v>
      </c>
      <c r="T15" s="15">
        <v>0</v>
      </c>
      <c r="U15" s="15">
        <v>0</v>
      </c>
      <c r="V15" s="15">
        <v>1</v>
      </c>
      <c r="X15">
        <f t="shared" si="7"/>
        <v>1</v>
      </c>
      <c r="Y15">
        <f t="shared" si="8"/>
        <v>0</v>
      </c>
      <c r="Z15" s="17">
        <f t="shared" si="9"/>
        <v>0</v>
      </c>
      <c r="AA15" s="15">
        <f t="shared" si="10"/>
        <v>1</v>
      </c>
    </row>
    <row r="16" spans="1:29" ht="16" x14ac:dyDescent="0.2">
      <c r="A16" t="s">
        <v>31</v>
      </c>
      <c r="B16" t="s">
        <v>69</v>
      </c>
      <c r="C16">
        <v>5563.8159999999998</v>
      </c>
      <c r="D16">
        <v>0</v>
      </c>
      <c r="E16">
        <v>0</v>
      </c>
      <c r="F16" s="15">
        <v>537.15599999999995</v>
      </c>
      <c r="G16">
        <v>829.15200000000004</v>
      </c>
      <c r="H16">
        <f t="shared" si="0"/>
        <v>0</v>
      </c>
      <c r="J16" s="11" t="s">
        <v>69</v>
      </c>
      <c r="K16" s="14" t="b">
        <f t="shared" si="1"/>
        <v>0</v>
      </c>
      <c r="L16" t="b">
        <f t="shared" si="2"/>
        <v>1</v>
      </c>
      <c r="M16">
        <f t="shared" si="3"/>
        <v>151.50553846153844</v>
      </c>
      <c r="N16">
        <f t="shared" si="4"/>
        <v>0.18272347999999999</v>
      </c>
      <c r="O16" s="16">
        <f t="shared" si="5"/>
        <v>0</v>
      </c>
      <c r="P16" s="16">
        <f t="shared" si="6"/>
        <v>0.81727651999999995</v>
      </c>
      <c r="Q16" s="18">
        <v>0</v>
      </c>
      <c r="S16" s="15">
        <v>1</v>
      </c>
      <c r="T16" s="15">
        <v>0</v>
      </c>
      <c r="U16" s="15">
        <v>0</v>
      </c>
      <c r="V16" s="15">
        <v>1</v>
      </c>
      <c r="X16">
        <f t="shared" si="7"/>
        <v>1</v>
      </c>
      <c r="Y16">
        <f t="shared" si="8"/>
        <v>0</v>
      </c>
      <c r="Z16" s="17">
        <f t="shared" si="9"/>
        <v>0</v>
      </c>
      <c r="AA16" s="15">
        <f t="shared" si="10"/>
        <v>1</v>
      </c>
    </row>
    <row r="17" spans="1:27" ht="16" x14ac:dyDescent="0.2">
      <c r="A17" t="s">
        <v>32</v>
      </c>
      <c r="B17" t="s">
        <v>84</v>
      </c>
      <c r="C17">
        <v>32641.973000000002</v>
      </c>
      <c r="D17">
        <v>169.667</v>
      </c>
      <c r="E17">
        <v>2417.335</v>
      </c>
      <c r="F17" s="15">
        <v>0</v>
      </c>
      <c r="G17">
        <v>243.81399999999999</v>
      </c>
      <c r="H17">
        <f t="shared" si="0"/>
        <v>7.4056032090952337E-2</v>
      </c>
      <c r="J17" s="12" t="s">
        <v>84</v>
      </c>
      <c r="K17" s="14" t="b">
        <f t="shared" si="1"/>
        <v>0</v>
      </c>
      <c r="L17" s="12" t="b">
        <f t="shared" si="2"/>
        <v>0</v>
      </c>
      <c r="M17">
        <f t="shared" si="3"/>
        <v>0</v>
      </c>
      <c r="N17">
        <f t="shared" si="4"/>
        <v>0</v>
      </c>
      <c r="O17" s="16">
        <f t="shared" si="5"/>
        <v>0</v>
      </c>
      <c r="P17" s="16">
        <f t="shared" si="6"/>
        <v>1</v>
      </c>
      <c r="Q17" s="18">
        <v>0</v>
      </c>
      <c r="S17" s="15">
        <v>0.96255006265950305</v>
      </c>
      <c r="T17" s="15">
        <v>3.7449937340496398E-2</v>
      </c>
      <c r="U17" s="15">
        <v>0</v>
      </c>
      <c r="V17" s="15">
        <v>0.99999999999999944</v>
      </c>
      <c r="X17">
        <f t="shared" si="7"/>
        <v>1</v>
      </c>
      <c r="Y17">
        <f t="shared" si="8"/>
        <v>0</v>
      </c>
      <c r="Z17" s="17">
        <f t="shared" si="9"/>
        <v>0</v>
      </c>
      <c r="AA17" s="15">
        <f t="shared" si="10"/>
        <v>1</v>
      </c>
    </row>
    <row r="18" spans="1:27" ht="16" x14ac:dyDescent="0.2">
      <c r="A18" t="s">
        <v>33</v>
      </c>
      <c r="B18" t="s">
        <v>82</v>
      </c>
      <c r="C18">
        <v>42542.987000000001</v>
      </c>
      <c r="D18">
        <v>1810.9280000000001</v>
      </c>
      <c r="E18">
        <v>4491.99</v>
      </c>
      <c r="F18" s="15">
        <v>850</v>
      </c>
      <c r="G18">
        <v>587.16</v>
      </c>
      <c r="H18">
        <f t="shared" si="0"/>
        <v>0.1055870853637992</v>
      </c>
      <c r="J18" s="11" t="s">
        <v>82</v>
      </c>
      <c r="K18" s="14" t="b">
        <f t="shared" si="1"/>
        <v>0</v>
      </c>
      <c r="L18" t="b">
        <f t="shared" si="2"/>
        <v>1</v>
      </c>
      <c r="M18">
        <f t="shared" si="3"/>
        <v>239.74358974358975</v>
      </c>
      <c r="N18">
        <f t="shared" si="4"/>
        <v>0.40831049000000003</v>
      </c>
      <c r="O18" s="16">
        <f t="shared" si="5"/>
        <v>0</v>
      </c>
      <c r="P18" s="16">
        <f t="shared" si="6"/>
        <v>0.59168951000000003</v>
      </c>
      <c r="Q18" s="18">
        <v>0</v>
      </c>
      <c r="S18" s="15">
        <v>0.963688366731551</v>
      </c>
      <c r="T18" s="15">
        <v>3.6311633268448398E-2</v>
      </c>
      <c r="U18" s="15">
        <v>0</v>
      </c>
      <c r="V18" s="15">
        <v>0.99999999999999944</v>
      </c>
      <c r="X18">
        <f t="shared" si="7"/>
        <v>1</v>
      </c>
      <c r="Y18">
        <f t="shared" si="8"/>
        <v>0</v>
      </c>
      <c r="Z18" s="17">
        <f t="shared" si="9"/>
        <v>0</v>
      </c>
      <c r="AA18" s="15">
        <f t="shared" si="10"/>
        <v>1</v>
      </c>
    </row>
    <row r="19" spans="1:27" ht="16" x14ac:dyDescent="0.2">
      <c r="A19" t="s">
        <v>34</v>
      </c>
      <c r="B19" t="s">
        <v>83</v>
      </c>
      <c r="C19">
        <v>14868.767</v>
      </c>
      <c r="D19">
        <v>10.414999999999999</v>
      </c>
      <c r="E19">
        <v>9101.9940000000006</v>
      </c>
      <c r="F19" s="15">
        <v>161.34399999999999</v>
      </c>
      <c r="G19">
        <v>538.12099999999998</v>
      </c>
      <c r="H19">
        <f t="shared" si="0"/>
        <v>0.61215526479095417</v>
      </c>
      <c r="J19" s="11" t="s">
        <v>83</v>
      </c>
      <c r="K19" s="14" t="b">
        <f t="shared" si="1"/>
        <v>1</v>
      </c>
      <c r="L19" t="b">
        <f t="shared" si="2"/>
        <v>1</v>
      </c>
      <c r="M19">
        <f t="shared" si="3"/>
        <v>45.507282051282047</v>
      </c>
      <c r="N19">
        <f t="shared" si="4"/>
        <v>4.2283510000000003E-2</v>
      </c>
      <c r="O19" s="16">
        <f t="shared" si="5"/>
        <v>4.2283500000000002E-2</v>
      </c>
      <c r="P19" s="16">
        <f t="shared" si="6"/>
        <v>0.91543299</v>
      </c>
      <c r="Q19" s="18">
        <v>0</v>
      </c>
      <c r="S19" s="15">
        <v>0.98671741610721997</v>
      </c>
      <c r="T19" s="15">
        <v>1.32825838927801E-2</v>
      </c>
      <c r="U19" s="15">
        <v>0</v>
      </c>
      <c r="V19" s="15">
        <v>1</v>
      </c>
      <c r="X19">
        <f t="shared" si="7"/>
        <v>0.98671741999999996</v>
      </c>
      <c r="Y19">
        <f t="shared" si="8"/>
        <v>1.328258E-2</v>
      </c>
      <c r="Z19" s="17">
        <f t="shared" si="9"/>
        <v>0</v>
      </c>
      <c r="AA19" s="15">
        <f t="shared" si="10"/>
        <v>1</v>
      </c>
    </row>
    <row r="20" spans="1:27" ht="16" x14ac:dyDescent="0.2">
      <c r="A20" t="s">
        <v>35</v>
      </c>
      <c r="B20" t="s">
        <v>79</v>
      </c>
      <c r="C20">
        <v>168015.46599999999</v>
      </c>
      <c r="D20">
        <v>2954.4839999999999</v>
      </c>
      <c r="E20">
        <v>96839.86</v>
      </c>
      <c r="F20" s="15">
        <v>389</v>
      </c>
      <c r="G20">
        <v>1407.4849999999999</v>
      </c>
      <c r="H20">
        <f t="shared" si="0"/>
        <v>0.5763746773169085</v>
      </c>
      <c r="J20" s="11" t="s">
        <v>79</v>
      </c>
      <c r="K20" s="14" t="b">
        <f t="shared" si="1"/>
        <v>1</v>
      </c>
      <c r="L20" t="b">
        <f t="shared" si="2"/>
        <v>1</v>
      </c>
      <c r="M20">
        <f t="shared" si="3"/>
        <v>109.71794871794872</v>
      </c>
      <c r="N20">
        <f t="shared" si="4"/>
        <v>3.8976589999999998E-2</v>
      </c>
      <c r="O20" s="16">
        <f t="shared" si="5"/>
        <v>3.89766E-2</v>
      </c>
      <c r="P20" s="16">
        <f t="shared" si="6"/>
        <v>0.92204680999999999</v>
      </c>
      <c r="Q20" s="18">
        <v>0</v>
      </c>
      <c r="S20" s="15">
        <v>0.98626451839437701</v>
      </c>
      <c r="T20" s="15">
        <v>1.3735481605622201E-2</v>
      </c>
      <c r="U20" s="15">
        <v>0</v>
      </c>
      <c r="V20" s="15">
        <v>0.99999999999999922</v>
      </c>
      <c r="X20">
        <f t="shared" si="7"/>
        <v>0.98626451999999998</v>
      </c>
      <c r="Y20">
        <f t="shared" si="8"/>
        <v>1.373548E-2</v>
      </c>
      <c r="Z20" s="17">
        <f t="shared" si="9"/>
        <v>0</v>
      </c>
      <c r="AA20" s="15">
        <f t="shared" si="10"/>
        <v>1</v>
      </c>
    </row>
    <row r="21" spans="1:27" ht="16" x14ac:dyDescent="0.2">
      <c r="A21" t="s">
        <v>36</v>
      </c>
      <c r="B21" t="s">
        <v>85</v>
      </c>
      <c r="C21">
        <v>835.10599999999999</v>
      </c>
      <c r="D21">
        <v>0</v>
      </c>
      <c r="E21">
        <v>0</v>
      </c>
      <c r="F21" s="15">
        <v>340.642</v>
      </c>
      <c r="G21">
        <v>262.303</v>
      </c>
      <c r="H21">
        <f t="shared" si="0"/>
        <v>0</v>
      </c>
      <c r="J21" s="11" t="s">
        <v>85</v>
      </c>
      <c r="K21" s="14" t="b">
        <f t="shared" si="1"/>
        <v>0</v>
      </c>
      <c r="L21" t="b">
        <f t="shared" si="2"/>
        <v>1</v>
      </c>
      <c r="M21">
        <f t="shared" si="3"/>
        <v>96.078512820512813</v>
      </c>
      <c r="N21">
        <f t="shared" si="4"/>
        <v>0.36628827000000003</v>
      </c>
      <c r="O21" s="16">
        <f t="shared" si="5"/>
        <v>0</v>
      </c>
      <c r="P21" s="16">
        <f t="shared" si="6"/>
        <v>0.63371173000000003</v>
      </c>
      <c r="Q21" s="18">
        <v>0</v>
      </c>
      <c r="S21" s="15">
        <v>1</v>
      </c>
      <c r="T21" s="15">
        <v>0</v>
      </c>
      <c r="U21" s="15">
        <v>0</v>
      </c>
      <c r="V21" s="15">
        <v>1</v>
      </c>
      <c r="X21">
        <f t="shared" si="7"/>
        <v>1</v>
      </c>
      <c r="Y21">
        <f t="shared" si="8"/>
        <v>0</v>
      </c>
      <c r="Z21" s="17">
        <f t="shared" si="9"/>
        <v>0</v>
      </c>
      <c r="AA21" s="15">
        <f t="shared" si="10"/>
        <v>1</v>
      </c>
    </row>
    <row r="22" spans="1:27" ht="16" x14ac:dyDescent="0.2">
      <c r="A22" t="s">
        <v>37</v>
      </c>
      <c r="B22" t="s">
        <v>86</v>
      </c>
      <c r="C22">
        <v>247367.87400000001</v>
      </c>
      <c r="D22">
        <v>46.92</v>
      </c>
      <c r="E22">
        <v>210870.72399999999</v>
      </c>
      <c r="F22" s="15">
        <v>4520.2960000000003</v>
      </c>
      <c r="G22">
        <v>6134.68</v>
      </c>
      <c r="H22">
        <f t="shared" si="0"/>
        <v>0.85245800349967826</v>
      </c>
      <c r="J22" s="11" t="s">
        <v>86</v>
      </c>
      <c r="K22" s="14" t="b">
        <f t="shared" si="1"/>
        <v>1</v>
      </c>
      <c r="L22" t="b">
        <f t="shared" si="2"/>
        <v>1</v>
      </c>
      <c r="M22">
        <f t="shared" si="3"/>
        <v>1274.9552820512822</v>
      </c>
      <c r="N22">
        <f t="shared" si="4"/>
        <v>0.10391375</v>
      </c>
      <c r="O22" s="16">
        <f t="shared" si="5"/>
        <v>0.10391375999999999</v>
      </c>
      <c r="P22" s="16">
        <f t="shared" si="6"/>
        <v>0.79217249000000001</v>
      </c>
      <c r="Q22" s="18">
        <v>0</v>
      </c>
      <c r="S22" s="15">
        <v>0.97364914009783199</v>
      </c>
      <c r="T22" s="15">
        <v>2.6350859902167699E-2</v>
      </c>
      <c r="U22" s="15">
        <v>0</v>
      </c>
      <c r="V22" s="15">
        <v>0.99999999999999967</v>
      </c>
      <c r="X22">
        <f t="shared" si="7"/>
        <v>0.97364914000000002</v>
      </c>
      <c r="Y22">
        <f t="shared" si="8"/>
        <v>2.635086E-2</v>
      </c>
      <c r="Z22" s="17">
        <f t="shared" si="9"/>
        <v>0</v>
      </c>
      <c r="AA22" s="15">
        <f t="shared" si="10"/>
        <v>1</v>
      </c>
    </row>
    <row r="23" spans="1:27" ht="16" x14ac:dyDescent="0.2">
      <c r="A23" t="s">
        <v>38</v>
      </c>
      <c r="B23" t="s">
        <v>66</v>
      </c>
      <c r="C23">
        <v>193832.16200000001</v>
      </c>
      <c r="D23">
        <v>791.17399999999998</v>
      </c>
      <c r="E23">
        <v>52364.072</v>
      </c>
      <c r="F23" s="15">
        <v>4269.9089999999997</v>
      </c>
      <c r="G23">
        <v>9334.5380000000005</v>
      </c>
      <c r="H23">
        <f t="shared" si="0"/>
        <v>0.27015161704691709</v>
      </c>
      <c r="J23" s="11" t="s">
        <v>66</v>
      </c>
      <c r="K23" s="14" t="b">
        <f t="shared" si="1"/>
        <v>1</v>
      </c>
      <c r="L23" t="b">
        <f t="shared" si="2"/>
        <v>1</v>
      </c>
      <c r="M23">
        <f t="shared" si="3"/>
        <v>1204.3333076923075</v>
      </c>
      <c r="N23">
        <f t="shared" si="4"/>
        <v>6.4509529999999995E-2</v>
      </c>
      <c r="O23" s="16">
        <f t="shared" si="5"/>
        <v>6.4509529999999995E-2</v>
      </c>
      <c r="P23" s="16">
        <f t="shared" si="6"/>
        <v>0.87098094000000004</v>
      </c>
      <c r="Q23" s="18">
        <v>0</v>
      </c>
      <c r="S23" s="15">
        <v>1</v>
      </c>
      <c r="T23" s="15">
        <v>0</v>
      </c>
      <c r="U23" s="15">
        <v>0</v>
      </c>
      <c r="V23" s="15">
        <v>1</v>
      </c>
      <c r="X23">
        <f t="shared" si="7"/>
        <v>1</v>
      </c>
      <c r="Y23">
        <f t="shared" si="8"/>
        <v>0</v>
      </c>
      <c r="Z23" s="17">
        <f t="shared" si="9"/>
        <v>0</v>
      </c>
      <c r="AA23" s="15">
        <f t="shared" si="10"/>
        <v>1</v>
      </c>
    </row>
    <row r="24" spans="1:27" ht="16" x14ac:dyDescent="0.2">
      <c r="A24" t="s">
        <v>39</v>
      </c>
      <c r="B24" t="s">
        <v>87</v>
      </c>
      <c r="C24">
        <v>583130.05799999996</v>
      </c>
      <c r="D24">
        <v>187222.5</v>
      </c>
      <c r="E24">
        <v>81408.453999999998</v>
      </c>
      <c r="F24" s="15">
        <v>6934.0110000000004</v>
      </c>
      <c r="G24">
        <v>4698.0429999999997</v>
      </c>
      <c r="H24">
        <f t="shared" si="0"/>
        <v>0.13960599849579355</v>
      </c>
      <c r="J24" s="11" t="s">
        <v>87</v>
      </c>
      <c r="K24" s="14" t="b">
        <f t="shared" si="1"/>
        <v>0</v>
      </c>
      <c r="L24" t="b">
        <f t="shared" si="2"/>
        <v>1</v>
      </c>
      <c r="M24">
        <f t="shared" si="3"/>
        <v>1955.7466923076925</v>
      </c>
      <c r="N24">
        <f t="shared" si="4"/>
        <v>0.41628965000000001</v>
      </c>
      <c r="O24" s="16">
        <f t="shared" si="5"/>
        <v>0</v>
      </c>
      <c r="P24" s="16">
        <f t="shared" si="6"/>
        <v>0.58371035000000004</v>
      </c>
      <c r="Q24" s="18">
        <v>0</v>
      </c>
      <c r="S24" s="15">
        <v>0.96778055449584499</v>
      </c>
      <c r="T24" s="15">
        <v>3.2219445504154703E-2</v>
      </c>
      <c r="U24" s="15">
        <v>0</v>
      </c>
      <c r="V24" s="15">
        <v>0.99999999999999967</v>
      </c>
      <c r="X24">
        <f t="shared" si="7"/>
        <v>1</v>
      </c>
      <c r="Y24">
        <f t="shared" si="8"/>
        <v>0</v>
      </c>
      <c r="Z24" s="17">
        <f t="shared" si="9"/>
        <v>0</v>
      </c>
      <c r="AA24" s="15">
        <f t="shared" si="10"/>
        <v>1</v>
      </c>
    </row>
    <row r="25" spans="1:27" ht="16" x14ac:dyDescent="0.2">
      <c r="A25" t="s">
        <v>40</v>
      </c>
      <c r="B25" t="s">
        <v>88</v>
      </c>
      <c r="C25">
        <v>32961.5</v>
      </c>
      <c r="D25">
        <v>0</v>
      </c>
      <c r="E25">
        <v>371.721</v>
      </c>
      <c r="F25" s="15">
        <v>10125.634</v>
      </c>
      <c r="G25">
        <v>4312.7269999999999</v>
      </c>
      <c r="H25">
        <f t="shared" si="0"/>
        <v>1.1277429728622787E-2</v>
      </c>
      <c r="J25" s="11" t="s">
        <v>88</v>
      </c>
      <c r="K25" s="14" t="b">
        <f t="shared" si="1"/>
        <v>0</v>
      </c>
      <c r="L25" t="b">
        <f t="shared" si="2"/>
        <v>1</v>
      </c>
      <c r="M25">
        <f t="shared" si="3"/>
        <v>2855.9480512820514</v>
      </c>
      <c r="N25">
        <f>ROUND((M25/G25)-O25,8)</f>
        <v>0.66221397000000004</v>
      </c>
      <c r="O25" s="16">
        <f t="shared" si="5"/>
        <v>0</v>
      </c>
      <c r="P25" s="16">
        <f t="shared" si="6"/>
        <v>0.33778603000000001</v>
      </c>
      <c r="Q25" s="18">
        <v>0</v>
      </c>
      <c r="S25" s="15">
        <v>0.95234048300176899</v>
      </c>
      <c r="T25" s="15">
        <v>4.76595169982304E-2</v>
      </c>
      <c r="U25" s="15">
        <v>0</v>
      </c>
      <c r="V25" s="15">
        <v>0.99999999999999933</v>
      </c>
      <c r="X25">
        <f t="shared" si="7"/>
        <v>1</v>
      </c>
      <c r="Y25">
        <f t="shared" si="8"/>
        <v>0</v>
      </c>
      <c r="Z25" s="17">
        <f t="shared" si="9"/>
        <v>0</v>
      </c>
      <c r="AA25" s="15">
        <f t="shared" si="10"/>
        <v>1</v>
      </c>
    </row>
    <row r="26" spans="1:27" ht="16" x14ac:dyDescent="0.2">
      <c r="A26" t="s">
        <v>41</v>
      </c>
      <c r="B26" t="s">
        <v>89</v>
      </c>
      <c r="C26">
        <v>201727.171</v>
      </c>
      <c r="D26">
        <v>1174.066</v>
      </c>
      <c r="E26">
        <v>61390.49</v>
      </c>
      <c r="F26" s="15">
        <v>0</v>
      </c>
      <c r="G26">
        <v>402.24200000000002</v>
      </c>
      <c r="H26">
        <f t="shared" si="0"/>
        <v>0.30432434904864647</v>
      </c>
      <c r="J26" s="12" t="s">
        <v>89</v>
      </c>
      <c r="K26" s="14" t="b">
        <f t="shared" si="1"/>
        <v>1</v>
      </c>
      <c r="L26" s="12" t="b">
        <f t="shared" si="2"/>
        <v>0</v>
      </c>
      <c r="M26">
        <f t="shared" si="3"/>
        <v>0</v>
      </c>
      <c r="N26">
        <f t="shared" si="4"/>
        <v>0</v>
      </c>
      <c r="O26" s="16">
        <f t="shared" si="5"/>
        <v>0</v>
      </c>
      <c r="P26" s="16">
        <f t="shared" si="6"/>
        <v>1</v>
      </c>
      <c r="Q26" s="18">
        <v>0</v>
      </c>
      <c r="S26" s="15">
        <v>0.98143798658622305</v>
      </c>
      <c r="T26" s="15">
        <v>1.8562013413776699E-2</v>
      </c>
      <c r="U26" s="15">
        <v>0</v>
      </c>
      <c r="V26" s="15">
        <v>0.99999999999999978</v>
      </c>
      <c r="X26">
        <f t="shared" si="7"/>
        <v>1</v>
      </c>
      <c r="Y26">
        <f t="shared" si="8"/>
        <v>0</v>
      </c>
      <c r="Z26" s="17">
        <f t="shared" si="9"/>
        <v>0</v>
      </c>
      <c r="AA26" s="15">
        <f t="shared" si="10"/>
        <v>1</v>
      </c>
    </row>
    <row r="27" spans="1:27" ht="16" x14ac:dyDescent="0.2">
      <c r="A27" t="s">
        <v>42</v>
      </c>
      <c r="B27" t="s">
        <v>91</v>
      </c>
      <c r="C27">
        <v>27687.174999999999</v>
      </c>
      <c r="D27">
        <v>0.08</v>
      </c>
      <c r="E27">
        <v>3180.558</v>
      </c>
      <c r="F27" s="15">
        <v>1041.6969999999999</v>
      </c>
      <c r="G27">
        <v>1773.94</v>
      </c>
      <c r="H27">
        <f t="shared" si="0"/>
        <v>0.11487477505379295</v>
      </c>
      <c r="J27" s="11" t="s">
        <v>91</v>
      </c>
      <c r="K27" s="14" t="b">
        <f t="shared" si="1"/>
        <v>0</v>
      </c>
      <c r="L27" t="b">
        <f t="shared" si="2"/>
        <v>1</v>
      </c>
      <c r="M27">
        <f t="shared" si="3"/>
        <v>293.81197435897434</v>
      </c>
      <c r="N27">
        <f t="shared" si="4"/>
        <v>0.16562678</v>
      </c>
      <c r="O27" s="16">
        <f t="shared" si="5"/>
        <v>0</v>
      </c>
      <c r="P27" s="16">
        <f t="shared" si="6"/>
        <v>0.83437322000000003</v>
      </c>
      <c r="Q27" s="18">
        <v>0</v>
      </c>
      <c r="S27" s="15">
        <v>0.94014618553962503</v>
      </c>
      <c r="T27" s="15">
        <v>5.9853814460374501E-2</v>
      </c>
      <c r="U27" s="15">
        <v>0</v>
      </c>
      <c r="V27" s="15">
        <v>0.99999999999999956</v>
      </c>
      <c r="X27">
        <f t="shared" si="7"/>
        <v>1</v>
      </c>
      <c r="Y27">
        <f t="shared" si="8"/>
        <v>0</v>
      </c>
      <c r="Z27" s="17">
        <f t="shared" si="9"/>
        <v>0</v>
      </c>
      <c r="AA27" s="15">
        <f t="shared" si="10"/>
        <v>1</v>
      </c>
    </row>
    <row r="28" spans="1:27" ht="16" x14ac:dyDescent="0.2">
      <c r="A28" t="s">
        <v>43</v>
      </c>
      <c r="B28" t="s">
        <v>92</v>
      </c>
      <c r="C28">
        <v>80562.73</v>
      </c>
      <c r="D28">
        <v>681.6</v>
      </c>
      <c r="E28">
        <v>37862.370000000003</v>
      </c>
      <c r="F28" s="15">
        <v>1174.7</v>
      </c>
      <c r="G28">
        <v>4438.8</v>
      </c>
      <c r="H28">
        <f t="shared" si="0"/>
        <v>0.46997377074982444</v>
      </c>
      <c r="J28" s="11" t="s">
        <v>92</v>
      </c>
      <c r="K28" s="14" t="b">
        <f t="shared" si="1"/>
        <v>1</v>
      </c>
      <c r="L28" t="b">
        <f t="shared" si="2"/>
        <v>1</v>
      </c>
      <c r="M28">
        <f t="shared" si="3"/>
        <v>331.32564102564106</v>
      </c>
      <c r="N28">
        <f t="shared" si="4"/>
        <v>3.732154E-2</v>
      </c>
      <c r="O28" s="16">
        <f t="shared" si="5"/>
        <v>3.7321529999999999E-2</v>
      </c>
      <c r="P28" s="16">
        <f t="shared" si="6"/>
        <v>0.92535692999999997</v>
      </c>
      <c r="Q28" s="18">
        <v>0</v>
      </c>
      <c r="S28" s="15">
        <v>0.98540023689587997</v>
      </c>
      <c r="T28" s="15">
        <v>1.45997631041199E-2</v>
      </c>
      <c r="U28" s="15">
        <v>0</v>
      </c>
      <c r="V28" s="15">
        <v>0.99999999999999989</v>
      </c>
      <c r="X28">
        <f t="shared" si="7"/>
        <v>0.98540024000000004</v>
      </c>
      <c r="Y28">
        <f t="shared" si="8"/>
        <v>1.459976E-2</v>
      </c>
      <c r="Z28" s="17">
        <f t="shared" si="9"/>
        <v>0</v>
      </c>
      <c r="AA28" s="15">
        <f t="shared" si="10"/>
        <v>1</v>
      </c>
    </row>
    <row r="29" spans="1:27" ht="16" x14ac:dyDescent="0.2">
      <c r="A29" t="s">
        <v>44</v>
      </c>
      <c r="B29" t="s">
        <v>75</v>
      </c>
      <c r="C29">
        <v>155846.14799999999</v>
      </c>
      <c r="D29">
        <v>106.75</v>
      </c>
      <c r="E29">
        <v>886.5</v>
      </c>
      <c r="F29" s="15">
        <v>19192</v>
      </c>
      <c r="G29">
        <v>37072.800000000003</v>
      </c>
      <c r="H29">
        <f t="shared" si="0"/>
        <v>5.6883022864318731E-3</v>
      </c>
      <c r="J29" s="11" t="s">
        <v>75</v>
      </c>
      <c r="K29" s="14" t="b">
        <f t="shared" si="1"/>
        <v>0</v>
      </c>
      <c r="L29" t="b">
        <f t="shared" si="2"/>
        <v>1</v>
      </c>
      <c r="M29">
        <f t="shared" si="3"/>
        <v>5413.1282051282051</v>
      </c>
      <c r="N29">
        <f t="shared" si="4"/>
        <v>0.14601347000000001</v>
      </c>
      <c r="O29" s="16">
        <f t="shared" si="5"/>
        <v>0</v>
      </c>
      <c r="P29" s="16">
        <f t="shared" si="6"/>
        <v>0.85398653000000002</v>
      </c>
      <c r="Q29" s="18">
        <v>0</v>
      </c>
      <c r="S29" s="15">
        <v>0.86517197749048003</v>
      </c>
      <c r="T29" s="15">
        <v>0.134828022509519</v>
      </c>
      <c r="U29" s="15">
        <v>0</v>
      </c>
      <c r="V29" s="15">
        <v>0.999999999999999</v>
      </c>
      <c r="X29">
        <f t="shared" si="7"/>
        <v>1</v>
      </c>
      <c r="Y29">
        <f t="shared" si="8"/>
        <v>0</v>
      </c>
      <c r="Z29" s="17">
        <f t="shared" si="9"/>
        <v>0</v>
      </c>
      <c r="AA29" s="15">
        <f t="shared" si="10"/>
        <v>1</v>
      </c>
    </row>
    <row r="30" spans="1:27" ht="16" x14ac:dyDescent="0.2">
      <c r="A30" t="s">
        <v>45</v>
      </c>
      <c r="B30" t="s">
        <v>90</v>
      </c>
      <c r="C30">
        <v>170700.41500000001</v>
      </c>
      <c r="D30">
        <v>0</v>
      </c>
      <c r="E30">
        <v>606.6</v>
      </c>
      <c r="F30" s="15">
        <v>0</v>
      </c>
      <c r="G30">
        <v>50018.400000000001</v>
      </c>
      <c r="H30">
        <f t="shared" si="0"/>
        <v>3.5535941725742142E-3</v>
      </c>
      <c r="J30" s="12" t="s">
        <v>90</v>
      </c>
      <c r="K30" s="14" t="b">
        <f t="shared" si="1"/>
        <v>0</v>
      </c>
      <c r="L30" s="12" t="b">
        <f t="shared" si="2"/>
        <v>0</v>
      </c>
      <c r="M30">
        <f t="shared" si="3"/>
        <v>0</v>
      </c>
      <c r="N30">
        <f t="shared" si="4"/>
        <v>0</v>
      </c>
      <c r="O30" s="16">
        <f t="shared" si="5"/>
        <v>0</v>
      </c>
      <c r="P30" s="16">
        <f t="shared" si="6"/>
        <v>1</v>
      </c>
      <c r="Q30" s="18">
        <v>0</v>
      </c>
      <c r="S30" s="15">
        <v>1</v>
      </c>
      <c r="T30" s="15">
        <v>0</v>
      </c>
      <c r="U30" s="15">
        <v>0</v>
      </c>
      <c r="V30" s="15">
        <v>1</v>
      </c>
      <c r="X30">
        <f t="shared" si="7"/>
        <v>1</v>
      </c>
      <c r="Y30">
        <f t="shared" si="8"/>
        <v>0</v>
      </c>
      <c r="Z30" s="17">
        <f t="shared" si="9"/>
        <v>0</v>
      </c>
      <c r="AA30" s="15">
        <f t="shared" si="10"/>
        <v>1</v>
      </c>
    </row>
    <row r="31" spans="1:27" ht="16" x14ac:dyDescent="0.2">
      <c r="A31" t="s">
        <v>46</v>
      </c>
      <c r="B31" t="s">
        <v>95</v>
      </c>
      <c r="C31">
        <v>125176.05499999999</v>
      </c>
      <c r="D31">
        <v>0</v>
      </c>
      <c r="E31">
        <v>64.808000000000007</v>
      </c>
      <c r="F31" s="15">
        <v>20993.216</v>
      </c>
      <c r="G31">
        <v>80679.570999999996</v>
      </c>
      <c r="H31">
        <f t="shared" si="0"/>
        <v>5.1773480159604014E-4</v>
      </c>
      <c r="J31" s="11" t="s">
        <v>95</v>
      </c>
      <c r="K31" s="14" t="b">
        <f t="shared" si="1"/>
        <v>0</v>
      </c>
      <c r="L31" t="b">
        <f t="shared" si="2"/>
        <v>1</v>
      </c>
      <c r="M31">
        <f t="shared" si="3"/>
        <v>5921.1634871794868</v>
      </c>
      <c r="N31">
        <f t="shared" si="4"/>
        <v>7.3391109999999996E-2</v>
      </c>
      <c r="O31" s="16">
        <f t="shared" si="5"/>
        <v>0</v>
      </c>
      <c r="P31" s="16">
        <f t="shared" si="6"/>
        <v>0.92660889000000002</v>
      </c>
      <c r="Q31" s="18">
        <v>0</v>
      </c>
      <c r="S31" s="15">
        <v>0.96</v>
      </c>
      <c r="T31" s="15">
        <v>0</v>
      </c>
      <c r="U31" s="15">
        <v>0.04</v>
      </c>
      <c r="V31" s="15">
        <v>1</v>
      </c>
      <c r="X31">
        <f t="shared" si="7"/>
        <v>0.96</v>
      </c>
      <c r="Y31">
        <f t="shared" si="8"/>
        <v>0</v>
      </c>
      <c r="Z31" s="17">
        <f t="shared" si="9"/>
        <v>0.04</v>
      </c>
      <c r="AA31" s="15">
        <f t="shared" si="10"/>
        <v>1</v>
      </c>
    </row>
    <row r="32" spans="1:27" ht="16" x14ac:dyDescent="0.2">
      <c r="A32" t="s">
        <v>48</v>
      </c>
      <c r="B32" t="s">
        <v>93</v>
      </c>
      <c r="C32">
        <v>992761.06</v>
      </c>
      <c r="D32">
        <v>18319.919999999998</v>
      </c>
      <c r="E32">
        <v>755116.201</v>
      </c>
      <c r="F32" s="15">
        <v>3227.643</v>
      </c>
      <c r="G32">
        <v>59217.580999999998</v>
      </c>
      <c r="H32">
        <f t="shared" si="0"/>
        <v>0.76062230019376464</v>
      </c>
      <c r="J32" s="11" t="s">
        <v>93</v>
      </c>
      <c r="K32" s="14" t="b">
        <f t="shared" si="1"/>
        <v>1</v>
      </c>
      <c r="L32" t="b">
        <f t="shared" si="2"/>
        <v>1</v>
      </c>
      <c r="M32">
        <f t="shared" si="3"/>
        <v>910.36084615384618</v>
      </c>
      <c r="N32">
        <f t="shared" si="4"/>
        <v>7.6865700000000002E-3</v>
      </c>
      <c r="O32" s="16">
        <f t="shared" si="5"/>
        <v>7.6865800000000001E-3</v>
      </c>
      <c r="P32" s="16">
        <f t="shared" si="6"/>
        <v>0.98462685000000005</v>
      </c>
      <c r="Q32" s="18">
        <v>0</v>
      </c>
      <c r="S32" s="15">
        <v>0.99689434496289897</v>
      </c>
      <c r="T32" s="15">
        <v>3.1056550371009999E-3</v>
      </c>
      <c r="U32" s="15">
        <v>0</v>
      </c>
      <c r="V32" s="15">
        <v>1</v>
      </c>
      <c r="X32">
        <f t="shared" si="7"/>
        <v>0.99689433999999999</v>
      </c>
      <c r="Y32">
        <f t="shared" si="8"/>
        <v>3.1056600000000001E-3</v>
      </c>
      <c r="Z32" s="17">
        <f t="shared" si="9"/>
        <v>0</v>
      </c>
      <c r="AA32" s="15">
        <f t="shared" si="10"/>
        <v>1</v>
      </c>
    </row>
    <row r="33" spans="1:27" ht="16" x14ac:dyDescent="0.2">
      <c r="A33" t="s">
        <v>55</v>
      </c>
      <c r="B33" t="s">
        <v>94</v>
      </c>
      <c r="C33">
        <v>73527.027000000002</v>
      </c>
      <c r="D33">
        <v>9284.9760000000006</v>
      </c>
      <c r="E33">
        <v>7902.6689999999999</v>
      </c>
      <c r="F33" s="15">
        <v>0</v>
      </c>
      <c r="G33">
        <v>5859</v>
      </c>
      <c r="H33">
        <f t="shared" si="0"/>
        <v>0.10747978427034728</v>
      </c>
      <c r="J33" s="12" t="s">
        <v>94</v>
      </c>
      <c r="K33" s="14" t="b">
        <f t="shared" si="1"/>
        <v>0</v>
      </c>
      <c r="L33" s="12" t="b">
        <f t="shared" si="2"/>
        <v>0</v>
      </c>
      <c r="M33">
        <f t="shared" si="3"/>
        <v>0</v>
      </c>
      <c r="N33">
        <f t="shared" si="4"/>
        <v>0</v>
      </c>
      <c r="O33" s="16">
        <f t="shared" si="5"/>
        <v>0</v>
      </c>
      <c r="P33" s="16">
        <f t="shared" si="6"/>
        <v>1</v>
      </c>
      <c r="Q33" s="18">
        <v>0</v>
      </c>
      <c r="S33" s="15">
        <v>0.96</v>
      </c>
      <c r="T33" s="15">
        <v>0</v>
      </c>
      <c r="U33" s="15">
        <v>0.04</v>
      </c>
      <c r="V33" s="15">
        <v>1</v>
      </c>
      <c r="X33">
        <f t="shared" si="7"/>
        <v>0.96</v>
      </c>
      <c r="Y33">
        <f t="shared" si="8"/>
        <v>0</v>
      </c>
      <c r="Z33" s="17">
        <f t="shared" si="9"/>
        <v>0.04</v>
      </c>
      <c r="AA33" s="15">
        <f t="shared" si="10"/>
        <v>1</v>
      </c>
    </row>
    <row r="34" spans="1:27" x14ac:dyDescent="0.2">
      <c r="F34" s="15"/>
    </row>
    <row r="35" spans="1:27" x14ac:dyDescent="0.2">
      <c r="F35" s="15"/>
    </row>
    <row r="36" spans="1:27" x14ac:dyDescent="0.2">
      <c r="A36" t="s">
        <v>103</v>
      </c>
      <c r="C36" t="s">
        <v>109</v>
      </c>
      <c r="D36" t="s">
        <v>110</v>
      </c>
      <c r="F36" s="15"/>
    </row>
    <row r="37" spans="1:27" x14ac:dyDescent="0.2">
      <c r="A37" t="s">
        <v>104</v>
      </c>
      <c r="C37">
        <v>0.25</v>
      </c>
      <c r="D37" t="s">
        <v>105</v>
      </c>
      <c r="F37" s="15"/>
    </row>
    <row r="38" spans="1:27" x14ac:dyDescent="0.2">
      <c r="A38" t="s">
        <v>106</v>
      </c>
      <c r="C38">
        <v>0.5</v>
      </c>
      <c r="D38" t="s">
        <v>107</v>
      </c>
      <c r="F38" s="15"/>
    </row>
    <row r="39" spans="1:27" x14ac:dyDescent="0.2">
      <c r="A39" t="s">
        <v>134</v>
      </c>
      <c r="C39">
        <v>0.22</v>
      </c>
      <c r="D39" t="s">
        <v>108</v>
      </c>
      <c r="F39" s="15"/>
    </row>
    <row r="40" spans="1:27" x14ac:dyDescent="0.2">
      <c r="A40" t="s">
        <v>138</v>
      </c>
      <c r="C40">
        <v>0.78</v>
      </c>
      <c r="D40" t="s">
        <v>108</v>
      </c>
      <c r="F40" s="15"/>
    </row>
    <row r="41" spans="1:27" x14ac:dyDescent="0.2">
      <c r="A41" t="s">
        <v>133</v>
      </c>
      <c r="C41" s="17">
        <f>C39/C40</f>
        <v>0.28205128205128205</v>
      </c>
      <c r="F41" s="15"/>
    </row>
    <row r="42" spans="1:27" x14ac:dyDescent="0.2">
      <c r="A42" t="s">
        <v>135</v>
      </c>
      <c r="C42">
        <v>0.18179999999999999</v>
      </c>
      <c r="D42" t="s">
        <v>139</v>
      </c>
      <c r="F42" s="15"/>
    </row>
    <row r="43" spans="1:27" x14ac:dyDescent="0.2">
      <c r="A43" t="s">
        <v>137</v>
      </c>
      <c r="C43" s="17">
        <v>0.5454</v>
      </c>
      <c r="D43" t="s">
        <v>139</v>
      </c>
      <c r="F43" s="15"/>
    </row>
    <row r="44" spans="1:27" x14ac:dyDescent="0.2">
      <c r="A44" t="s">
        <v>136</v>
      </c>
      <c r="C44" s="17">
        <f>C42/C43</f>
        <v>0.33333333333333331</v>
      </c>
      <c r="F44" s="15"/>
    </row>
    <row r="45" spans="1:27" x14ac:dyDescent="0.2">
      <c r="A45" t="s">
        <v>111</v>
      </c>
      <c r="F45" s="15"/>
    </row>
  </sheetData>
  <conditionalFormatting sqref="K3:K33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zoomScale="125" workbookViewId="0">
      <selection activeCell="A5" sqref="A5"/>
    </sheetView>
  </sheetViews>
  <sheetFormatPr baseColWidth="10" defaultColWidth="8.83203125" defaultRowHeight="15" x14ac:dyDescent="0.2"/>
  <cols>
    <col min="1" max="1" width="32" bestFit="1" customWidth="1"/>
  </cols>
  <sheetData>
    <row r="1" spans="1:29" x14ac:dyDescent="0.2">
      <c r="A1" s="19" t="s">
        <v>112</v>
      </c>
    </row>
    <row r="2" spans="1:29" x14ac:dyDescent="0.2">
      <c r="A2" s="19" t="s">
        <v>113</v>
      </c>
      <c r="B2" s="20" t="s">
        <v>114</v>
      </c>
    </row>
    <row r="3" spans="1:29" x14ac:dyDescent="0.2">
      <c r="A3" s="19" t="s">
        <v>115</v>
      </c>
      <c r="B3" s="19" t="s">
        <v>116</v>
      </c>
    </row>
    <row r="4" spans="1:29" x14ac:dyDescent="0.2">
      <c r="A4" s="21" t="s">
        <v>125</v>
      </c>
    </row>
    <row r="5" spans="1:29" x14ac:dyDescent="0.2">
      <c r="A5" s="20" t="s">
        <v>117</v>
      </c>
      <c r="C5" s="19" t="s">
        <v>118</v>
      </c>
    </row>
    <row r="6" spans="1:29" x14ac:dyDescent="0.2">
      <c r="A6" s="20" t="s">
        <v>119</v>
      </c>
      <c r="C6" s="19" t="s">
        <v>120</v>
      </c>
    </row>
    <row r="7" spans="1:29" x14ac:dyDescent="0.2">
      <c r="A7" s="20" t="s">
        <v>121</v>
      </c>
      <c r="C7" s="19" t="s">
        <v>122</v>
      </c>
    </row>
    <row r="8" spans="1:29" x14ac:dyDescent="0.2">
      <c r="A8" s="20" t="s">
        <v>123</v>
      </c>
      <c r="C8" s="19" t="s">
        <v>124</v>
      </c>
    </row>
    <row r="9" spans="1:29" x14ac:dyDescent="0.2">
      <c r="A9" s="20"/>
      <c r="C9" s="19"/>
    </row>
    <row r="10" spans="1:29" x14ac:dyDescent="0.2">
      <c r="A10" s="1" t="s">
        <v>0</v>
      </c>
      <c r="B10" s="24" t="s">
        <v>1</v>
      </c>
      <c r="C10" s="24" t="s">
        <v>2</v>
      </c>
      <c r="D10" s="24" t="s">
        <v>3</v>
      </c>
      <c r="E10" s="24" t="s">
        <v>2</v>
      </c>
      <c r="F10" s="24" t="s">
        <v>4</v>
      </c>
      <c r="G10" s="24" t="s">
        <v>2</v>
      </c>
      <c r="H10" s="24" t="s">
        <v>5</v>
      </c>
      <c r="I10" s="24" t="s">
        <v>2</v>
      </c>
      <c r="J10" s="24" t="s">
        <v>6</v>
      </c>
      <c r="K10" s="24" t="s">
        <v>2</v>
      </c>
      <c r="L10" s="24" t="s">
        <v>7</v>
      </c>
      <c r="M10" s="24" t="s">
        <v>2</v>
      </c>
      <c r="N10" s="24" t="s">
        <v>8</v>
      </c>
      <c r="O10" s="24" t="s">
        <v>2</v>
      </c>
      <c r="P10" s="24" t="s">
        <v>9</v>
      </c>
      <c r="Q10" s="24" t="s">
        <v>2</v>
      </c>
      <c r="R10" s="24" t="s">
        <v>10</v>
      </c>
      <c r="S10" s="24" t="s">
        <v>2</v>
      </c>
      <c r="T10" s="24" t="s">
        <v>11</v>
      </c>
      <c r="U10" s="24" t="s">
        <v>2</v>
      </c>
      <c r="V10" s="24" t="s">
        <v>12</v>
      </c>
      <c r="W10" s="24" t="s">
        <v>2</v>
      </c>
      <c r="X10" s="24" t="s">
        <v>13</v>
      </c>
      <c r="Y10" s="24" t="s">
        <v>2</v>
      </c>
      <c r="Z10" s="24" t="s">
        <v>14</v>
      </c>
      <c r="AA10" s="24" t="s">
        <v>2</v>
      </c>
      <c r="AB10" s="24" t="s">
        <v>15</v>
      </c>
      <c r="AC10" s="24" t="s">
        <v>2</v>
      </c>
    </row>
    <row r="11" spans="1:29" x14ac:dyDescent="0.2">
      <c r="A11" s="2" t="s">
        <v>16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3" t="s">
        <v>2</v>
      </c>
      <c r="Q11" s="3" t="s">
        <v>2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3" t="s">
        <v>2</v>
      </c>
      <c r="Z11" s="3" t="s">
        <v>2</v>
      </c>
      <c r="AA11" s="3" t="s">
        <v>2</v>
      </c>
      <c r="AB11" s="3" t="s">
        <v>2</v>
      </c>
      <c r="AC11" s="3" t="s">
        <v>2</v>
      </c>
    </row>
    <row r="12" spans="1:29" x14ac:dyDescent="0.2">
      <c r="A12" s="4" t="s">
        <v>17</v>
      </c>
      <c r="B12" s="5">
        <v>6676789.8909999998</v>
      </c>
      <c r="C12" s="6" t="s">
        <v>2</v>
      </c>
      <c r="D12" s="5">
        <v>262316.34100000001</v>
      </c>
      <c r="E12" s="6" t="s">
        <v>2</v>
      </c>
      <c r="F12" s="5">
        <v>2503932.301</v>
      </c>
      <c r="G12" s="6" t="s">
        <v>2</v>
      </c>
      <c r="H12" s="5">
        <v>942150.61100000003</v>
      </c>
      <c r="I12" s="6" t="s">
        <v>2</v>
      </c>
      <c r="J12" s="5">
        <v>95595.126999999993</v>
      </c>
      <c r="K12" s="6" t="s">
        <v>2</v>
      </c>
      <c r="L12" s="5">
        <v>36505.832999999999</v>
      </c>
      <c r="M12" s="6" t="s">
        <v>2</v>
      </c>
      <c r="N12" s="5">
        <v>804634.77899999998</v>
      </c>
      <c r="O12" s="6" t="s">
        <v>2</v>
      </c>
      <c r="P12" s="7">
        <v>1909781.44</v>
      </c>
      <c r="Q12" s="6" t="s">
        <v>2</v>
      </c>
      <c r="R12" s="5">
        <v>9345.4779999999992</v>
      </c>
      <c r="S12" s="6" t="s">
        <v>2</v>
      </c>
      <c r="T12" s="5">
        <v>224492.019</v>
      </c>
      <c r="U12" s="6" t="s">
        <v>2</v>
      </c>
      <c r="V12" s="5">
        <v>1662543.5919999999</v>
      </c>
      <c r="W12" s="6" t="s">
        <v>2</v>
      </c>
      <c r="X12" s="5">
        <v>11689.114</v>
      </c>
      <c r="Y12" s="6" t="s">
        <v>2</v>
      </c>
      <c r="Z12" s="5">
        <v>384193.28200000001</v>
      </c>
      <c r="AA12" s="6" t="s">
        <v>2</v>
      </c>
      <c r="AB12" s="5">
        <v>674415.91700000002</v>
      </c>
      <c r="AC12" s="6" t="s">
        <v>2</v>
      </c>
    </row>
    <row r="13" spans="1:29" x14ac:dyDescent="0.2">
      <c r="A13" s="4" t="s">
        <v>18</v>
      </c>
      <c r="B13" s="8">
        <v>5192615.6730000004</v>
      </c>
      <c r="C13" s="9" t="s">
        <v>2</v>
      </c>
      <c r="D13" s="8">
        <v>36437.368000000002</v>
      </c>
      <c r="E13" s="9" t="s">
        <v>2</v>
      </c>
      <c r="F13" s="8">
        <v>2193044.8509999998</v>
      </c>
      <c r="G13" s="9" t="s">
        <v>2</v>
      </c>
      <c r="H13" s="8">
        <v>925605.07299999997</v>
      </c>
      <c r="I13" s="9" t="s">
        <v>2</v>
      </c>
      <c r="J13" s="8">
        <v>92223.635999999999</v>
      </c>
      <c r="K13" s="9" t="s">
        <v>2</v>
      </c>
      <c r="L13" s="8">
        <v>36420.877999999997</v>
      </c>
      <c r="M13" s="9" t="s">
        <v>2</v>
      </c>
      <c r="N13" s="8">
        <v>795750.28899999999</v>
      </c>
      <c r="O13" s="9" t="s">
        <v>2</v>
      </c>
      <c r="P13" s="8">
        <v>1360745.0830000001</v>
      </c>
      <c r="Q13" s="9" t="s">
        <v>2</v>
      </c>
      <c r="R13" s="8">
        <v>8243.8510000000006</v>
      </c>
      <c r="S13" s="9" t="s">
        <v>2</v>
      </c>
      <c r="T13" s="8">
        <v>205280.47700000001</v>
      </c>
      <c r="U13" s="9" t="s">
        <v>2</v>
      </c>
      <c r="V13" s="8">
        <v>1134923.531</v>
      </c>
      <c r="W13" s="9" t="s">
        <v>2</v>
      </c>
      <c r="X13" s="8">
        <v>10735.114</v>
      </c>
      <c r="Y13" s="9" t="s">
        <v>2</v>
      </c>
      <c r="Z13" s="8">
        <v>309205.91899999999</v>
      </c>
      <c r="AA13" s="9" t="s">
        <v>2</v>
      </c>
      <c r="AB13" s="10">
        <v>367577.38</v>
      </c>
      <c r="AC13" s="9" t="s">
        <v>2</v>
      </c>
    </row>
    <row r="14" spans="1:29" x14ac:dyDescent="0.2">
      <c r="A14" s="4" t="s">
        <v>19</v>
      </c>
      <c r="B14" s="5">
        <v>240436.424</v>
      </c>
      <c r="C14" s="6" t="s">
        <v>2</v>
      </c>
      <c r="D14" s="5">
        <v>1733.6310000000001</v>
      </c>
      <c r="E14" s="6" t="s">
        <v>2</v>
      </c>
      <c r="F14" s="7">
        <v>114358.59</v>
      </c>
      <c r="G14" s="6" t="s">
        <v>2</v>
      </c>
      <c r="H14" s="5">
        <v>89153.142999999996</v>
      </c>
      <c r="I14" s="6" t="s">
        <v>2</v>
      </c>
      <c r="J14" s="7">
        <v>4429.8</v>
      </c>
      <c r="K14" s="6" t="s">
        <v>2</v>
      </c>
      <c r="L14" s="7">
        <v>954.6</v>
      </c>
      <c r="M14" s="6" t="s">
        <v>2</v>
      </c>
      <c r="N14" s="7">
        <v>83346.899999999994</v>
      </c>
      <c r="O14" s="6" t="s">
        <v>2</v>
      </c>
      <c r="P14" s="7">
        <v>26746.2</v>
      </c>
      <c r="Q14" s="6" t="s">
        <v>2</v>
      </c>
      <c r="R14" s="7">
        <v>189.8</v>
      </c>
      <c r="S14" s="6" t="s">
        <v>2</v>
      </c>
      <c r="T14" s="7">
        <v>3438.1</v>
      </c>
      <c r="U14" s="6" t="s">
        <v>2</v>
      </c>
      <c r="V14" s="7">
        <v>23114.5</v>
      </c>
      <c r="W14" s="6" t="s">
        <v>2</v>
      </c>
      <c r="X14" s="7">
        <v>0</v>
      </c>
      <c r="Y14" s="6" t="s">
        <v>2</v>
      </c>
      <c r="Z14" s="7">
        <v>7913.16</v>
      </c>
      <c r="AA14" s="6" t="s">
        <v>2</v>
      </c>
      <c r="AB14" s="7">
        <v>531.70000000000005</v>
      </c>
      <c r="AC14" s="6" t="s">
        <v>2</v>
      </c>
    </row>
    <row r="15" spans="1:29" x14ac:dyDescent="0.2">
      <c r="A15" s="4" t="s">
        <v>20</v>
      </c>
      <c r="B15" s="8">
        <v>47184.896000000001</v>
      </c>
      <c r="C15" s="9" t="s">
        <v>2</v>
      </c>
      <c r="D15" s="8">
        <v>4152.951</v>
      </c>
      <c r="E15" s="9" t="s">
        <v>2</v>
      </c>
      <c r="F15" s="8">
        <v>2637.6350000000002</v>
      </c>
      <c r="G15" s="9" t="s">
        <v>2</v>
      </c>
      <c r="H15" s="8">
        <v>35.878</v>
      </c>
      <c r="I15" s="9" t="s">
        <v>2</v>
      </c>
      <c r="J15" s="10">
        <v>22.31</v>
      </c>
      <c r="K15" s="9" t="s">
        <v>2</v>
      </c>
      <c r="L15" s="10">
        <v>0</v>
      </c>
      <c r="M15" s="9" t="s">
        <v>2</v>
      </c>
      <c r="N15" s="8">
        <v>12.521000000000001</v>
      </c>
      <c r="O15" s="9" t="s">
        <v>2</v>
      </c>
      <c r="P15" s="8">
        <v>28214.352999999999</v>
      </c>
      <c r="Q15" s="9" t="s">
        <v>2</v>
      </c>
      <c r="R15" s="10">
        <v>0</v>
      </c>
      <c r="S15" s="9" t="s">
        <v>2</v>
      </c>
      <c r="T15" s="10">
        <v>0</v>
      </c>
      <c r="U15" s="9" t="s">
        <v>2</v>
      </c>
      <c r="V15" s="8">
        <v>28214.352999999999</v>
      </c>
      <c r="W15" s="9" t="s">
        <v>2</v>
      </c>
      <c r="X15" s="10">
        <v>0</v>
      </c>
      <c r="Y15" s="9" t="s">
        <v>2</v>
      </c>
      <c r="Z15" s="8">
        <v>4459.241</v>
      </c>
      <c r="AA15" s="9" t="s">
        <v>2</v>
      </c>
      <c r="AB15" s="8">
        <v>7684.8379999999997</v>
      </c>
      <c r="AC15" s="9" t="s">
        <v>2</v>
      </c>
    </row>
    <row r="16" spans="1:29" x14ac:dyDescent="0.2">
      <c r="A16" s="4" t="s">
        <v>21</v>
      </c>
      <c r="B16" s="5">
        <v>203351.226</v>
      </c>
      <c r="C16" s="6" t="s">
        <v>2</v>
      </c>
      <c r="D16" s="5">
        <v>30374.972000000002</v>
      </c>
      <c r="E16" s="6" t="s">
        <v>2</v>
      </c>
      <c r="F16" s="5">
        <v>49363.438999999998</v>
      </c>
      <c r="G16" s="6" t="s">
        <v>2</v>
      </c>
      <c r="H16" s="5">
        <v>1495.3969999999999</v>
      </c>
      <c r="I16" s="6" t="s">
        <v>2</v>
      </c>
      <c r="J16" s="5">
        <v>1495.3969999999999</v>
      </c>
      <c r="K16" s="6" t="s">
        <v>2</v>
      </c>
      <c r="L16" s="7">
        <v>0</v>
      </c>
      <c r="M16" s="6" t="s">
        <v>2</v>
      </c>
      <c r="N16" s="7">
        <v>0</v>
      </c>
      <c r="O16" s="6" t="s">
        <v>2</v>
      </c>
      <c r="P16" s="5">
        <v>84351.797999999995</v>
      </c>
      <c r="Q16" s="6" t="s">
        <v>2</v>
      </c>
      <c r="R16" s="5">
        <v>82.924999999999997</v>
      </c>
      <c r="S16" s="6" t="s">
        <v>2</v>
      </c>
      <c r="T16" s="5">
        <v>4179.3670000000002</v>
      </c>
      <c r="U16" s="6" t="s">
        <v>2</v>
      </c>
      <c r="V16" s="5">
        <v>80089.505999999994</v>
      </c>
      <c r="W16" s="6" t="s">
        <v>2</v>
      </c>
      <c r="X16" s="7">
        <v>0</v>
      </c>
      <c r="Y16" s="6" t="s">
        <v>2</v>
      </c>
      <c r="Z16" s="7">
        <v>10344.6</v>
      </c>
      <c r="AA16" s="6" t="s">
        <v>2</v>
      </c>
      <c r="AB16" s="5">
        <v>27421.021000000001</v>
      </c>
      <c r="AC16" s="6" t="s">
        <v>2</v>
      </c>
    </row>
    <row r="17" spans="1:29" x14ac:dyDescent="0.2">
      <c r="A17" s="4" t="s">
        <v>22</v>
      </c>
      <c r="B17" s="8">
        <v>110064.984</v>
      </c>
      <c r="C17" s="9" t="s">
        <v>2</v>
      </c>
      <c r="D17" s="10">
        <v>0</v>
      </c>
      <c r="E17" s="9" t="s">
        <v>2</v>
      </c>
      <c r="F17" s="8">
        <v>18640.972000000002</v>
      </c>
      <c r="G17" s="9" t="s">
        <v>2</v>
      </c>
      <c r="H17" s="8">
        <v>4067.9009999999998</v>
      </c>
      <c r="I17" s="9" t="s">
        <v>2</v>
      </c>
      <c r="J17" s="10">
        <v>339.48</v>
      </c>
      <c r="K17" s="9" t="s">
        <v>2</v>
      </c>
      <c r="L17" s="8">
        <v>84.956000000000003</v>
      </c>
      <c r="M17" s="9" t="s">
        <v>2</v>
      </c>
      <c r="N17" s="8">
        <v>3632.404</v>
      </c>
      <c r="O17" s="9" t="s">
        <v>2</v>
      </c>
      <c r="P17" s="10">
        <v>41173.17</v>
      </c>
      <c r="Q17" s="9" t="s">
        <v>2</v>
      </c>
      <c r="R17" s="8">
        <v>484.71699999999998</v>
      </c>
      <c r="S17" s="9" t="s">
        <v>2</v>
      </c>
      <c r="T17" s="8">
        <v>7709.1639999999998</v>
      </c>
      <c r="U17" s="9" t="s">
        <v>2</v>
      </c>
      <c r="V17" s="8">
        <v>32979.298999999999</v>
      </c>
      <c r="W17" s="9" t="s">
        <v>2</v>
      </c>
      <c r="X17" s="10">
        <v>0</v>
      </c>
      <c r="Y17" s="9" t="s">
        <v>2</v>
      </c>
      <c r="Z17" s="8">
        <v>3657.3519999999999</v>
      </c>
      <c r="AA17" s="9" t="s">
        <v>2</v>
      </c>
      <c r="AB17" s="10">
        <v>42525.59</v>
      </c>
      <c r="AC17" s="9" t="s">
        <v>2</v>
      </c>
    </row>
    <row r="18" spans="1:29" x14ac:dyDescent="0.2">
      <c r="A18" s="4" t="s">
        <v>23</v>
      </c>
      <c r="B18" s="5">
        <v>1620501.084</v>
      </c>
      <c r="C18" s="6" t="s">
        <v>2</v>
      </c>
      <c r="D18" s="5">
        <v>14454.225</v>
      </c>
      <c r="E18" s="6" t="s">
        <v>2</v>
      </c>
      <c r="F18" s="5">
        <v>733731.07200000004</v>
      </c>
      <c r="G18" s="6" t="s">
        <v>2</v>
      </c>
      <c r="H18" s="5">
        <v>415120.38199999998</v>
      </c>
      <c r="I18" s="6" t="s">
        <v>2</v>
      </c>
      <c r="J18" s="7">
        <v>27840.66</v>
      </c>
      <c r="K18" s="6" t="s">
        <v>2</v>
      </c>
      <c r="L18" s="7">
        <v>0</v>
      </c>
      <c r="M18" s="6" t="s">
        <v>2</v>
      </c>
      <c r="N18" s="5">
        <v>387326.11700000003</v>
      </c>
      <c r="O18" s="6" t="s">
        <v>2</v>
      </c>
      <c r="P18" s="5">
        <v>279970.18599999999</v>
      </c>
      <c r="Q18" s="6" t="s">
        <v>2</v>
      </c>
      <c r="R18" s="5">
        <v>3826.6410000000001</v>
      </c>
      <c r="S18" s="6" t="s">
        <v>2</v>
      </c>
      <c r="T18" s="7">
        <v>43736.42</v>
      </c>
      <c r="U18" s="6" t="s">
        <v>2</v>
      </c>
      <c r="V18" s="5">
        <v>220626.633</v>
      </c>
      <c r="W18" s="6" t="s">
        <v>2</v>
      </c>
      <c r="X18" s="5">
        <v>10735.114</v>
      </c>
      <c r="Y18" s="6" t="s">
        <v>2</v>
      </c>
      <c r="Z18" s="7">
        <v>26879.4</v>
      </c>
      <c r="AA18" s="6" t="s">
        <v>2</v>
      </c>
      <c r="AB18" s="5">
        <v>150345.81899999999</v>
      </c>
      <c r="AC18" s="6" t="s">
        <v>2</v>
      </c>
    </row>
    <row r="19" spans="1:29" x14ac:dyDescent="0.2">
      <c r="A19" s="4" t="s">
        <v>24</v>
      </c>
      <c r="B19" s="8">
        <v>29116.873</v>
      </c>
      <c r="C19" s="9" t="s">
        <v>2</v>
      </c>
      <c r="D19" s="10">
        <v>39.6</v>
      </c>
      <c r="E19" s="9" t="s">
        <v>2</v>
      </c>
      <c r="F19" s="8">
        <v>1771.6389999999999</v>
      </c>
      <c r="G19" s="9" t="s">
        <v>2</v>
      </c>
      <c r="H19" s="10">
        <v>79.02</v>
      </c>
      <c r="I19" s="9" t="s">
        <v>2</v>
      </c>
      <c r="J19" s="10">
        <v>0</v>
      </c>
      <c r="K19" s="9" t="s">
        <v>2</v>
      </c>
      <c r="L19" s="10">
        <v>0</v>
      </c>
      <c r="M19" s="9" t="s">
        <v>2</v>
      </c>
      <c r="N19" s="10">
        <v>76.14</v>
      </c>
      <c r="O19" s="9" t="s">
        <v>2</v>
      </c>
      <c r="P19" s="8">
        <v>14753.138000000001</v>
      </c>
      <c r="Q19" s="9" t="s">
        <v>2</v>
      </c>
      <c r="R19" s="10">
        <v>0</v>
      </c>
      <c r="S19" s="9" t="s">
        <v>2</v>
      </c>
      <c r="T19" s="10">
        <v>0</v>
      </c>
      <c r="U19" s="9" t="s">
        <v>2</v>
      </c>
      <c r="V19" s="8">
        <v>14753.138000000001</v>
      </c>
      <c r="W19" s="9" t="s">
        <v>2</v>
      </c>
      <c r="X19" s="10">
        <v>0</v>
      </c>
      <c r="Y19" s="9" t="s">
        <v>2</v>
      </c>
      <c r="Z19" s="8">
        <v>1609.6320000000001</v>
      </c>
      <c r="AA19" s="9" t="s">
        <v>2</v>
      </c>
      <c r="AB19" s="8">
        <v>10863.843999999999</v>
      </c>
      <c r="AC19" s="9" t="s">
        <v>2</v>
      </c>
    </row>
    <row r="20" spans="1:29" x14ac:dyDescent="0.2">
      <c r="A20" s="4" t="s">
        <v>25</v>
      </c>
      <c r="B20" s="5">
        <v>76040.289000000004</v>
      </c>
      <c r="C20" s="6" t="s">
        <v>2</v>
      </c>
      <c r="D20" s="5">
        <v>13268.183000000001</v>
      </c>
      <c r="E20" s="6" t="s">
        <v>2</v>
      </c>
      <c r="F20" s="5">
        <v>17493.756000000001</v>
      </c>
      <c r="G20" s="6" t="s">
        <v>2</v>
      </c>
      <c r="H20" s="5">
        <v>40785.427000000003</v>
      </c>
      <c r="I20" s="6" t="s">
        <v>2</v>
      </c>
      <c r="J20" s="5">
        <v>1616.5519999999999</v>
      </c>
      <c r="K20" s="6" t="s">
        <v>2</v>
      </c>
      <c r="L20" s="5">
        <v>27183.635999999999</v>
      </c>
      <c r="M20" s="6" t="s">
        <v>2</v>
      </c>
      <c r="N20" s="5">
        <v>11127.971</v>
      </c>
      <c r="O20" s="6" t="s">
        <v>2</v>
      </c>
      <c r="P20" s="5">
        <v>1735.9169999999999</v>
      </c>
      <c r="Q20" s="6" t="s">
        <v>2</v>
      </c>
      <c r="R20" s="5">
        <v>17.181000000000001</v>
      </c>
      <c r="S20" s="6" t="s">
        <v>2</v>
      </c>
      <c r="T20" s="5">
        <v>811.17499999999995</v>
      </c>
      <c r="U20" s="6" t="s">
        <v>2</v>
      </c>
      <c r="V20" s="5">
        <v>907.56200000000001</v>
      </c>
      <c r="W20" s="6" t="s">
        <v>2</v>
      </c>
      <c r="X20" s="7">
        <v>0</v>
      </c>
      <c r="Y20" s="6" t="s">
        <v>2</v>
      </c>
      <c r="Z20" s="5">
        <v>2757.0059999999999</v>
      </c>
      <c r="AA20" s="6" t="s">
        <v>2</v>
      </c>
      <c r="AB20" s="7">
        <v>0</v>
      </c>
      <c r="AC20" s="6" t="s">
        <v>2</v>
      </c>
    </row>
    <row r="21" spans="1:29" x14ac:dyDescent="0.2">
      <c r="A21" s="4" t="s">
        <v>26</v>
      </c>
      <c r="B21" s="8">
        <v>95571.611000000004</v>
      </c>
      <c r="C21" s="9" t="s">
        <v>2</v>
      </c>
      <c r="D21" s="8">
        <v>236.983</v>
      </c>
      <c r="E21" s="9" t="s">
        <v>2</v>
      </c>
      <c r="F21" s="8">
        <v>15515.679</v>
      </c>
      <c r="G21" s="9" t="s">
        <v>2</v>
      </c>
      <c r="H21" s="8">
        <v>46055.063000000002</v>
      </c>
      <c r="I21" s="9" t="s">
        <v>2</v>
      </c>
      <c r="J21" s="8">
        <v>3025.7420000000002</v>
      </c>
      <c r="K21" s="9" t="s">
        <v>2</v>
      </c>
      <c r="L21" s="10">
        <v>129</v>
      </c>
      <c r="M21" s="9" t="s">
        <v>2</v>
      </c>
      <c r="N21" s="8">
        <v>42886.995999999999</v>
      </c>
      <c r="O21" s="9" t="s">
        <v>2</v>
      </c>
      <c r="P21" s="8">
        <v>28702.905999999999</v>
      </c>
      <c r="Q21" s="9" t="s">
        <v>2</v>
      </c>
      <c r="R21" s="10">
        <v>431.3</v>
      </c>
      <c r="S21" s="9" t="s">
        <v>2</v>
      </c>
      <c r="T21" s="10">
        <v>3029</v>
      </c>
      <c r="U21" s="9" t="s">
        <v>2</v>
      </c>
      <c r="V21" s="8">
        <v>25242.606</v>
      </c>
      <c r="W21" s="9" t="s">
        <v>2</v>
      </c>
      <c r="X21" s="10">
        <v>0</v>
      </c>
      <c r="Y21" s="9" t="s">
        <v>2</v>
      </c>
      <c r="Z21" s="8">
        <v>2993.8319999999999</v>
      </c>
      <c r="AA21" s="9" t="s">
        <v>2</v>
      </c>
      <c r="AB21" s="8">
        <v>2067.1480000000001</v>
      </c>
      <c r="AC21" s="9" t="s">
        <v>2</v>
      </c>
    </row>
    <row r="22" spans="1:29" x14ac:dyDescent="0.2">
      <c r="A22" s="4" t="s">
        <v>27</v>
      </c>
      <c r="B22" s="5">
        <v>238047.87599999999</v>
      </c>
      <c r="C22" s="6" t="s">
        <v>2</v>
      </c>
      <c r="D22" s="5">
        <v>2220.172</v>
      </c>
      <c r="E22" s="6" t="s">
        <v>2</v>
      </c>
      <c r="F22" s="7">
        <v>67037.13</v>
      </c>
      <c r="G22" s="6" t="s">
        <v>2</v>
      </c>
      <c r="H22" s="5">
        <v>69572.741999999998</v>
      </c>
      <c r="I22" s="6" t="s">
        <v>2</v>
      </c>
      <c r="J22" s="5">
        <v>14179.076999999999</v>
      </c>
      <c r="K22" s="6" t="s">
        <v>2</v>
      </c>
      <c r="L22" s="7">
        <v>0</v>
      </c>
      <c r="M22" s="6" t="s">
        <v>2</v>
      </c>
      <c r="N22" s="5">
        <v>57330.544999999998</v>
      </c>
      <c r="O22" s="6" t="s">
        <v>2</v>
      </c>
      <c r="P22" s="5">
        <v>79866.937999999995</v>
      </c>
      <c r="Q22" s="6" t="s">
        <v>2</v>
      </c>
      <c r="R22" s="5">
        <v>787.38900000000001</v>
      </c>
      <c r="S22" s="6" t="s">
        <v>2</v>
      </c>
      <c r="T22" s="5">
        <v>4561.6819999999998</v>
      </c>
      <c r="U22" s="6" t="s">
        <v>2</v>
      </c>
      <c r="V22" s="7">
        <v>74082.97</v>
      </c>
      <c r="W22" s="6" t="s">
        <v>2</v>
      </c>
      <c r="X22" s="7">
        <v>0</v>
      </c>
      <c r="Y22" s="6" t="s">
        <v>2</v>
      </c>
      <c r="Z22" s="5">
        <v>19350.895</v>
      </c>
      <c r="AA22" s="6" t="s">
        <v>2</v>
      </c>
      <c r="AB22" s="7">
        <v>0</v>
      </c>
      <c r="AC22" s="6" t="s">
        <v>2</v>
      </c>
    </row>
    <row r="23" spans="1:29" x14ac:dyDescent="0.2">
      <c r="A23" s="4" t="s">
        <v>28</v>
      </c>
      <c r="B23" s="8">
        <v>1130269.1270000001</v>
      </c>
      <c r="C23" s="9" t="s">
        <v>2</v>
      </c>
      <c r="D23" s="8">
        <v>778.07500000000005</v>
      </c>
      <c r="E23" s="9" t="s">
        <v>2</v>
      </c>
      <c r="F23" s="8">
        <v>393065.51400000002</v>
      </c>
      <c r="G23" s="9" t="s">
        <v>2</v>
      </c>
      <c r="H23" s="8">
        <v>139587.242</v>
      </c>
      <c r="I23" s="9" t="s">
        <v>2</v>
      </c>
      <c r="J23" s="8">
        <v>7234.7280000000001</v>
      </c>
      <c r="K23" s="9" t="s">
        <v>2</v>
      </c>
      <c r="L23" s="8">
        <v>7281.6610000000001</v>
      </c>
      <c r="M23" s="9" t="s">
        <v>2</v>
      </c>
      <c r="N23" s="8">
        <v>123833.723</v>
      </c>
      <c r="O23" s="9" t="s">
        <v>2</v>
      </c>
      <c r="P23" s="8">
        <v>378172.58500000002</v>
      </c>
      <c r="Q23" s="9" t="s">
        <v>2</v>
      </c>
      <c r="R23" s="10">
        <v>665.42</v>
      </c>
      <c r="S23" s="9" t="s">
        <v>2</v>
      </c>
      <c r="T23" s="8">
        <v>102862.473</v>
      </c>
      <c r="U23" s="9" t="s">
        <v>2</v>
      </c>
      <c r="V23" s="8">
        <v>274644.69199999998</v>
      </c>
      <c r="W23" s="9" t="s">
        <v>2</v>
      </c>
      <c r="X23" s="10">
        <v>0</v>
      </c>
      <c r="Y23" s="9" t="s">
        <v>2</v>
      </c>
      <c r="Z23" s="8">
        <v>177627.584</v>
      </c>
      <c r="AA23" s="9" t="s">
        <v>2</v>
      </c>
      <c r="AB23" s="8">
        <v>41038.125</v>
      </c>
      <c r="AC23" s="9" t="s">
        <v>2</v>
      </c>
    </row>
    <row r="24" spans="1:29" x14ac:dyDescent="0.2">
      <c r="A24" s="4" t="s">
        <v>29</v>
      </c>
      <c r="B24" s="5">
        <v>63303.536999999997</v>
      </c>
      <c r="C24" s="6" t="s">
        <v>2</v>
      </c>
      <c r="D24" s="5">
        <v>88.965999999999994</v>
      </c>
      <c r="E24" s="6" t="s">
        <v>2</v>
      </c>
      <c r="F24" s="5">
        <v>14475.536</v>
      </c>
      <c r="G24" s="6" t="s">
        <v>2</v>
      </c>
      <c r="H24" s="5">
        <v>2321.3150000000001</v>
      </c>
      <c r="I24" s="6" t="s">
        <v>2</v>
      </c>
      <c r="J24" s="5">
        <v>177.839</v>
      </c>
      <c r="K24" s="6" t="s">
        <v>2</v>
      </c>
      <c r="L24" s="7">
        <v>0</v>
      </c>
      <c r="M24" s="6" t="s">
        <v>2</v>
      </c>
      <c r="N24" s="5">
        <v>2059.0569999999998</v>
      </c>
      <c r="O24" s="6" t="s">
        <v>2</v>
      </c>
      <c r="P24" s="5">
        <v>41255.735000000001</v>
      </c>
      <c r="Q24" s="6" t="s">
        <v>2</v>
      </c>
      <c r="R24" s="7">
        <v>22.64</v>
      </c>
      <c r="S24" s="6" t="s">
        <v>2</v>
      </c>
      <c r="T24" s="7">
        <v>603.6</v>
      </c>
      <c r="U24" s="6" t="s">
        <v>2</v>
      </c>
      <c r="V24" s="5">
        <v>40629.495000000003</v>
      </c>
      <c r="W24" s="6" t="s">
        <v>2</v>
      </c>
      <c r="X24" s="7">
        <v>0</v>
      </c>
      <c r="Y24" s="6" t="s">
        <v>2</v>
      </c>
      <c r="Z24" s="5">
        <v>887.16899999999998</v>
      </c>
      <c r="AA24" s="6" t="s">
        <v>2</v>
      </c>
      <c r="AB24" s="5">
        <v>4274.8149999999996</v>
      </c>
      <c r="AC24" s="6" t="s">
        <v>2</v>
      </c>
    </row>
    <row r="25" spans="1:29" x14ac:dyDescent="0.2">
      <c r="A25" s="4" t="s">
        <v>30</v>
      </c>
      <c r="B25" s="8">
        <v>864618.61300000001</v>
      </c>
      <c r="C25" s="9" t="s">
        <v>2</v>
      </c>
      <c r="D25" s="10">
        <v>0</v>
      </c>
      <c r="E25" s="9" t="s">
        <v>2</v>
      </c>
      <c r="F25" s="10">
        <v>514048.67</v>
      </c>
      <c r="G25" s="9" t="s">
        <v>2</v>
      </c>
      <c r="H25" s="10">
        <v>62090.14</v>
      </c>
      <c r="I25" s="9" t="s">
        <v>2</v>
      </c>
      <c r="J25" s="8">
        <v>29673.312000000002</v>
      </c>
      <c r="K25" s="9" t="s">
        <v>2</v>
      </c>
      <c r="L25" s="10">
        <v>86</v>
      </c>
      <c r="M25" s="9" t="s">
        <v>2</v>
      </c>
      <c r="N25" s="8">
        <v>31926.526999999998</v>
      </c>
      <c r="O25" s="9" t="s">
        <v>2</v>
      </c>
      <c r="P25" s="8">
        <v>252376.36600000001</v>
      </c>
      <c r="Q25" s="9" t="s">
        <v>2</v>
      </c>
      <c r="R25" s="8">
        <v>421.16500000000002</v>
      </c>
      <c r="S25" s="9" t="s">
        <v>2</v>
      </c>
      <c r="T25" s="8">
        <v>4024.6489999999999</v>
      </c>
      <c r="U25" s="9" t="s">
        <v>2</v>
      </c>
      <c r="V25" s="8">
        <v>247890.677</v>
      </c>
      <c r="W25" s="9" t="s">
        <v>2</v>
      </c>
      <c r="X25" s="10">
        <v>0</v>
      </c>
      <c r="Y25" s="9" t="s">
        <v>2</v>
      </c>
      <c r="Z25" s="8">
        <v>3659.2060000000001</v>
      </c>
      <c r="AA25" s="9" t="s">
        <v>2</v>
      </c>
      <c r="AB25" s="8">
        <v>32444.231</v>
      </c>
      <c r="AC25" s="9" t="s">
        <v>2</v>
      </c>
    </row>
    <row r="26" spans="1:29" x14ac:dyDescent="0.2">
      <c r="A26" s="4" t="s">
        <v>31</v>
      </c>
      <c r="B26" s="5">
        <v>5563.8159999999998</v>
      </c>
      <c r="C26" s="6" t="s">
        <v>2</v>
      </c>
      <c r="D26" s="7">
        <v>0</v>
      </c>
      <c r="E26" s="6" t="s">
        <v>2</v>
      </c>
      <c r="F26" s="7">
        <v>0</v>
      </c>
      <c r="G26" s="6" t="s">
        <v>2</v>
      </c>
      <c r="H26" s="5">
        <v>3560.192</v>
      </c>
      <c r="I26" s="6" t="s">
        <v>2</v>
      </c>
      <c r="J26" s="5">
        <v>653.82799999999997</v>
      </c>
      <c r="K26" s="6" t="s">
        <v>2</v>
      </c>
      <c r="L26" s="5">
        <v>522.44600000000003</v>
      </c>
      <c r="M26" s="6" t="s">
        <v>2</v>
      </c>
      <c r="N26" s="5">
        <v>2338.8560000000002</v>
      </c>
      <c r="O26" s="6" t="s">
        <v>2</v>
      </c>
      <c r="P26" s="5">
        <v>1174.472</v>
      </c>
      <c r="Q26" s="6" t="s">
        <v>2</v>
      </c>
      <c r="R26" s="7">
        <v>0</v>
      </c>
      <c r="S26" s="6" t="s">
        <v>2</v>
      </c>
      <c r="T26" s="5">
        <v>537.15599999999995</v>
      </c>
      <c r="U26" s="6" t="s">
        <v>2</v>
      </c>
      <c r="V26" s="5">
        <v>637.31600000000003</v>
      </c>
      <c r="W26" s="6" t="s">
        <v>2</v>
      </c>
      <c r="X26" s="7">
        <v>0</v>
      </c>
      <c r="Y26" s="6" t="s">
        <v>2</v>
      </c>
      <c r="Z26" s="5">
        <v>829.15200000000004</v>
      </c>
      <c r="AA26" s="6" t="s">
        <v>2</v>
      </c>
      <c r="AB26" s="7">
        <v>0</v>
      </c>
      <c r="AC26" s="6" t="s">
        <v>2</v>
      </c>
    </row>
    <row r="27" spans="1:29" x14ac:dyDescent="0.2">
      <c r="A27" s="4" t="s">
        <v>32</v>
      </c>
      <c r="B27" s="8">
        <v>32641.973000000002</v>
      </c>
      <c r="C27" s="9" t="s">
        <v>2</v>
      </c>
      <c r="D27" s="8">
        <v>169.667</v>
      </c>
      <c r="E27" s="9" t="s">
        <v>2</v>
      </c>
      <c r="F27" s="8">
        <v>2417.335</v>
      </c>
      <c r="G27" s="9" t="s">
        <v>2</v>
      </c>
      <c r="H27" s="10">
        <v>1009.01</v>
      </c>
      <c r="I27" s="9" t="s">
        <v>2</v>
      </c>
      <c r="J27" s="10">
        <v>52.69</v>
      </c>
      <c r="K27" s="9" t="s">
        <v>2</v>
      </c>
      <c r="L27" s="10">
        <v>0</v>
      </c>
      <c r="M27" s="9" t="s">
        <v>2</v>
      </c>
      <c r="N27" s="8">
        <v>959.84900000000005</v>
      </c>
      <c r="O27" s="9" t="s">
        <v>2</v>
      </c>
      <c r="P27" s="10">
        <v>17608.98</v>
      </c>
      <c r="Q27" s="9" t="s">
        <v>2</v>
      </c>
      <c r="R27" s="10">
        <v>0</v>
      </c>
      <c r="S27" s="9" t="s">
        <v>2</v>
      </c>
      <c r="T27" s="10">
        <v>0</v>
      </c>
      <c r="U27" s="9" t="s">
        <v>2</v>
      </c>
      <c r="V27" s="10">
        <v>17608.98</v>
      </c>
      <c r="W27" s="9" t="s">
        <v>2</v>
      </c>
      <c r="X27" s="10">
        <v>0</v>
      </c>
      <c r="Y27" s="9" t="s">
        <v>2</v>
      </c>
      <c r="Z27" s="8">
        <v>243.81399999999999</v>
      </c>
      <c r="AA27" s="9" t="s">
        <v>2</v>
      </c>
      <c r="AB27" s="8">
        <v>11193.166999999999</v>
      </c>
      <c r="AC27" s="9" t="s">
        <v>2</v>
      </c>
    </row>
    <row r="28" spans="1:29" x14ac:dyDescent="0.2">
      <c r="A28" s="4" t="s">
        <v>33</v>
      </c>
      <c r="B28" s="5">
        <v>42542.987000000001</v>
      </c>
      <c r="C28" s="6" t="s">
        <v>2</v>
      </c>
      <c r="D28" s="5">
        <v>1810.9280000000001</v>
      </c>
      <c r="E28" s="6" t="s">
        <v>2</v>
      </c>
      <c r="F28" s="7">
        <v>4491.99</v>
      </c>
      <c r="G28" s="6" t="s">
        <v>2</v>
      </c>
      <c r="H28" s="5">
        <v>768.90899999999999</v>
      </c>
      <c r="I28" s="6" t="s">
        <v>2</v>
      </c>
      <c r="J28" s="5">
        <v>54.911000000000001</v>
      </c>
      <c r="K28" s="6" t="s">
        <v>2</v>
      </c>
      <c r="L28" s="7">
        <v>0</v>
      </c>
      <c r="M28" s="6" t="s">
        <v>2</v>
      </c>
      <c r="N28" s="5">
        <v>686.928</v>
      </c>
      <c r="O28" s="6" t="s">
        <v>2</v>
      </c>
      <c r="P28" s="7">
        <v>18931</v>
      </c>
      <c r="Q28" s="6" t="s">
        <v>2</v>
      </c>
      <c r="R28" s="7">
        <v>0</v>
      </c>
      <c r="S28" s="6" t="s">
        <v>2</v>
      </c>
      <c r="T28" s="7">
        <v>850</v>
      </c>
      <c r="U28" s="6" t="s">
        <v>2</v>
      </c>
      <c r="V28" s="7">
        <v>18081</v>
      </c>
      <c r="W28" s="6" t="s">
        <v>2</v>
      </c>
      <c r="X28" s="7">
        <v>0</v>
      </c>
      <c r="Y28" s="6" t="s">
        <v>2</v>
      </c>
      <c r="Z28" s="7">
        <v>587.16</v>
      </c>
      <c r="AA28" s="6" t="s">
        <v>2</v>
      </c>
      <c r="AB28" s="7">
        <v>15953</v>
      </c>
      <c r="AC28" s="6" t="s">
        <v>2</v>
      </c>
    </row>
    <row r="29" spans="1:29" x14ac:dyDescent="0.2">
      <c r="A29" s="4" t="s">
        <v>34</v>
      </c>
      <c r="B29" s="8">
        <v>14868.767</v>
      </c>
      <c r="C29" s="9" t="s">
        <v>2</v>
      </c>
      <c r="D29" s="8">
        <v>10.414999999999999</v>
      </c>
      <c r="E29" s="9" t="s">
        <v>2</v>
      </c>
      <c r="F29" s="8">
        <v>9101.9940000000006</v>
      </c>
      <c r="G29" s="9" t="s">
        <v>2</v>
      </c>
      <c r="H29" s="8">
        <v>4446.5050000000001</v>
      </c>
      <c r="I29" s="9" t="s">
        <v>2</v>
      </c>
      <c r="J29" s="8">
        <v>5.6580000000000004</v>
      </c>
      <c r="K29" s="9" t="s">
        <v>2</v>
      </c>
      <c r="L29" s="8">
        <v>28.338999999999999</v>
      </c>
      <c r="M29" s="9" t="s">
        <v>2</v>
      </c>
      <c r="N29" s="8">
        <v>4436.8779999999997</v>
      </c>
      <c r="O29" s="9" t="s">
        <v>2</v>
      </c>
      <c r="P29" s="8">
        <v>771.73199999999997</v>
      </c>
      <c r="Q29" s="9" t="s">
        <v>2</v>
      </c>
      <c r="R29" s="10">
        <v>0</v>
      </c>
      <c r="S29" s="9" t="s">
        <v>2</v>
      </c>
      <c r="T29" s="8">
        <v>161.34399999999999</v>
      </c>
      <c r="U29" s="9" t="s">
        <v>2</v>
      </c>
      <c r="V29" s="8">
        <v>610.38800000000003</v>
      </c>
      <c r="W29" s="9" t="s">
        <v>2</v>
      </c>
      <c r="X29" s="10">
        <v>0</v>
      </c>
      <c r="Y29" s="9" t="s">
        <v>2</v>
      </c>
      <c r="Z29" s="8">
        <v>538.12099999999998</v>
      </c>
      <c r="AA29" s="9" t="s">
        <v>2</v>
      </c>
      <c r="AB29" s="10">
        <v>0</v>
      </c>
      <c r="AC29" s="9" t="s">
        <v>2</v>
      </c>
    </row>
    <row r="30" spans="1:29" x14ac:dyDescent="0.2">
      <c r="A30" s="4" t="s">
        <v>35</v>
      </c>
      <c r="B30" s="5">
        <v>168015.46599999999</v>
      </c>
      <c r="C30" s="6" t="s">
        <v>2</v>
      </c>
      <c r="D30" s="5">
        <v>2954.4839999999999</v>
      </c>
      <c r="E30" s="6" t="s">
        <v>2</v>
      </c>
      <c r="F30" s="7">
        <v>96839.86</v>
      </c>
      <c r="G30" s="6" t="s">
        <v>2</v>
      </c>
      <c r="H30" s="5">
        <v>393.80500000000001</v>
      </c>
      <c r="I30" s="6" t="s">
        <v>2</v>
      </c>
      <c r="J30" s="5">
        <v>393.80500000000001</v>
      </c>
      <c r="K30" s="6" t="s">
        <v>2</v>
      </c>
      <c r="L30" s="7">
        <v>0</v>
      </c>
      <c r="M30" s="6" t="s">
        <v>2</v>
      </c>
      <c r="N30" s="7">
        <v>0</v>
      </c>
      <c r="O30" s="6" t="s">
        <v>2</v>
      </c>
      <c r="P30" s="5">
        <v>52355.832999999999</v>
      </c>
      <c r="Q30" s="6" t="s">
        <v>2</v>
      </c>
      <c r="R30" s="7">
        <v>0</v>
      </c>
      <c r="S30" s="6" t="s">
        <v>2</v>
      </c>
      <c r="T30" s="7">
        <v>389</v>
      </c>
      <c r="U30" s="6" t="s">
        <v>2</v>
      </c>
      <c r="V30" s="5">
        <v>51966.832999999999</v>
      </c>
      <c r="W30" s="6" t="s">
        <v>2</v>
      </c>
      <c r="X30" s="7">
        <v>0</v>
      </c>
      <c r="Y30" s="6" t="s">
        <v>2</v>
      </c>
      <c r="Z30" s="5">
        <v>1407.4849999999999</v>
      </c>
      <c r="AA30" s="6" t="s">
        <v>2</v>
      </c>
      <c r="AB30" s="7">
        <v>14064</v>
      </c>
      <c r="AC30" s="6" t="s">
        <v>2</v>
      </c>
    </row>
    <row r="31" spans="1:29" x14ac:dyDescent="0.2">
      <c r="A31" s="4" t="s">
        <v>36</v>
      </c>
      <c r="B31" s="8">
        <v>835.10599999999999</v>
      </c>
      <c r="C31" s="9" t="s">
        <v>2</v>
      </c>
      <c r="D31" s="10">
        <v>0</v>
      </c>
      <c r="E31" s="9" t="s">
        <v>2</v>
      </c>
      <c r="F31" s="10">
        <v>0</v>
      </c>
      <c r="G31" s="9" t="s">
        <v>2</v>
      </c>
      <c r="H31" s="8">
        <v>162.06899999999999</v>
      </c>
      <c r="I31" s="9" t="s">
        <v>2</v>
      </c>
      <c r="J31" s="8">
        <v>160.26400000000001</v>
      </c>
      <c r="K31" s="9" t="s">
        <v>2</v>
      </c>
      <c r="L31" s="10">
        <v>0</v>
      </c>
      <c r="M31" s="9" t="s">
        <v>2</v>
      </c>
      <c r="N31" s="10">
        <v>1.72</v>
      </c>
      <c r="O31" s="9" t="s">
        <v>2</v>
      </c>
      <c r="P31" s="8">
        <v>410.73399999999998</v>
      </c>
      <c r="Q31" s="9" t="s">
        <v>2</v>
      </c>
      <c r="R31" s="10">
        <v>0</v>
      </c>
      <c r="S31" s="9" t="s">
        <v>2</v>
      </c>
      <c r="T31" s="8">
        <v>340.642</v>
      </c>
      <c r="U31" s="9" t="s">
        <v>2</v>
      </c>
      <c r="V31" s="8">
        <v>70.091999999999999</v>
      </c>
      <c r="W31" s="9" t="s">
        <v>2</v>
      </c>
      <c r="X31" s="10">
        <v>0</v>
      </c>
      <c r="Y31" s="9" t="s">
        <v>2</v>
      </c>
      <c r="Z31" s="8">
        <v>262.303</v>
      </c>
      <c r="AA31" s="9" t="s">
        <v>2</v>
      </c>
      <c r="AB31" s="10">
        <v>0</v>
      </c>
      <c r="AC31" s="9" t="s">
        <v>2</v>
      </c>
    </row>
    <row r="32" spans="1:29" x14ac:dyDescent="0.2">
      <c r="A32" s="4" t="s">
        <v>37</v>
      </c>
      <c r="B32" s="5">
        <v>247367.87400000001</v>
      </c>
      <c r="C32" s="6" t="s">
        <v>2</v>
      </c>
      <c r="D32" s="7">
        <v>46.92</v>
      </c>
      <c r="E32" s="6" t="s">
        <v>2</v>
      </c>
      <c r="F32" s="5">
        <v>210870.72399999999</v>
      </c>
      <c r="G32" s="6" t="s">
        <v>2</v>
      </c>
      <c r="H32" s="7">
        <v>1508.92</v>
      </c>
      <c r="I32" s="6" t="s">
        <v>2</v>
      </c>
      <c r="J32" s="5">
        <v>971.899</v>
      </c>
      <c r="K32" s="6" t="s">
        <v>2</v>
      </c>
      <c r="L32" s="5">
        <v>235.19499999999999</v>
      </c>
      <c r="M32" s="6" t="s">
        <v>2</v>
      </c>
      <c r="N32" s="5">
        <v>301.82600000000002</v>
      </c>
      <c r="O32" s="6" t="s">
        <v>2</v>
      </c>
      <c r="P32" s="5">
        <v>20528.664000000001</v>
      </c>
      <c r="Q32" s="6" t="s">
        <v>2</v>
      </c>
      <c r="R32" s="7">
        <v>0</v>
      </c>
      <c r="S32" s="6" t="s">
        <v>2</v>
      </c>
      <c r="T32" s="5">
        <v>4520.2960000000003</v>
      </c>
      <c r="U32" s="6" t="s">
        <v>2</v>
      </c>
      <c r="V32" s="5">
        <v>16008.368</v>
      </c>
      <c r="W32" s="6" t="s">
        <v>2</v>
      </c>
      <c r="X32" s="7">
        <v>0</v>
      </c>
      <c r="Y32" s="6" t="s">
        <v>2</v>
      </c>
      <c r="Z32" s="7">
        <v>6134.68</v>
      </c>
      <c r="AA32" s="6" t="s">
        <v>2</v>
      </c>
      <c r="AB32" s="5">
        <v>8277.9660000000003</v>
      </c>
      <c r="AC32" s="6" t="s">
        <v>2</v>
      </c>
    </row>
    <row r="33" spans="1:29" x14ac:dyDescent="0.2">
      <c r="A33" s="4" t="s">
        <v>38</v>
      </c>
      <c r="B33" s="8">
        <v>193832.16200000001</v>
      </c>
      <c r="C33" s="9" t="s">
        <v>2</v>
      </c>
      <c r="D33" s="8">
        <v>791.17399999999998</v>
      </c>
      <c r="E33" s="9" t="s">
        <v>2</v>
      </c>
      <c r="F33" s="8">
        <v>52364.072</v>
      </c>
      <c r="G33" s="9" t="s">
        <v>2</v>
      </c>
      <c r="H33" s="8">
        <v>34923.008000000002</v>
      </c>
      <c r="I33" s="9" t="s">
        <v>2</v>
      </c>
      <c r="J33" s="10">
        <v>1135.5</v>
      </c>
      <c r="K33" s="9" t="s">
        <v>2</v>
      </c>
      <c r="L33" s="10">
        <v>0</v>
      </c>
      <c r="M33" s="9" t="s">
        <v>2</v>
      </c>
      <c r="N33" s="8">
        <v>33787.116000000002</v>
      </c>
      <c r="O33" s="9" t="s">
        <v>2</v>
      </c>
      <c r="P33" s="8">
        <v>69007.021999999997</v>
      </c>
      <c r="Q33" s="9" t="s">
        <v>2</v>
      </c>
      <c r="R33" s="10">
        <v>1572.13</v>
      </c>
      <c r="S33" s="9" t="s">
        <v>2</v>
      </c>
      <c r="T33" s="8">
        <v>4269.9089999999997</v>
      </c>
      <c r="U33" s="9" t="s">
        <v>2</v>
      </c>
      <c r="V33" s="8">
        <v>63164.982000000004</v>
      </c>
      <c r="W33" s="9" t="s">
        <v>2</v>
      </c>
      <c r="X33" s="10">
        <v>0</v>
      </c>
      <c r="Y33" s="9" t="s">
        <v>2</v>
      </c>
      <c r="Z33" s="8">
        <v>9334.5380000000005</v>
      </c>
      <c r="AA33" s="9" t="s">
        <v>2</v>
      </c>
      <c r="AB33" s="8">
        <v>27412.348999999998</v>
      </c>
      <c r="AC33" s="9" t="s">
        <v>2</v>
      </c>
    </row>
    <row r="34" spans="1:29" x14ac:dyDescent="0.2">
      <c r="A34" s="4" t="s">
        <v>39</v>
      </c>
      <c r="B34" s="5">
        <v>583130.05799999996</v>
      </c>
      <c r="C34" s="6" t="s">
        <v>2</v>
      </c>
      <c r="D34" s="7">
        <v>187222.5</v>
      </c>
      <c r="E34" s="6" t="s">
        <v>2</v>
      </c>
      <c r="F34" s="5">
        <v>81408.453999999998</v>
      </c>
      <c r="G34" s="6" t="s">
        <v>2</v>
      </c>
      <c r="H34" s="5">
        <v>3562.4160000000002</v>
      </c>
      <c r="I34" s="6" t="s">
        <v>2</v>
      </c>
      <c r="J34" s="7">
        <v>966</v>
      </c>
      <c r="K34" s="6" t="s">
        <v>2</v>
      </c>
      <c r="L34" s="7">
        <v>0</v>
      </c>
      <c r="M34" s="6" t="s">
        <v>2</v>
      </c>
      <c r="N34" s="7">
        <v>2451</v>
      </c>
      <c r="O34" s="6" t="s">
        <v>2</v>
      </c>
      <c r="P34" s="5">
        <v>203988.64499999999</v>
      </c>
      <c r="Q34" s="6" t="s">
        <v>2</v>
      </c>
      <c r="R34" s="5">
        <v>137.98500000000001</v>
      </c>
      <c r="S34" s="6" t="s">
        <v>2</v>
      </c>
      <c r="T34" s="5">
        <v>6934.0110000000004</v>
      </c>
      <c r="U34" s="6" t="s">
        <v>2</v>
      </c>
      <c r="V34" s="5">
        <v>196916.649</v>
      </c>
      <c r="W34" s="6" t="s">
        <v>2</v>
      </c>
      <c r="X34" s="7">
        <v>0</v>
      </c>
      <c r="Y34" s="6" t="s">
        <v>2</v>
      </c>
      <c r="Z34" s="5">
        <v>4698.0429999999997</v>
      </c>
      <c r="AA34" s="6" t="s">
        <v>2</v>
      </c>
      <c r="AB34" s="7">
        <v>102250</v>
      </c>
      <c r="AC34" s="6" t="s">
        <v>2</v>
      </c>
    </row>
    <row r="35" spans="1:29" x14ac:dyDescent="0.2">
      <c r="A35" s="4" t="s">
        <v>40</v>
      </c>
      <c r="B35" s="10">
        <v>32961.5</v>
      </c>
      <c r="C35" s="9" t="s">
        <v>2</v>
      </c>
      <c r="D35" s="10">
        <v>0</v>
      </c>
      <c r="E35" s="9" t="s">
        <v>2</v>
      </c>
      <c r="F35" s="8">
        <v>371.721</v>
      </c>
      <c r="G35" s="9" t="s">
        <v>2</v>
      </c>
      <c r="H35" s="10">
        <v>1652.34</v>
      </c>
      <c r="I35" s="9" t="s">
        <v>2</v>
      </c>
      <c r="J35" s="8">
        <v>360.92399999999998</v>
      </c>
      <c r="K35" s="9" t="s">
        <v>2</v>
      </c>
      <c r="L35" s="10">
        <v>0</v>
      </c>
      <c r="M35" s="9" t="s">
        <v>2</v>
      </c>
      <c r="N35" s="8">
        <v>1209.759</v>
      </c>
      <c r="O35" s="9" t="s">
        <v>2</v>
      </c>
      <c r="P35" s="8">
        <v>26588.712</v>
      </c>
      <c r="Q35" s="9" t="s">
        <v>2</v>
      </c>
      <c r="R35" s="10">
        <v>195.82</v>
      </c>
      <c r="S35" s="9" t="s">
        <v>2</v>
      </c>
      <c r="T35" s="8">
        <v>10125.634</v>
      </c>
      <c r="U35" s="9" t="s">
        <v>2</v>
      </c>
      <c r="V35" s="8">
        <v>16257.989</v>
      </c>
      <c r="W35" s="9" t="s">
        <v>2</v>
      </c>
      <c r="X35" s="10">
        <v>0</v>
      </c>
      <c r="Y35" s="9" t="s">
        <v>2</v>
      </c>
      <c r="Z35" s="8">
        <v>4312.7269999999999</v>
      </c>
      <c r="AA35" s="9" t="s">
        <v>2</v>
      </c>
      <c r="AB35" s="10">
        <v>36</v>
      </c>
      <c r="AC35" s="9" t="s">
        <v>2</v>
      </c>
    </row>
    <row r="36" spans="1:29" x14ac:dyDescent="0.2">
      <c r="A36" s="4" t="s">
        <v>41</v>
      </c>
      <c r="B36" s="5">
        <v>201727.171</v>
      </c>
      <c r="C36" s="6" t="s">
        <v>2</v>
      </c>
      <c r="D36" s="5">
        <v>1174.066</v>
      </c>
      <c r="E36" s="6" t="s">
        <v>2</v>
      </c>
      <c r="F36" s="7">
        <v>61390.49</v>
      </c>
      <c r="G36" s="6" t="s">
        <v>2</v>
      </c>
      <c r="H36" s="5">
        <v>18.725999999999999</v>
      </c>
      <c r="I36" s="6" t="s">
        <v>2</v>
      </c>
      <c r="J36" s="5">
        <v>16.367000000000001</v>
      </c>
      <c r="K36" s="6" t="s">
        <v>2</v>
      </c>
      <c r="L36" s="7">
        <v>0</v>
      </c>
      <c r="M36" s="6" t="s">
        <v>2</v>
      </c>
      <c r="N36" s="7">
        <v>0</v>
      </c>
      <c r="O36" s="6" t="s">
        <v>2</v>
      </c>
      <c r="P36" s="5">
        <v>109256.558</v>
      </c>
      <c r="Q36" s="6" t="s">
        <v>2</v>
      </c>
      <c r="R36" s="7">
        <v>0</v>
      </c>
      <c r="S36" s="6" t="s">
        <v>2</v>
      </c>
      <c r="T36" s="7">
        <v>0</v>
      </c>
      <c r="U36" s="6" t="s">
        <v>2</v>
      </c>
      <c r="V36" s="5">
        <v>109107.421</v>
      </c>
      <c r="W36" s="6" t="s">
        <v>2</v>
      </c>
      <c r="X36" s="7">
        <v>0</v>
      </c>
      <c r="Y36" s="6" t="s">
        <v>2</v>
      </c>
      <c r="Z36" s="5">
        <v>402.24200000000002</v>
      </c>
      <c r="AA36" s="6" t="s">
        <v>2</v>
      </c>
      <c r="AB36" s="5">
        <v>29485.088</v>
      </c>
      <c r="AC36" s="6" t="s">
        <v>2</v>
      </c>
    </row>
    <row r="37" spans="1:29" x14ac:dyDescent="0.2">
      <c r="A37" s="4" t="s">
        <v>42</v>
      </c>
      <c r="B37" s="8">
        <v>27687.174999999999</v>
      </c>
      <c r="C37" s="9" t="s">
        <v>2</v>
      </c>
      <c r="D37" s="10">
        <v>0.08</v>
      </c>
      <c r="E37" s="9" t="s">
        <v>2</v>
      </c>
      <c r="F37" s="8">
        <v>3180.558</v>
      </c>
      <c r="G37" s="9" t="s">
        <v>2</v>
      </c>
      <c r="H37" s="8">
        <v>4096.9459999999999</v>
      </c>
      <c r="I37" s="9" t="s">
        <v>2</v>
      </c>
      <c r="J37" s="8">
        <v>461.65100000000001</v>
      </c>
      <c r="K37" s="9" t="s">
        <v>2</v>
      </c>
      <c r="L37" s="10">
        <v>0</v>
      </c>
      <c r="M37" s="9" t="s">
        <v>2</v>
      </c>
      <c r="N37" s="10">
        <v>3602.98</v>
      </c>
      <c r="O37" s="9" t="s">
        <v>2</v>
      </c>
      <c r="P37" s="8">
        <v>16097.106</v>
      </c>
      <c r="Q37" s="9" t="s">
        <v>2</v>
      </c>
      <c r="R37" s="8">
        <v>9.3650000000000002</v>
      </c>
      <c r="S37" s="9" t="s">
        <v>2</v>
      </c>
      <c r="T37" s="8">
        <v>1041.6969999999999</v>
      </c>
      <c r="U37" s="9" t="s">
        <v>2</v>
      </c>
      <c r="V37" s="8">
        <v>15046.044</v>
      </c>
      <c r="W37" s="9" t="s">
        <v>2</v>
      </c>
      <c r="X37" s="10">
        <v>0</v>
      </c>
      <c r="Y37" s="9" t="s">
        <v>2</v>
      </c>
      <c r="Z37" s="10">
        <v>1773.94</v>
      </c>
      <c r="AA37" s="9" t="s">
        <v>2</v>
      </c>
      <c r="AB37" s="8">
        <v>2538.5459999999998</v>
      </c>
      <c r="AC37" s="9" t="s">
        <v>2</v>
      </c>
    </row>
    <row r="38" spans="1:29" x14ac:dyDescent="0.2">
      <c r="A38" s="4" t="s">
        <v>43</v>
      </c>
      <c r="B38" s="7">
        <v>80562.73</v>
      </c>
      <c r="C38" s="6" t="s">
        <v>2</v>
      </c>
      <c r="D38" s="7">
        <v>681.6</v>
      </c>
      <c r="E38" s="6" t="s">
        <v>2</v>
      </c>
      <c r="F38" s="7">
        <v>37862.370000000003</v>
      </c>
      <c r="G38" s="6" t="s">
        <v>2</v>
      </c>
      <c r="H38" s="7">
        <v>188.6</v>
      </c>
      <c r="I38" s="6" t="s">
        <v>2</v>
      </c>
      <c r="J38" s="7">
        <v>188.6</v>
      </c>
      <c r="K38" s="6" t="s">
        <v>2</v>
      </c>
      <c r="L38" s="7">
        <v>0</v>
      </c>
      <c r="M38" s="6" t="s">
        <v>2</v>
      </c>
      <c r="N38" s="7">
        <v>0</v>
      </c>
      <c r="O38" s="6" t="s">
        <v>2</v>
      </c>
      <c r="P38" s="7">
        <v>23412.69</v>
      </c>
      <c r="Q38" s="6" t="s">
        <v>2</v>
      </c>
      <c r="R38" s="7">
        <v>14</v>
      </c>
      <c r="S38" s="6" t="s">
        <v>2</v>
      </c>
      <c r="T38" s="7">
        <v>1174.7</v>
      </c>
      <c r="U38" s="6" t="s">
        <v>2</v>
      </c>
      <c r="V38" s="7">
        <v>22195.1</v>
      </c>
      <c r="W38" s="6" t="s">
        <v>2</v>
      </c>
      <c r="X38" s="7">
        <v>0</v>
      </c>
      <c r="Y38" s="6" t="s">
        <v>2</v>
      </c>
      <c r="Z38" s="7">
        <v>4438.8</v>
      </c>
      <c r="AA38" s="6" t="s">
        <v>2</v>
      </c>
      <c r="AB38" s="7">
        <v>13978.67</v>
      </c>
      <c r="AC38" s="6" t="s">
        <v>2</v>
      </c>
    </row>
    <row r="39" spans="1:29" x14ac:dyDescent="0.2">
      <c r="A39" s="4" t="s">
        <v>44</v>
      </c>
      <c r="B39" s="8">
        <v>155846.14799999999</v>
      </c>
      <c r="C39" s="9" t="s">
        <v>2</v>
      </c>
      <c r="D39" s="10">
        <v>106.75</v>
      </c>
      <c r="E39" s="9" t="s">
        <v>2</v>
      </c>
      <c r="F39" s="10">
        <v>886.5</v>
      </c>
      <c r="G39" s="9" t="s">
        <v>2</v>
      </c>
      <c r="H39" s="8">
        <v>8524.098</v>
      </c>
      <c r="I39" s="9" t="s">
        <v>2</v>
      </c>
      <c r="J39" s="10">
        <v>0</v>
      </c>
      <c r="K39" s="9" t="s">
        <v>2</v>
      </c>
      <c r="L39" s="10">
        <v>0</v>
      </c>
      <c r="M39" s="9" t="s">
        <v>2</v>
      </c>
      <c r="N39" s="10">
        <v>8510.4</v>
      </c>
      <c r="O39" s="9" t="s">
        <v>2</v>
      </c>
      <c r="P39" s="10">
        <v>62634</v>
      </c>
      <c r="Q39" s="9" t="s">
        <v>2</v>
      </c>
      <c r="R39" s="10">
        <v>91</v>
      </c>
      <c r="S39" s="9" t="s">
        <v>2</v>
      </c>
      <c r="T39" s="10">
        <v>19192</v>
      </c>
      <c r="U39" s="9" t="s">
        <v>2</v>
      </c>
      <c r="V39" s="10">
        <v>43351</v>
      </c>
      <c r="W39" s="9" t="s">
        <v>2</v>
      </c>
      <c r="X39" s="10">
        <v>0</v>
      </c>
      <c r="Y39" s="9" t="s">
        <v>2</v>
      </c>
      <c r="Z39" s="10">
        <v>37072.800000000003</v>
      </c>
      <c r="AA39" s="9" t="s">
        <v>2</v>
      </c>
      <c r="AB39" s="10">
        <v>46622</v>
      </c>
      <c r="AC39" s="9" t="s">
        <v>2</v>
      </c>
    </row>
    <row r="40" spans="1:29" x14ac:dyDescent="0.2">
      <c r="A40" s="4" t="s">
        <v>45</v>
      </c>
      <c r="B40" s="5">
        <v>170700.41500000001</v>
      </c>
      <c r="C40" s="6" t="s">
        <v>2</v>
      </c>
      <c r="D40" s="7">
        <v>0</v>
      </c>
      <c r="E40" s="6" t="s">
        <v>2</v>
      </c>
      <c r="F40" s="7">
        <v>606.6</v>
      </c>
      <c r="G40" s="6" t="s">
        <v>2</v>
      </c>
      <c r="H40" s="5">
        <v>6971.415</v>
      </c>
      <c r="I40" s="6" t="s">
        <v>2</v>
      </c>
      <c r="J40" s="5">
        <v>138.13200000000001</v>
      </c>
      <c r="K40" s="6" t="s">
        <v>2</v>
      </c>
      <c r="L40" s="7">
        <v>0</v>
      </c>
      <c r="M40" s="6" t="s">
        <v>2</v>
      </c>
      <c r="N40" s="5">
        <v>2788.5659999999998</v>
      </c>
      <c r="O40" s="6" t="s">
        <v>2</v>
      </c>
      <c r="P40" s="7">
        <v>29696</v>
      </c>
      <c r="Q40" s="6" t="s">
        <v>2</v>
      </c>
      <c r="R40" s="7">
        <v>396</v>
      </c>
      <c r="S40" s="6" t="s">
        <v>2</v>
      </c>
      <c r="T40" s="7">
        <v>0</v>
      </c>
      <c r="U40" s="6" t="s">
        <v>2</v>
      </c>
      <c r="V40" s="7">
        <v>28346</v>
      </c>
      <c r="W40" s="6" t="s">
        <v>2</v>
      </c>
      <c r="X40" s="7">
        <v>954</v>
      </c>
      <c r="Y40" s="6" t="s">
        <v>2</v>
      </c>
      <c r="Z40" s="7">
        <v>50018.400000000001</v>
      </c>
      <c r="AA40" s="6" t="s">
        <v>2</v>
      </c>
      <c r="AB40" s="7">
        <v>83408</v>
      </c>
      <c r="AC40" s="6" t="s">
        <v>2</v>
      </c>
    </row>
    <row r="41" spans="1:29" x14ac:dyDescent="0.2">
      <c r="A41" s="4" t="s">
        <v>46</v>
      </c>
      <c r="B41" s="8">
        <v>125176.05499999999</v>
      </c>
      <c r="C41" s="9" t="s">
        <v>2</v>
      </c>
      <c r="D41" s="10">
        <v>0</v>
      </c>
      <c r="E41" s="9" t="s">
        <v>2</v>
      </c>
      <c r="F41" s="8">
        <v>64.808000000000007</v>
      </c>
      <c r="G41" s="9" t="s">
        <v>2</v>
      </c>
      <c r="H41" s="8">
        <v>591.16200000000003</v>
      </c>
      <c r="I41" s="9" t="s">
        <v>2</v>
      </c>
      <c r="J41" s="8">
        <v>189.42500000000001</v>
      </c>
      <c r="K41" s="9" t="s">
        <v>2</v>
      </c>
      <c r="L41" s="8">
        <v>24.265000000000001</v>
      </c>
      <c r="M41" s="9" t="s">
        <v>2</v>
      </c>
      <c r="N41" s="10">
        <v>377.47</v>
      </c>
      <c r="O41" s="9" t="s">
        <v>2</v>
      </c>
      <c r="P41" s="8">
        <v>39381.131000000001</v>
      </c>
      <c r="Q41" s="9" t="s">
        <v>2</v>
      </c>
      <c r="R41" s="10">
        <v>0</v>
      </c>
      <c r="S41" s="9" t="s">
        <v>2</v>
      </c>
      <c r="T41" s="8">
        <v>20993.216</v>
      </c>
      <c r="U41" s="9" t="s">
        <v>47</v>
      </c>
      <c r="V41" s="8">
        <v>18387.915000000001</v>
      </c>
      <c r="W41" s="9" t="s">
        <v>2</v>
      </c>
      <c r="X41" s="10">
        <v>0</v>
      </c>
      <c r="Y41" s="9" t="s">
        <v>2</v>
      </c>
      <c r="Z41" s="8">
        <v>80679.570999999996</v>
      </c>
      <c r="AA41" s="9" t="s">
        <v>2</v>
      </c>
      <c r="AB41" s="8">
        <v>4459.3829999999998</v>
      </c>
      <c r="AC41" s="9" t="s">
        <v>47</v>
      </c>
    </row>
    <row r="42" spans="1:29" x14ac:dyDescent="0.2">
      <c r="A42" s="4" t="s">
        <v>48</v>
      </c>
      <c r="B42" s="7">
        <v>992761.06</v>
      </c>
      <c r="C42" s="6" t="s">
        <v>2</v>
      </c>
      <c r="D42" s="7">
        <v>18319.919999999998</v>
      </c>
      <c r="E42" s="6" t="s">
        <v>2</v>
      </c>
      <c r="F42" s="5">
        <v>755116.201</v>
      </c>
      <c r="G42" s="6" t="s">
        <v>2</v>
      </c>
      <c r="H42" s="5">
        <v>81218.107999999993</v>
      </c>
      <c r="I42" s="6" t="s">
        <v>2</v>
      </c>
      <c r="J42" s="7">
        <v>0</v>
      </c>
      <c r="K42" s="6" t="s">
        <v>2</v>
      </c>
      <c r="L42" s="5">
        <v>67566.793000000005</v>
      </c>
      <c r="M42" s="6" t="s">
        <v>2</v>
      </c>
      <c r="N42" s="5">
        <v>5738.5240000000003</v>
      </c>
      <c r="O42" s="6" t="s">
        <v>2</v>
      </c>
      <c r="P42" s="5">
        <v>67619.502999999997</v>
      </c>
      <c r="Q42" s="6" t="s">
        <v>2</v>
      </c>
      <c r="R42" s="5">
        <v>1719.355</v>
      </c>
      <c r="S42" s="6" t="s">
        <v>2</v>
      </c>
      <c r="T42" s="5">
        <v>3227.643</v>
      </c>
      <c r="U42" s="6" t="s">
        <v>2</v>
      </c>
      <c r="V42" s="5">
        <v>62659.409</v>
      </c>
      <c r="W42" s="6" t="s">
        <v>2</v>
      </c>
      <c r="X42" s="7">
        <v>0</v>
      </c>
      <c r="Y42" s="6" t="s">
        <v>2</v>
      </c>
      <c r="Z42" s="5">
        <v>59217.580999999998</v>
      </c>
      <c r="AA42" s="6" t="s">
        <v>2</v>
      </c>
      <c r="AB42" s="5">
        <v>11269.746999999999</v>
      </c>
      <c r="AC42" s="6" t="s">
        <v>2</v>
      </c>
    </row>
    <row r="43" spans="1:29" x14ac:dyDescent="0.2">
      <c r="A43" s="4" t="s">
        <v>49</v>
      </c>
      <c r="B43" s="8">
        <v>51078.451999999997</v>
      </c>
      <c r="C43" s="9" t="s">
        <v>2</v>
      </c>
      <c r="D43" s="8">
        <v>2382.6390000000001</v>
      </c>
      <c r="E43" s="9" t="s">
        <v>2</v>
      </c>
      <c r="F43" s="8">
        <v>1141.143</v>
      </c>
      <c r="G43" s="9" t="s">
        <v>2</v>
      </c>
      <c r="H43" s="8">
        <v>455.03199999999998</v>
      </c>
      <c r="I43" s="9" t="s">
        <v>2</v>
      </c>
      <c r="J43" s="8">
        <v>52.189</v>
      </c>
      <c r="K43" s="9" t="s">
        <v>2</v>
      </c>
      <c r="L43" s="10">
        <v>0</v>
      </c>
      <c r="M43" s="9" t="s">
        <v>2</v>
      </c>
      <c r="N43" s="8">
        <v>394.76900000000001</v>
      </c>
      <c r="O43" s="9" t="s">
        <v>2</v>
      </c>
      <c r="P43" s="8">
        <v>42990.423999999999</v>
      </c>
      <c r="Q43" s="9" t="s">
        <v>2</v>
      </c>
      <c r="R43" s="10">
        <v>0</v>
      </c>
      <c r="S43" s="9" t="s">
        <v>2</v>
      </c>
      <c r="T43" s="10">
        <v>0</v>
      </c>
      <c r="U43" s="9" t="s">
        <v>2</v>
      </c>
      <c r="V43" s="8">
        <v>42609.497000000003</v>
      </c>
      <c r="W43" s="9" t="s">
        <v>2</v>
      </c>
      <c r="X43" s="10">
        <v>0</v>
      </c>
      <c r="Y43" s="9" t="s">
        <v>2</v>
      </c>
      <c r="Z43" s="8">
        <v>208.21299999999999</v>
      </c>
      <c r="AA43" s="9" t="s">
        <v>2</v>
      </c>
      <c r="AB43" s="10">
        <v>3901</v>
      </c>
      <c r="AC43" s="9" t="s">
        <v>2</v>
      </c>
    </row>
    <row r="44" spans="1:29" x14ac:dyDescent="0.2">
      <c r="A44" s="4" t="s">
        <v>50</v>
      </c>
      <c r="B44" s="5">
        <v>4410.0079999999998</v>
      </c>
      <c r="C44" s="6" t="s">
        <v>2</v>
      </c>
      <c r="D44" s="5">
        <v>89.828000000000003</v>
      </c>
      <c r="E44" s="6" t="s">
        <v>2</v>
      </c>
      <c r="F44" s="7">
        <v>0</v>
      </c>
      <c r="G44" s="6" t="s">
        <v>2</v>
      </c>
      <c r="H44" s="7">
        <v>0</v>
      </c>
      <c r="I44" s="6" t="s">
        <v>2</v>
      </c>
      <c r="J44" s="7">
        <v>0</v>
      </c>
      <c r="K44" s="6" t="s">
        <v>2</v>
      </c>
      <c r="L44" s="7">
        <v>0</v>
      </c>
      <c r="M44" s="6" t="s">
        <v>2</v>
      </c>
      <c r="N44" s="7">
        <v>0</v>
      </c>
      <c r="O44" s="6" t="s">
        <v>2</v>
      </c>
      <c r="P44" s="7">
        <v>2956.5</v>
      </c>
      <c r="Q44" s="6" t="s">
        <v>2</v>
      </c>
      <c r="R44" s="7">
        <v>0</v>
      </c>
      <c r="S44" s="6" t="s">
        <v>2</v>
      </c>
      <c r="T44" s="7">
        <v>0</v>
      </c>
      <c r="U44" s="6" t="s">
        <v>2</v>
      </c>
      <c r="V44" s="7">
        <v>2925.7</v>
      </c>
      <c r="W44" s="6" t="s">
        <v>2</v>
      </c>
      <c r="X44" s="7">
        <v>0</v>
      </c>
      <c r="Y44" s="6" t="s">
        <v>2</v>
      </c>
      <c r="Z44" s="7">
        <v>1363.68</v>
      </c>
      <c r="AA44" s="6" t="s">
        <v>2</v>
      </c>
      <c r="AB44" s="7">
        <v>0</v>
      </c>
      <c r="AC44" s="6" t="s">
        <v>2</v>
      </c>
    </row>
    <row r="45" spans="1:29" x14ac:dyDescent="0.2">
      <c r="A45" s="4" t="s">
        <v>51</v>
      </c>
      <c r="B45" s="8">
        <v>35380.574000000001</v>
      </c>
      <c r="C45" s="9" t="s">
        <v>2</v>
      </c>
      <c r="D45" s="8">
        <v>2047.7550000000001</v>
      </c>
      <c r="E45" s="9" t="s">
        <v>2</v>
      </c>
      <c r="F45" s="8">
        <v>6308.1880000000001</v>
      </c>
      <c r="G45" s="9" t="s">
        <v>2</v>
      </c>
      <c r="H45" s="10">
        <v>0</v>
      </c>
      <c r="I45" s="9" t="s">
        <v>2</v>
      </c>
      <c r="J45" s="10">
        <v>0</v>
      </c>
      <c r="K45" s="9" t="s">
        <v>2</v>
      </c>
      <c r="L45" s="10">
        <v>0</v>
      </c>
      <c r="M45" s="9" t="s">
        <v>2</v>
      </c>
      <c r="N45" s="10">
        <v>0</v>
      </c>
      <c r="O45" s="9" t="s">
        <v>2</v>
      </c>
      <c r="P45" s="8">
        <v>22868.881000000001</v>
      </c>
      <c r="Q45" s="9" t="s">
        <v>2</v>
      </c>
      <c r="R45" s="10">
        <v>0</v>
      </c>
      <c r="S45" s="9" t="s">
        <v>2</v>
      </c>
      <c r="T45" s="10">
        <v>0</v>
      </c>
      <c r="U45" s="9" t="s">
        <v>2</v>
      </c>
      <c r="V45" s="8">
        <v>22868.881000000001</v>
      </c>
      <c r="W45" s="9" t="s">
        <v>2</v>
      </c>
      <c r="X45" s="10">
        <v>0</v>
      </c>
      <c r="Y45" s="9" t="s">
        <v>2</v>
      </c>
      <c r="Z45" s="8">
        <v>187.05199999999999</v>
      </c>
      <c r="AA45" s="9" t="s">
        <v>2</v>
      </c>
      <c r="AB45" s="8">
        <v>3968.6979999999999</v>
      </c>
      <c r="AC45" s="9" t="s">
        <v>2</v>
      </c>
    </row>
    <row r="46" spans="1:29" x14ac:dyDescent="0.2">
      <c r="A46" s="4" t="s">
        <v>52</v>
      </c>
      <c r="B46" s="5">
        <v>14309.716</v>
      </c>
      <c r="C46" s="6" t="s">
        <v>2</v>
      </c>
      <c r="D46" s="5">
        <v>20.401</v>
      </c>
      <c r="E46" s="6" t="s">
        <v>2</v>
      </c>
      <c r="F46" s="7">
        <v>7.56</v>
      </c>
      <c r="G46" s="6" t="s">
        <v>2</v>
      </c>
      <c r="H46" s="5">
        <v>186.71799999999999</v>
      </c>
      <c r="I46" s="6" t="s">
        <v>2</v>
      </c>
      <c r="J46" s="5">
        <v>5.944</v>
      </c>
      <c r="K46" s="6" t="s">
        <v>2</v>
      </c>
      <c r="L46" s="7">
        <v>0</v>
      </c>
      <c r="M46" s="6" t="s">
        <v>2</v>
      </c>
      <c r="N46" s="7">
        <v>172.96</v>
      </c>
      <c r="O46" s="6" t="s">
        <v>2</v>
      </c>
      <c r="P46" s="5">
        <v>7663.3159999999998</v>
      </c>
      <c r="Q46" s="6" t="s">
        <v>2</v>
      </c>
      <c r="R46" s="7">
        <v>0</v>
      </c>
      <c r="S46" s="6" t="s">
        <v>2</v>
      </c>
      <c r="T46" s="7">
        <v>0</v>
      </c>
      <c r="U46" s="6" t="s">
        <v>2</v>
      </c>
      <c r="V46" s="5">
        <v>7663.3159999999998</v>
      </c>
      <c r="W46" s="6" t="s">
        <v>2</v>
      </c>
      <c r="X46" s="7">
        <v>0</v>
      </c>
      <c r="Y46" s="6" t="s">
        <v>2</v>
      </c>
      <c r="Z46" s="7">
        <v>5112.72</v>
      </c>
      <c r="AA46" s="6" t="s">
        <v>2</v>
      </c>
      <c r="AB46" s="7">
        <v>1319</v>
      </c>
      <c r="AC46" s="6" t="s">
        <v>2</v>
      </c>
    </row>
    <row r="47" spans="1:29" x14ac:dyDescent="0.2">
      <c r="A47" s="4" t="s">
        <v>53</v>
      </c>
      <c r="B47" s="8">
        <v>30469.935000000001</v>
      </c>
      <c r="C47" s="9" t="s">
        <v>2</v>
      </c>
      <c r="D47" s="10">
        <v>4.76</v>
      </c>
      <c r="E47" s="9" t="s">
        <v>2</v>
      </c>
      <c r="F47" s="8">
        <v>20867.350999999999</v>
      </c>
      <c r="G47" s="9" t="s">
        <v>2</v>
      </c>
      <c r="H47" s="10">
        <v>0</v>
      </c>
      <c r="I47" s="9" t="s">
        <v>2</v>
      </c>
      <c r="J47" s="10">
        <v>0</v>
      </c>
      <c r="K47" s="9" t="s">
        <v>2</v>
      </c>
      <c r="L47" s="10">
        <v>0</v>
      </c>
      <c r="M47" s="9" t="s">
        <v>2</v>
      </c>
      <c r="N47" s="10">
        <v>0</v>
      </c>
      <c r="O47" s="9" t="s">
        <v>2</v>
      </c>
      <c r="P47" s="8">
        <v>8986.5439999999999</v>
      </c>
      <c r="Q47" s="9" t="s">
        <v>2</v>
      </c>
      <c r="R47" s="10">
        <v>0</v>
      </c>
      <c r="S47" s="9" t="s">
        <v>2</v>
      </c>
      <c r="T47" s="10">
        <v>0</v>
      </c>
      <c r="U47" s="9" t="s">
        <v>2</v>
      </c>
      <c r="V47" s="8">
        <v>8986.5439999999999</v>
      </c>
      <c r="W47" s="9" t="s">
        <v>2</v>
      </c>
      <c r="X47" s="10">
        <v>0</v>
      </c>
      <c r="Y47" s="9" t="s">
        <v>2</v>
      </c>
      <c r="Z47" s="10">
        <v>611.28</v>
      </c>
      <c r="AA47" s="9" t="s">
        <v>2</v>
      </c>
      <c r="AB47" s="10">
        <v>0</v>
      </c>
      <c r="AC47" s="9" t="s">
        <v>2</v>
      </c>
    </row>
    <row r="48" spans="1:29" x14ac:dyDescent="0.2">
      <c r="A48" s="4" t="s">
        <v>54</v>
      </c>
      <c r="B48" s="5">
        <v>6838.125</v>
      </c>
      <c r="C48" s="6" t="s">
        <v>2</v>
      </c>
      <c r="D48" s="7">
        <v>0</v>
      </c>
      <c r="E48" s="6" t="s">
        <v>2</v>
      </c>
      <c r="F48" s="7">
        <v>0</v>
      </c>
      <c r="G48" s="6" t="s">
        <v>2</v>
      </c>
      <c r="H48" s="5">
        <v>1408.5419999999999</v>
      </c>
      <c r="I48" s="6" t="s">
        <v>2</v>
      </c>
      <c r="J48" s="5">
        <v>1476.482</v>
      </c>
      <c r="K48" s="6" t="s">
        <v>2</v>
      </c>
      <c r="L48" s="7">
        <v>0</v>
      </c>
      <c r="M48" s="6" t="s">
        <v>2</v>
      </c>
      <c r="N48" s="7">
        <v>0</v>
      </c>
      <c r="O48" s="6" t="s">
        <v>2</v>
      </c>
      <c r="P48" s="5">
        <v>1997.059</v>
      </c>
      <c r="Q48" s="6" t="s">
        <v>2</v>
      </c>
      <c r="R48" s="7">
        <v>0</v>
      </c>
      <c r="S48" s="6" t="s">
        <v>2</v>
      </c>
      <c r="T48" s="7">
        <v>0</v>
      </c>
      <c r="U48" s="6" t="s">
        <v>2</v>
      </c>
      <c r="V48" s="5">
        <v>1997.059</v>
      </c>
      <c r="W48" s="6" t="s">
        <v>2</v>
      </c>
      <c r="X48" s="7">
        <v>0</v>
      </c>
      <c r="Y48" s="6" t="s">
        <v>2</v>
      </c>
      <c r="Z48" s="5">
        <v>3432.5239999999999</v>
      </c>
      <c r="AA48" s="6" t="s">
        <v>2</v>
      </c>
      <c r="AB48" s="7">
        <v>0</v>
      </c>
      <c r="AC48" s="6" t="s">
        <v>2</v>
      </c>
    </row>
    <row r="49" spans="1:29" x14ac:dyDescent="0.2">
      <c r="A49" s="4" t="s">
        <v>55</v>
      </c>
      <c r="B49" s="8">
        <v>73527.027000000002</v>
      </c>
      <c r="C49" s="9" t="s">
        <v>2</v>
      </c>
      <c r="D49" s="8">
        <v>9284.9760000000006</v>
      </c>
      <c r="E49" s="9" t="s">
        <v>2</v>
      </c>
      <c r="F49" s="8">
        <v>7902.6689999999999</v>
      </c>
      <c r="G49" s="9" t="s">
        <v>2</v>
      </c>
      <c r="H49" s="8">
        <v>1534.816</v>
      </c>
      <c r="I49" s="9" t="s">
        <v>2</v>
      </c>
      <c r="J49" s="8">
        <v>1534.816</v>
      </c>
      <c r="K49" s="9" t="s">
        <v>2</v>
      </c>
      <c r="L49" s="10">
        <v>0</v>
      </c>
      <c r="M49" s="9" t="s">
        <v>2</v>
      </c>
      <c r="N49" s="10">
        <v>0</v>
      </c>
      <c r="O49" s="9" t="s">
        <v>2</v>
      </c>
      <c r="P49" s="8">
        <v>33593.608999999997</v>
      </c>
      <c r="Q49" s="9" t="s">
        <v>2</v>
      </c>
      <c r="R49" s="10">
        <v>0</v>
      </c>
      <c r="S49" s="9" t="s">
        <v>2</v>
      </c>
      <c r="T49" s="10">
        <v>0</v>
      </c>
      <c r="U49" s="9" t="s">
        <v>2</v>
      </c>
      <c r="V49" s="8">
        <v>33592.116999999998</v>
      </c>
      <c r="W49" s="9" t="s">
        <v>2</v>
      </c>
      <c r="X49" s="10">
        <v>0</v>
      </c>
      <c r="Y49" s="9" t="s">
        <v>2</v>
      </c>
      <c r="Z49" s="10">
        <v>5859</v>
      </c>
      <c r="AA49" s="9" t="s">
        <v>2</v>
      </c>
      <c r="AB49" s="8">
        <v>15351.957</v>
      </c>
      <c r="AC49" s="9" t="s">
        <v>2</v>
      </c>
    </row>
    <row r="50" spans="1:29" x14ac:dyDescent="0.2">
      <c r="A50" s="4" t="s">
        <v>56</v>
      </c>
      <c r="B50" s="6" t="s">
        <v>57</v>
      </c>
      <c r="C50" s="6" t="s">
        <v>2</v>
      </c>
      <c r="D50" s="6" t="s">
        <v>57</v>
      </c>
      <c r="E50" s="6" t="s">
        <v>2</v>
      </c>
      <c r="F50" s="6" t="s">
        <v>57</v>
      </c>
      <c r="G50" s="6" t="s">
        <v>2</v>
      </c>
      <c r="H50" s="6" t="s">
        <v>57</v>
      </c>
      <c r="I50" s="6" t="s">
        <v>2</v>
      </c>
      <c r="J50" s="6" t="s">
        <v>57</v>
      </c>
      <c r="K50" s="6" t="s">
        <v>2</v>
      </c>
      <c r="L50" s="6" t="s">
        <v>57</v>
      </c>
      <c r="M50" s="6" t="s">
        <v>2</v>
      </c>
      <c r="N50" s="6" t="s">
        <v>57</v>
      </c>
      <c r="O50" s="6" t="s">
        <v>2</v>
      </c>
      <c r="P50" s="6" t="s">
        <v>57</v>
      </c>
      <c r="Q50" s="6" t="s">
        <v>2</v>
      </c>
      <c r="R50" s="6" t="s">
        <v>57</v>
      </c>
      <c r="S50" s="6" t="s">
        <v>2</v>
      </c>
      <c r="T50" s="6" t="s">
        <v>57</v>
      </c>
      <c r="U50" s="6" t="s">
        <v>2</v>
      </c>
      <c r="V50" s="6" t="s">
        <v>57</v>
      </c>
      <c r="W50" s="6" t="s">
        <v>2</v>
      </c>
      <c r="X50" s="6" t="s">
        <v>57</v>
      </c>
      <c r="Y50" s="6" t="s">
        <v>2</v>
      </c>
      <c r="Z50" s="6" t="s">
        <v>57</v>
      </c>
      <c r="AA50" s="6" t="s">
        <v>2</v>
      </c>
      <c r="AB50" s="6" t="s">
        <v>57</v>
      </c>
      <c r="AC50" s="6" t="s">
        <v>2</v>
      </c>
    </row>
    <row r="51" spans="1:29" x14ac:dyDescent="0.2">
      <c r="A51" s="4" t="s">
        <v>58</v>
      </c>
      <c r="B51" s="8">
        <v>310199.875</v>
      </c>
      <c r="C51" s="9" t="s">
        <v>2</v>
      </c>
      <c r="D51" s="8">
        <v>11032.451999999999</v>
      </c>
      <c r="E51" s="9" t="s">
        <v>2</v>
      </c>
      <c r="F51" s="10">
        <v>164574.26</v>
      </c>
      <c r="G51" s="9" t="s">
        <v>2</v>
      </c>
      <c r="H51" s="10">
        <v>115</v>
      </c>
      <c r="I51" s="9" t="s">
        <v>2</v>
      </c>
      <c r="J51" s="10">
        <v>115</v>
      </c>
      <c r="K51" s="9" t="s">
        <v>2</v>
      </c>
      <c r="L51" s="10">
        <v>0</v>
      </c>
      <c r="M51" s="9" t="s">
        <v>2</v>
      </c>
      <c r="N51" s="10">
        <v>0</v>
      </c>
      <c r="O51" s="9" t="s">
        <v>2</v>
      </c>
      <c r="P51" s="8">
        <v>75550.596999999994</v>
      </c>
      <c r="Q51" s="9" t="s">
        <v>2</v>
      </c>
      <c r="R51" s="10">
        <v>0</v>
      </c>
      <c r="S51" s="9" t="s">
        <v>2</v>
      </c>
      <c r="T51" s="10">
        <v>0</v>
      </c>
      <c r="U51" s="9" t="s">
        <v>2</v>
      </c>
      <c r="V51" s="8">
        <v>75043.107999999993</v>
      </c>
      <c r="W51" s="9" t="s">
        <v>2</v>
      </c>
      <c r="X51" s="10">
        <v>0</v>
      </c>
      <c r="Y51" s="9" t="s">
        <v>2</v>
      </c>
      <c r="Z51" s="8">
        <v>6603.1809999999996</v>
      </c>
      <c r="AA51" s="9" t="s">
        <v>2</v>
      </c>
      <c r="AB51" s="8">
        <v>52324.383999999998</v>
      </c>
      <c r="AC51" s="9" t="s">
        <v>2</v>
      </c>
    </row>
    <row r="52" spans="1:29" x14ac:dyDescent="0.2">
      <c r="A52" s="4" t="s">
        <v>59</v>
      </c>
      <c r="B52" s="5">
        <v>17196.215</v>
      </c>
      <c r="C52" s="6" t="s">
        <v>2</v>
      </c>
      <c r="D52" s="7">
        <v>202.71</v>
      </c>
      <c r="E52" s="6" t="s">
        <v>2</v>
      </c>
      <c r="F52" s="7">
        <v>0</v>
      </c>
      <c r="G52" s="6" t="s">
        <v>2</v>
      </c>
      <c r="H52" s="7">
        <v>233.68</v>
      </c>
      <c r="I52" s="6" t="s">
        <v>2</v>
      </c>
      <c r="J52" s="7">
        <v>0</v>
      </c>
      <c r="K52" s="6" t="s">
        <v>2</v>
      </c>
      <c r="L52" s="7">
        <v>0</v>
      </c>
      <c r="M52" s="6" t="s">
        <v>2</v>
      </c>
      <c r="N52" s="7">
        <v>0</v>
      </c>
      <c r="O52" s="6" t="s">
        <v>2</v>
      </c>
      <c r="P52" s="5">
        <v>14473.200999999999</v>
      </c>
      <c r="Q52" s="6" t="s">
        <v>2</v>
      </c>
      <c r="R52" s="5">
        <v>4.3609999999999998</v>
      </c>
      <c r="S52" s="6" t="s">
        <v>2</v>
      </c>
      <c r="T52" s="7">
        <v>0</v>
      </c>
      <c r="U52" s="6" t="s">
        <v>2</v>
      </c>
      <c r="V52" s="7">
        <v>14468.84</v>
      </c>
      <c r="W52" s="6" t="s">
        <v>2</v>
      </c>
      <c r="X52" s="7">
        <v>0</v>
      </c>
      <c r="Y52" s="6" t="s">
        <v>2</v>
      </c>
      <c r="Z52" s="7">
        <v>1885.41</v>
      </c>
      <c r="AA52" s="6" t="s">
        <v>2</v>
      </c>
      <c r="AB52" s="5">
        <v>401.214</v>
      </c>
      <c r="AC52" s="6" t="s">
        <v>2</v>
      </c>
    </row>
  </sheetData>
  <mergeCells count="14">
    <mergeCell ref="L10:M10"/>
    <mergeCell ref="B10:C10"/>
    <mergeCell ref="D10:E10"/>
    <mergeCell ref="F10:G10"/>
    <mergeCell ref="H10:I10"/>
    <mergeCell ref="J10:K10"/>
    <mergeCell ref="Z10:AA10"/>
    <mergeCell ref="AB10:AC10"/>
    <mergeCell ref="N10:O10"/>
    <mergeCell ref="P10:Q10"/>
    <mergeCell ref="R10:S10"/>
    <mergeCell ref="T10:U10"/>
    <mergeCell ref="V10:W10"/>
    <mergeCell ref="X10:Y10"/>
  </mergeCells>
  <hyperlinks>
    <hyperlink ref="A4" r:id="rId1" xr:uid="{B5FC7FBD-CE83-C547-A5A7-F846575EED7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76FF306601E54A9190474F965DF301" ma:contentTypeVersion="15" ma:contentTypeDescription="Create a new document." ma:contentTypeScope="" ma:versionID="f2786055f7942ffa32017a1be24d2d4c">
  <xsd:schema xmlns:xsd="http://www.w3.org/2001/XMLSchema" xmlns:xs="http://www.w3.org/2001/XMLSchema" xmlns:p="http://schemas.microsoft.com/office/2006/metadata/properties" xmlns:ns2="26ea20d7-b07c-4b8c-910d-061b36a62ee7" xmlns:ns3="8ea8976e-b461-4dc7-a1f6-93425136281f" targetNamespace="http://schemas.microsoft.com/office/2006/metadata/properties" ma:root="true" ma:fieldsID="7968544bed0a0ff30de843d9b742d703" ns2:_="" ns3:_="">
    <xsd:import namespace="26ea20d7-b07c-4b8c-910d-061b36a62ee7"/>
    <xsd:import namespace="8ea8976e-b461-4dc7-a1f6-9342513628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20d7-b07c-4b8c-910d-061b36a62e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1aa8d75-97ee-4a6e-a682-6298985b5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8976e-b461-4dc7-a1f6-9342513628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3fa1f66-9166-4d51-a9dc-77dbf5e90cce}" ma:internalName="TaxCatchAll" ma:showField="CatchAllData" ma:web="8ea8976e-b461-4dc7-a1f6-9342513628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ea20d7-b07c-4b8c-910d-061b36a62ee7">
      <Terms xmlns="http://schemas.microsoft.com/office/infopath/2007/PartnerControls"/>
    </lcf76f155ced4ddcb4097134ff3c332f>
    <TaxCatchAll xmlns="8ea8976e-b461-4dc7-a1f6-93425136281f" xsi:nil="true"/>
  </documentManagement>
</p:properties>
</file>

<file path=customXml/itemProps1.xml><?xml version="1.0" encoding="utf-8"?>
<ds:datastoreItem xmlns:ds="http://schemas.openxmlformats.org/officeDocument/2006/customXml" ds:itemID="{ACD34419-D4CF-4A5B-903A-ACF9E1A59B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85D9D-4BFB-4C4F-923F-BCDE4FF9E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ea20d7-b07c-4b8c-910d-061b36a62ee7"/>
    <ds:schemaRef ds:uri="8ea8976e-b461-4dc7-a1f6-9342513628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71C967-F002-4F9D-ACA4-8C6CD662477E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ea8976e-b461-4dc7-a1f6-93425136281f"/>
    <ds:schemaRef ds:uri="26ea20d7-b07c-4b8c-910d-061b36a62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Share calculation</vt:lpstr>
      <vt:lpstr>Source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Kyra de Haan</cp:lastModifiedBy>
  <cp:revision/>
  <dcterms:created xsi:type="dcterms:W3CDTF">2024-11-19T12:56:01Z</dcterms:created>
  <dcterms:modified xsi:type="dcterms:W3CDTF">2024-11-21T15:58:21Z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0x010100FB76FF306601E54A9190474F965DF301</vt:lpwstr>
  </property>
  <property fmtid="{D5CDD505-2E9C-101B-9397-08002B2CF9AE}" pid="3" name="MediaServiceImageTags">
    <vt:lpwstr/>
  </property>
</Properties>
</file>