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794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64" i="20" l="1"/>
  <c r="E66" i="20"/>
  <c r="E67" i="20"/>
  <c r="J10" i="13"/>
  <c r="E111" i="20"/>
  <c r="L35" i="13"/>
  <c r="H35" i="13"/>
  <c r="E35" i="12"/>
  <c r="E29" i="20"/>
  <c r="E277" i="20"/>
  <c r="E280" i="20"/>
  <c r="E281" i="20"/>
  <c r="L24" i="13"/>
  <c r="E294" i="20"/>
  <c r="L28" i="13"/>
  <c r="H28" i="13"/>
  <c r="E205" i="20"/>
  <c r="L20" i="13"/>
  <c r="H20" i="13"/>
  <c r="H29" i="13"/>
  <c r="E22" i="12"/>
  <c r="H24" i="13"/>
  <c r="E24" i="12"/>
  <c r="L25" i="13"/>
  <c r="H25" i="13"/>
  <c r="E25" i="12"/>
  <c r="E170" i="20"/>
  <c r="E146" i="20"/>
  <c r="E171" i="20"/>
  <c r="L26" i="13"/>
  <c r="H26" i="13"/>
  <c r="E26" i="12"/>
  <c r="E284" i="20"/>
  <c r="L27" i="13"/>
  <c r="H27" i="13"/>
  <c r="E27" i="12"/>
  <c r="J19" i="13"/>
  <c r="H19" i="13"/>
  <c r="E128" i="20"/>
  <c r="N12" i="13"/>
  <c r="H12" i="13"/>
  <c r="E16" i="12"/>
  <c r="E178" i="20"/>
  <c r="L34" i="13"/>
  <c r="H34" i="13"/>
  <c r="H10" i="13"/>
  <c r="E15" i="12"/>
  <c r="E127" i="20"/>
  <c r="L11" i="13"/>
  <c r="H11" i="13"/>
  <c r="E17" i="12"/>
  <c r="E234" i="20"/>
  <c r="E235" i="20"/>
  <c r="E239" i="20"/>
  <c r="E240" i="20"/>
  <c r="L22" i="13"/>
  <c r="H22" i="13"/>
  <c r="E241" i="20"/>
  <c r="H23" i="13"/>
  <c r="E23" i="12"/>
  <c r="L21" i="13"/>
  <c r="H21" i="13"/>
  <c r="L23" i="13"/>
  <c r="E21" i="12"/>
  <c r="L9" i="13"/>
  <c r="H9" i="13"/>
  <c r="E14" i="12"/>
  <c r="L33" i="13"/>
  <c r="H33" i="13"/>
  <c r="E33" i="12"/>
  <c r="E34" i="12"/>
  <c r="L32" i="13"/>
  <c r="H32" i="13"/>
  <c r="E32" i="12"/>
  <c r="E184" i="20"/>
  <c r="E65" i="20"/>
  <c r="E34" i="20"/>
  <c r="L8" i="13"/>
  <c r="H8" i="13"/>
  <c r="E13" i="12"/>
  <c r="E33" i="20"/>
  <c r="L7" i="13"/>
  <c r="H7" i="13"/>
  <c r="E12" i="12"/>
</calcChain>
</file>

<file path=xl/sharedStrings.xml><?xml version="1.0" encoding="utf-8"?>
<sst xmlns="http://schemas.openxmlformats.org/spreadsheetml/2006/main" count="306" uniqueCount="188">
  <si>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</si>
  <si>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</si>
  <si>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</si>
  <si>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</si>
  <si>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</si>
  <si>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</si>
  <si>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</si>
  <si>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</si>
  <si>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</si>
  <si>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</si>
  <si>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</si>
  <si>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</si>
  <si>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</si>
  <si>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</si>
  <si>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</si>
  <si>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</si>
  <si>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</si>
  <si>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</si>
  <si>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</si>
  <si>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</si>
  <si>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</si>
  <si>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</si>
  <si>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</si>
  <si>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</si>
  <si>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</si>
  <si>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</si>
  <si>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</si>
  <si>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</si>
  <si>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</si>
  <si>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</si>
  <si>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</si>
  <si>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</si>
  <si>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</si>
  <si>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</si>
  <si>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</si>
  <si>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</si>
  <si>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</si>
  <si>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</si>
  <si>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</si>
  <si>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</si>
  <si>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</si>
  <si>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</si>
  <si>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</si>
  <si>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</si>
  <si>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</si>
  <si>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</si>
  <si>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</si>
  <si>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</si>
  <si>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</si>
  <si>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</si>
  <si>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</si>
  <si>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</si>
  <si>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NL</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</si>
  <si>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</si>
  <si>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</si>
  <si>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</si>
  <si>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</si>
  <si>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</si>
  <si>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</si>
  <si>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</si>
  <si>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</si>
  <si>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</si>
  <si>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</si>
  <si>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</si>
  <si>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</si>
  <si>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</si>
  <si>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</si>
  <si>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</si>
  <si>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</si>
  <si>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inputs</t>
  </si>
  <si>
    <t>(can be network gas)</t>
  </si>
  <si>
    <t>Nm3/h</t>
  </si>
  <si>
    <t>kg/m3</t>
  </si>
  <si>
    <t>MJ/kg</t>
  </si>
  <si>
    <t>MJ/hr</t>
  </si>
  <si>
    <t>MW</t>
  </si>
  <si>
    <t>hydrogen_output_capacity</t>
  </si>
  <si>
    <t>kg/day</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</si>
  <si>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</si>
  <si>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</si>
  <si>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</si>
  <si>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</si>
  <si>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</si>
  <si>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</si>
  <si>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</si>
  <si>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</si>
  <si>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</si>
  <si>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</si>
  <si>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</si>
  <si>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</si>
  <si>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</si>
  <si>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</si>
  <si>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</si>
  <si>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</si>
  <si>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</si>
  <si>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</si>
  <si>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</si>
  <si>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</si>
  <si>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</si>
  <si>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</si>
  <si>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</si>
  <si>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</si>
  <si>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</si>
  <si>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</si>
  <si>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</si>
  <si>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initiative</t>
  </si>
  <si>
    <t>Rotterdam Climate Iniative</t>
  </si>
  <si>
    <t>p.23</t>
  </si>
  <si>
    <t>initial investment</t>
  </si>
  <si>
    <t>output.hydrogen</t>
  </si>
  <si>
    <t>land use per plant</t>
  </si>
  <si>
    <t>construction time</t>
  </si>
  <si>
    <t>DOE: Hydrogen Analysis Center</t>
  </si>
  <si>
    <t>Rotterdam Climate Initiative</t>
  </si>
  <si>
    <t>Hydrogen output capacity</t>
  </si>
  <si>
    <t>input share of electricity</t>
  </si>
  <si>
    <t>input share of network gas</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</si>
  <si>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</si>
  <si>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</si>
  <si>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</si>
  <si>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</si>
  <si>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</si>
  <si>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</si>
  <si>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</si>
  <si>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Current central hydrogen production with natural gas without CCS 3.1</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</si>
  <si>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</si>
  <si>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</si>
  <si>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</si>
  <si>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</si>
  <si>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</si>
  <si>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</si>
  <si>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</si>
  <si>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</si>
  <si>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</si>
  <si>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</si>
  <si>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</si>
  <si>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</si>
  <si>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</si>
  <si>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</si>
  <si>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http://refman.et-model.com/publications/2009</t>
  </si>
  <si>
    <t>http://www.rotterdamclimateinitiative.com/documents/CO2%20capture%20and%20storage%20in%20Rotterdam%20-%20a%20network%20approach%202011.pdf</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</si>
  <si>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</si>
  <si>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</si>
  <si>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</si>
  <si>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</si>
  <si>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</si>
  <si>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</si>
  <si>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</si>
  <si>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</si>
  <si>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</si>
  <si>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</si>
  <si>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</si>
  <si>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</si>
  <si>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</si>
  <si>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</si>
  <si>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</si>
  <si>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</si>
  <si>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</si>
  <si>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</si>
  <si>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</si>
  <si>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</si>
  <si>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</si>
  <si>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</si>
  <si>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</si>
  <si>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</si>
  <si>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</si>
  <si>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</si>
  <si>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</si>
  <si>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</si>
  <si>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</si>
  <si>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fixed o&amp;m per year</t>
  </si>
  <si>
    <t>variable o&amp;m</t>
  </si>
  <si>
    <t>ETM calculates electricity costs already</t>
  </si>
  <si>
    <t>Already included in ccs_investment</t>
  </si>
  <si>
    <t>decommissioning_costs</t>
  </si>
  <si>
    <t>Calculated by etm</t>
  </si>
  <si>
    <t>fixed operational and maintenance costs for ccs</t>
  </si>
  <si>
    <t>total fixed operational and maintenance costs</t>
  </si>
  <si>
    <t>of depreciable  capital investment</t>
  </si>
  <si>
    <t>decommissioning costs</t>
  </si>
  <si>
    <t>total depreciable capital costs</t>
  </si>
  <si>
    <t>decomissioning cost</t>
  </si>
  <si>
    <t>decommissioning costs factor</t>
  </si>
  <si>
    <t>kWh</t>
  </si>
  <si>
    <r>
      <t>decommis</t>
    </r>
    <r>
      <rPr>
        <sz val="12"/>
        <color theme="1"/>
        <rFont val="Calibri"/>
        <family val="2"/>
        <scheme val="minor"/>
      </rPr>
      <t>s</t>
    </r>
    <r>
      <rPr>
        <sz val="12"/>
        <color theme="1"/>
        <rFont val="Calibri"/>
        <family val="2"/>
        <scheme val="minor"/>
      </rPr>
      <t>ioning_costs</t>
    </r>
  </si>
  <si>
    <t>energy_steam_methane_reformer_ccs_hydrogen.converter</t>
  </si>
  <si>
    <t>typical_input_capacity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</si>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</sst>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
      <b/>
      <sz val="12"/>
      <color rgb="FF000000"/>
      <name val="Calibri"/>
      <family val="2"/>
    </font>
    <font>
      <b/>
      <sz val="14"/>
      <color rgb="FF000000"/>
      <name val="Calibri"/>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5">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8">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8" fillId="2" borderId="0" xfId="177" applyFont="1" applyFill="1" applyBorder="1" applyAlignment="1" applyProtection="1"/>
    <xf numFmtId="2" fontId="18" fillId="2" borderId="0"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3" fillId="2" borderId="17" xfId="0" applyFont="1" applyFill="1" applyBorder="1"/>
    <xf numFmtId="0" fontId="13" fillId="2" borderId="2" xfId="0" applyFont="1" applyFill="1" applyBorder="1"/>
    <xf numFmtId="0" fontId="23"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0" fontId="29" fillId="2" borderId="16" xfId="0" applyFont="1" applyFill="1" applyBorder="1"/>
    <xf numFmtId="0" fontId="28"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0" fontId="29" fillId="2" borderId="0" xfId="0" applyFont="1" applyFill="1" applyBorder="1"/>
    <xf numFmtId="10" fontId="28"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8" fillId="2" borderId="18" xfId="0" applyNumberFormat="1" applyFont="1" applyFill="1" applyBorder="1" applyAlignment="1" applyProtection="1">
      <alignment horizontal="right" vertical="center"/>
    </xf>
    <xf numFmtId="166" fontId="19" fillId="2" borderId="18" xfId="0" applyNumberFormat="1" applyFont="1" applyFill="1" applyBorder="1"/>
    <xf numFmtId="0" fontId="8" fillId="2" borderId="0" xfId="0" applyFont="1" applyFill="1" applyBorder="1"/>
    <xf numFmtId="0" fontId="7" fillId="0" borderId="0" xfId="0"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8" fillId="2" borderId="0" xfId="0" applyNumberFormat="1" applyFont="1" applyFill="1"/>
    <xf numFmtId="1" fontId="28" fillId="2" borderId="0" xfId="0" applyNumberFormat="1" applyFont="1" applyFill="1"/>
    <xf numFmtId="0" fontId="6" fillId="5" borderId="0" xfId="0" applyFont="1" applyFill="1" applyBorder="1"/>
    <xf numFmtId="170" fontId="6" fillId="2" borderId="20" xfId="0" applyNumberFormat="1" applyFont="1" applyFill="1" applyBorder="1" applyAlignment="1" applyProtection="1">
      <alignment horizontal="right" vertical="center"/>
    </xf>
    <xf numFmtId="167" fontId="6" fillId="2" borderId="20" xfId="0" applyNumberFormat="1" applyFont="1" applyFill="1" applyBorder="1" applyAlignment="1" applyProtection="1">
      <alignment horizontal="right" vertical="center"/>
    </xf>
    <xf numFmtId="0" fontId="34" fillId="0" borderId="0" xfId="0" applyFont="1"/>
    <xf numFmtId="0" fontId="35" fillId="0" borderId="0" xfId="0" applyFont="1"/>
    <xf numFmtId="166" fontId="19" fillId="2" borderId="6" xfId="0" applyNumberFormat="1" applyFont="1" applyFill="1" applyBorder="1"/>
    <xf numFmtId="166" fontId="6" fillId="0" borderId="0" xfId="0" applyNumberFormat="1" applyFont="1" applyFill="1" applyBorder="1"/>
    <xf numFmtId="166" fontId="24" fillId="0" borderId="0" xfId="0" applyNumberFormat="1" applyFont="1" applyFill="1" applyBorder="1"/>
    <xf numFmtId="166" fontId="19" fillId="0" borderId="0" xfId="0" applyNumberFormat="1" applyFont="1" applyFill="1" applyBorder="1"/>
    <xf numFmtId="166" fontId="6" fillId="2" borderId="18" xfId="0" applyNumberFormat="1" applyFont="1" applyFill="1" applyBorder="1"/>
    <xf numFmtId="166" fontId="19" fillId="2" borderId="5" xfId="0" applyNumberFormat="1" applyFont="1" applyFill="1" applyBorder="1"/>
    <xf numFmtId="0" fontId="5" fillId="0" borderId="0" xfId="0" applyFont="1" applyFill="1" applyBorder="1"/>
    <xf numFmtId="0" fontId="31" fillId="0" borderId="0" xfId="0" applyFont="1"/>
    <xf numFmtId="0" fontId="5" fillId="2" borderId="18" xfId="0" applyFont="1" applyFill="1" applyBorder="1"/>
    <xf numFmtId="166" fontId="4" fillId="0" borderId="0" xfId="0" applyNumberFormat="1" applyFont="1" applyFill="1" applyBorder="1"/>
    <xf numFmtId="0" fontId="4" fillId="0" borderId="0" xfId="0" applyFont="1" applyFill="1" applyBorder="1"/>
    <xf numFmtId="0" fontId="4" fillId="2" borderId="0" xfId="0" applyFont="1" applyFill="1"/>
    <xf numFmtId="0" fontId="4" fillId="2" borderId="6" xfId="0" applyFont="1" applyFill="1" applyBorder="1"/>
    <xf numFmtId="2" fontId="4" fillId="2" borderId="18" xfId="0" applyNumberFormat="1" applyFont="1" applyFill="1" applyBorder="1" applyAlignment="1" applyProtection="1">
      <alignment horizontal="right" vertical="center"/>
    </xf>
    <xf numFmtId="2" fontId="4" fillId="2" borderId="0" xfId="0" applyNumberFormat="1" applyFont="1" applyFill="1" applyBorder="1"/>
    <xf numFmtId="0" fontId="4" fillId="0" borderId="0" xfId="0" applyFont="1" applyFill="1"/>
    <xf numFmtId="166" fontId="3" fillId="0" borderId="0" xfId="0" applyNumberFormat="1" applyFont="1" applyFill="1" applyBorder="1"/>
    <xf numFmtId="0" fontId="2" fillId="2" borderId="0" xfId="0" applyFont="1" applyFill="1"/>
    <xf numFmtId="0" fontId="31" fillId="12" borderId="3" xfId="0" applyFont="1" applyFill="1" applyBorder="1"/>
    <xf numFmtId="0" fontId="37" fillId="12" borderId="4" xfId="0" applyFont="1" applyFill="1" applyBorder="1"/>
    <xf numFmtId="0" fontId="31" fillId="12" borderId="15" xfId="0" applyFont="1" applyFill="1" applyBorder="1"/>
    <xf numFmtId="0" fontId="37" fillId="12" borderId="16" xfId="0" applyFont="1" applyFill="1" applyBorder="1"/>
    <xf numFmtId="0" fontId="37" fillId="12" borderId="9" xfId="0" applyFont="1" applyFill="1" applyBorder="1"/>
    <xf numFmtId="0" fontId="38" fillId="12" borderId="19" xfId="0" applyFont="1" applyFill="1" applyBorder="1"/>
    <xf numFmtId="0" fontId="37" fillId="12" borderId="6" xfId="0" applyFont="1" applyFill="1" applyBorder="1"/>
    <xf numFmtId="0" fontId="39" fillId="0" borderId="0" xfId="0" applyFont="1"/>
    <xf numFmtId="0" fontId="38" fillId="12" borderId="5" xfId="0" applyFont="1" applyFill="1" applyBorder="1"/>
    <xf numFmtId="165" fontId="31" fillId="12" borderId="18" xfId="0" applyNumberFormat="1" applyFont="1" applyFill="1" applyBorder="1"/>
    <xf numFmtId="14" fontId="31" fillId="0" borderId="0" xfId="0" applyNumberFormat="1" applyFont="1"/>
    <xf numFmtId="0" fontId="31" fillId="12" borderId="18" xfId="0" applyFont="1" applyFill="1" applyBorder="1"/>
    <xf numFmtId="0" fontId="36" fillId="12" borderId="10" xfId="0" applyFont="1" applyFill="1" applyBorder="1"/>
    <xf numFmtId="0" fontId="36" fillId="12" borderId="11" xfId="0" applyFont="1" applyFill="1" applyBorder="1"/>
    <xf numFmtId="0" fontId="36" fillId="12" borderId="12" xfId="0" applyFont="1" applyFill="1" applyBorder="1"/>
    <xf numFmtId="165" fontId="28" fillId="2" borderId="0" xfId="0" applyNumberFormat="1" applyFont="1" applyFill="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4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508000</xdr:colOff>
      <xdr:row>48</xdr:row>
      <xdr:rowOff>0</xdr:rowOff>
    </xdr:from>
    <xdr:to>
      <xdr:col>10</xdr:col>
      <xdr:colOff>609600</xdr:colOff>
      <xdr:row>74</xdr:row>
      <xdr:rowOff>0</xdr:rowOff>
    </xdr:to>
    <xdr:pic>
      <xdr:nvPicPr>
        <xdr:cNvPr id="8" name="Picture 7"/>
        <xdr:cNvPicPr>
          <a:picLocks noChangeAspect="1"/>
        </xdr:cNvPicPr>
      </xdr:nvPicPr>
      <xdr:blipFill>
        <a:blip xmlns:r="http://schemas.openxmlformats.org/officeDocument/2006/relationships" r:embed="rId1"/>
        <a:stretch>
          <a:fillRect/>
        </a:stretch>
      </xdr:blipFill>
      <xdr:spPr>
        <a:xfrm>
          <a:off x="6616700" y="9156700"/>
          <a:ext cx="2260600" cy="4965700"/>
        </a:xfrm>
        <a:prstGeom prst="rect">
          <a:avLst/>
        </a:prstGeom>
      </xdr:spPr>
    </xdr:pic>
    <xdr:clientData/>
  </xdr:twoCellAnchor>
  <xdr:twoCellAnchor editAs="oneCell">
    <xdr:from>
      <xdr:col>7</xdr:col>
      <xdr:colOff>876300</xdr:colOff>
      <xdr:row>78</xdr:row>
      <xdr:rowOff>50800</xdr:rowOff>
    </xdr:from>
    <xdr:to>
      <xdr:col>13</xdr:col>
      <xdr:colOff>1612900</xdr:colOff>
      <xdr:row>101</xdr:row>
      <xdr:rowOff>139700</xdr:rowOff>
    </xdr:to>
    <xdr:pic>
      <xdr:nvPicPr>
        <xdr:cNvPr id="9" name="Picture 8"/>
        <xdr:cNvPicPr>
          <a:picLocks noChangeAspect="1"/>
        </xdr:cNvPicPr>
      </xdr:nvPicPr>
      <xdr:blipFill>
        <a:blip xmlns:r="http://schemas.openxmlformats.org/officeDocument/2006/relationships" r:embed="rId2"/>
        <a:stretch>
          <a:fillRect/>
        </a:stretch>
      </xdr:blipFill>
      <xdr:spPr>
        <a:xfrm>
          <a:off x="5994400" y="14935200"/>
          <a:ext cx="7213600" cy="4470400"/>
        </a:xfrm>
        <a:prstGeom prst="rect">
          <a:avLst/>
        </a:prstGeom>
      </xdr:spPr>
    </xdr:pic>
    <xdr:clientData/>
  </xdr:twoCellAnchor>
  <xdr:twoCellAnchor editAs="oneCell">
    <xdr:from>
      <xdr:col>10</xdr:col>
      <xdr:colOff>0</xdr:colOff>
      <xdr:row>115</xdr:row>
      <xdr:rowOff>0</xdr:rowOff>
    </xdr:from>
    <xdr:to>
      <xdr:col>15</xdr:col>
      <xdr:colOff>2019300</xdr:colOff>
      <xdr:row>153</xdr:row>
      <xdr:rowOff>165100</xdr:rowOff>
    </xdr:to>
    <xdr:pic>
      <xdr:nvPicPr>
        <xdr:cNvPr id="3" name="Picture 2"/>
        <xdr:cNvPicPr>
          <a:picLocks noChangeAspect="1"/>
        </xdr:cNvPicPr>
      </xdr:nvPicPr>
      <xdr:blipFill>
        <a:blip xmlns:r="http://schemas.openxmlformats.org/officeDocument/2006/relationships" r:embed="rId3"/>
        <a:stretch>
          <a:fillRect/>
        </a:stretch>
      </xdr:blipFill>
      <xdr:spPr>
        <a:xfrm>
          <a:off x="8356600" y="21945600"/>
          <a:ext cx="7950200" cy="7404100"/>
        </a:xfrm>
        <a:prstGeom prst="rect">
          <a:avLst/>
        </a:prstGeom>
      </xdr:spPr>
    </xdr:pic>
    <xdr:clientData/>
  </xdr:twoCellAnchor>
  <xdr:twoCellAnchor editAs="oneCell">
    <xdr:from>
      <xdr:col>10</xdr:col>
      <xdr:colOff>0</xdr:colOff>
      <xdr:row>210</xdr:row>
      <xdr:rowOff>0</xdr:rowOff>
    </xdr:from>
    <xdr:to>
      <xdr:col>15</xdr:col>
      <xdr:colOff>3924300</xdr:colOff>
      <xdr:row>264</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8356600" y="40043100"/>
          <a:ext cx="9855200" cy="10426700"/>
        </a:xfrm>
        <a:prstGeom prst="rect">
          <a:avLst/>
        </a:prstGeom>
      </xdr:spPr>
    </xdr:pic>
    <xdr:clientData/>
  </xdr:twoCellAnchor>
  <xdr:twoCellAnchor editAs="oneCell">
    <xdr:from>
      <xdr:col>10</xdr:col>
      <xdr:colOff>0</xdr:colOff>
      <xdr:row>268</xdr:row>
      <xdr:rowOff>0</xdr:rowOff>
    </xdr:from>
    <xdr:to>
      <xdr:col>13</xdr:col>
      <xdr:colOff>1320800</xdr:colOff>
      <xdr:row>296</xdr:row>
      <xdr:rowOff>114300</xdr:rowOff>
    </xdr:to>
    <xdr:pic>
      <xdr:nvPicPr>
        <xdr:cNvPr id="7" name="Picture 6"/>
        <xdr:cNvPicPr>
          <a:picLocks noChangeAspect="1"/>
        </xdr:cNvPicPr>
      </xdr:nvPicPr>
      <xdr:blipFill>
        <a:blip xmlns:r="http://schemas.openxmlformats.org/officeDocument/2006/relationships" r:embed="rId5"/>
        <a:stretch>
          <a:fillRect/>
        </a:stretch>
      </xdr:blipFill>
      <xdr:spPr>
        <a:xfrm>
          <a:off x="8356600" y="51092100"/>
          <a:ext cx="4559300" cy="5448300"/>
        </a:xfrm>
        <a:prstGeom prst="rect">
          <a:avLst/>
        </a:prstGeom>
      </xdr:spPr>
    </xdr:pic>
    <xdr:clientData/>
  </xdr:twoCellAnchor>
  <xdr:twoCellAnchor editAs="oneCell">
    <xdr:from>
      <xdr:col>10</xdr:col>
      <xdr:colOff>12700</xdr:colOff>
      <xdr:row>155</xdr:row>
      <xdr:rowOff>25172</xdr:rowOff>
    </xdr:from>
    <xdr:to>
      <xdr:col>15</xdr:col>
      <xdr:colOff>3784600</xdr:colOff>
      <xdr:row>209</xdr:row>
      <xdr:rowOff>76200</xdr:rowOff>
    </xdr:to>
    <xdr:pic>
      <xdr:nvPicPr>
        <xdr:cNvPr id="10" name="Picture 9"/>
        <xdr:cNvPicPr>
          <a:picLocks noChangeAspect="1"/>
        </xdr:cNvPicPr>
      </xdr:nvPicPr>
      <xdr:blipFill>
        <a:blip xmlns:r="http://schemas.openxmlformats.org/officeDocument/2006/relationships" r:embed="rId6"/>
        <a:stretch>
          <a:fillRect/>
        </a:stretch>
      </xdr:blipFill>
      <xdr:spPr>
        <a:xfrm>
          <a:off x="8369300" y="29590772"/>
          <a:ext cx="9702800" cy="10338028"/>
        </a:xfrm>
        <a:prstGeom prst="rect">
          <a:avLst/>
        </a:prstGeom>
      </xdr:spPr>
    </xdr:pic>
    <xdr:clientData/>
  </xdr:twoCellAnchor>
  <xdr:twoCellAnchor editAs="oneCell">
    <xdr:from>
      <xdr:col>8</xdr:col>
      <xdr:colOff>558800</xdr:colOff>
      <xdr:row>8</xdr:row>
      <xdr:rowOff>12700</xdr:rowOff>
    </xdr:from>
    <xdr:to>
      <xdr:col>15</xdr:col>
      <xdr:colOff>3111500</xdr:colOff>
      <xdr:row>39</xdr:row>
      <xdr:rowOff>0</xdr:rowOff>
    </xdr:to>
    <xdr:pic>
      <xdr:nvPicPr>
        <xdr:cNvPr id="12" name="Picture 11"/>
        <xdr:cNvPicPr>
          <a:picLocks noChangeAspect="1"/>
        </xdr:cNvPicPr>
      </xdr:nvPicPr>
      <xdr:blipFill>
        <a:blip xmlns:r="http://schemas.openxmlformats.org/officeDocument/2006/relationships" r:embed="rId7"/>
        <a:stretch>
          <a:fillRect/>
        </a:stretch>
      </xdr:blipFill>
      <xdr:spPr>
        <a:xfrm>
          <a:off x="6756400" y="1549400"/>
          <a:ext cx="10642600" cy="5892800"/>
        </a:xfrm>
        <a:prstGeom prst="rect">
          <a:avLst/>
        </a:prstGeom>
      </xdr:spPr>
    </xdr:pic>
    <xdr:clientData/>
  </xdr:twoCellAnchor>
  <xdr:twoCellAnchor editAs="oneCell">
    <xdr:from>
      <xdr:col>10</xdr:col>
      <xdr:colOff>0</xdr:colOff>
      <xdr:row>299</xdr:row>
      <xdr:rowOff>0</xdr:rowOff>
    </xdr:from>
    <xdr:to>
      <xdr:col>15</xdr:col>
      <xdr:colOff>3429000</xdr:colOff>
      <xdr:row>305</xdr:row>
      <xdr:rowOff>165100</xdr:rowOff>
    </xdr:to>
    <xdr:pic>
      <xdr:nvPicPr>
        <xdr:cNvPr id="2" name="Picture 1"/>
        <xdr:cNvPicPr>
          <a:picLocks noChangeAspect="1"/>
        </xdr:cNvPicPr>
      </xdr:nvPicPr>
      <xdr:blipFill>
        <a:blip xmlns:r="http://schemas.openxmlformats.org/officeDocument/2006/relationships" r:embed="rId8"/>
        <a:stretch>
          <a:fillRect/>
        </a:stretch>
      </xdr:blipFill>
      <xdr:spPr>
        <a:xfrm>
          <a:off x="8356600" y="56997600"/>
          <a:ext cx="9359900" cy="1308100"/>
        </a:xfrm>
        <a:prstGeom prst="rect">
          <a:avLst/>
        </a:prstGeom>
      </xdr:spPr>
    </xdr:pic>
    <xdr:clientData/>
  </xdr:twoCellAnchor>
  <xdr:oneCellAnchor>
    <xdr:from>
      <xdr:col>2</xdr:col>
      <xdr:colOff>558800</xdr:colOff>
      <xdr:row>6</xdr:row>
      <xdr:rowOff>165101</xdr:rowOff>
    </xdr:from>
    <xdr:ext cx="3632200" cy="723900"/>
    <xdr:sp macro="" textlink="">
      <xdr:nvSpPr>
        <xdr:cNvPr id="11" name="TextBox 10"/>
        <xdr:cNvSpPr txBox="1"/>
      </xdr:nvSpPr>
      <xdr:spPr>
        <a:xfrm>
          <a:off x="1282700" y="1320801"/>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of this plant.</a:t>
          </a:r>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31" customWidth="1"/>
    <col min="2" max="2" width="11.570312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185</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6" t="s">
        <v>26</v>
      </c>
      <c r="C9" s="77"/>
    </row>
    <row r="10" spans="1:3" x14ac:dyDescent="0.2">
      <c r="A10" s="1"/>
      <c r="B10" s="78"/>
      <c r="C10" s="79"/>
    </row>
    <row r="11" spans="1:3" x14ac:dyDescent="0.2">
      <c r="A11" s="1"/>
      <c r="B11" s="78" t="s">
        <v>27</v>
      </c>
      <c r="C11" s="80" t="s">
        <v>28</v>
      </c>
    </row>
    <row r="12" spans="1:3" ht="17" thickBot="1" x14ac:dyDescent="0.25">
      <c r="A12" s="1"/>
      <c r="B12" s="78"/>
      <c r="C12" s="13" t="s">
        <v>29</v>
      </c>
    </row>
    <row r="13" spans="1:3" ht="17" thickBot="1" x14ac:dyDescent="0.25">
      <c r="A13" s="1"/>
      <c r="B13" s="78"/>
      <c r="C13" s="81" t="s">
        <v>30</v>
      </c>
    </row>
    <row r="14" spans="1:3" x14ac:dyDescent="0.2">
      <c r="A14" s="1"/>
      <c r="B14" s="78"/>
      <c r="C14" s="79" t="s">
        <v>31</v>
      </c>
    </row>
    <row r="15" spans="1:3" x14ac:dyDescent="0.2">
      <c r="A15" s="1"/>
      <c r="B15" s="78"/>
      <c r="C15" s="79"/>
    </row>
    <row r="16" spans="1:3" x14ac:dyDescent="0.2">
      <c r="A16" s="1"/>
      <c r="B16" s="78" t="s">
        <v>32</v>
      </c>
      <c r="C16" s="82" t="s">
        <v>33</v>
      </c>
    </row>
    <row r="17" spans="1:3" x14ac:dyDescent="0.2">
      <c r="A17" s="1"/>
      <c r="B17" s="78"/>
      <c r="C17" s="83" t="s">
        <v>34</v>
      </c>
    </row>
    <row r="18" spans="1:3" x14ac:dyDescent="0.2">
      <c r="A18" s="1"/>
      <c r="B18" s="78"/>
      <c r="C18" s="84" t="s">
        <v>35</v>
      </c>
    </row>
    <row r="19" spans="1:3" x14ac:dyDescent="0.2">
      <c r="A19" s="1"/>
      <c r="B19" s="78"/>
      <c r="C19" s="85" t="s">
        <v>36</v>
      </c>
    </row>
    <row r="20" spans="1:3" x14ac:dyDescent="0.2">
      <c r="A20" s="1"/>
      <c r="B20" s="86"/>
      <c r="C20" s="87" t="s">
        <v>37</v>
      </c>
    </row>
    <row r="21" spans="1:3" x14ac:dyDescent="0.2">
      <c r="A21" s="1"/>
      <c r="B21" s="86"/>
      <c r="C21" s="88" t="s">
        <v>38</v>
      </c>
    </row>
    <row r="22" spans="1:3" x14ac:dyDescent="0.2">
      <c r="A22" s="1"/>
      <c r="B22" s="86"/>
      <c r="C22" s="89" t="s">
        <v>39</v>
      </c>
    </row>
    <row r="23" spans="1:3" x14ac:dyDescent="0.2">
      <c r="B23" s="86"/>
      <c r="C23" s="9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6"/>
  <sheetViews>
    <sheetView tabSelected="1" workbookViewId="0">
      <selection activeCell="B6" sqref="B6"/>
    </sheetView>
  </sheetViews>
  <sheetFormatPr baseColWidth="10" defaultRowHeight="16" x14ac:dyDescent="0.2"/>
  <cols>
    <col min="1" max="1" width="3.42578125" style="35" customWidth="1"/>
    <col min="2" max="2" width="3.5703125" style="35" customWidth="1"/>
    <col min="3" max="3" width="51.42578125" style="35" customWidth="1"/>
    <col min="4" max="4" width="9.42578125" style="35" customWidth="1"/>
    <col min="5" max="5" width="15.42578125" style="35" customWidth="1"/>
    <col min="6" max="6" width="4.5703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x14ac:dyDescent="0.2">
      <c r="D1" s="36"/>
    </row>
    <row r="2" spans="1:11" x14ac:dyDescent="0.2">
      <c r="B2" s="179" t="s">
        <v>187</v>
      </c>
      <c r="C2" s="180"/>
      <c r="D2" s="180"/>
      <c r="E2" s="181"/>
      <c r="F2" s="36"/>
      <c r="G2" s="36"/>
    </row>
    <row r="3" spans="1:11" x14ac:dyDescent="0.2">
      <c r="B3" s="182"/>
      <c r="C3" s="183"/>
      <c r="D3" s="183"/>
      <c r="E3" s="184"/>
      <c r="F3" s="36"/>
      <c r="G3" s="36"/>
    </row>
    <row r="4" spans="1:11" x14ac:dyDescent="0.2">
      <c r="B4" s="182"/>
      <c r="C4" s="183"/>
      <c r="D4" s="183"/>
      <c r="E4" s="184"/>
      <c r="F4" s="36"/>
      <c r="G4" s="36"/>
    </row>
    <row r="5" spans="1:11" x14ac:dyDescent="0.2">
      <c r="B5" s="185"/>
      <c r="C5" s="186"/>
      <c r="D5" s="186"/>
      <c r="E5" s="187"/>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3"/>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s="26" customFormat="1" ht="17" thickBot="1" x14ac:dyDescent="0.25">
      <c r="B12" s="25"/>
      <c r="C12" s="110" t="s">
        <v>66</v>
      </c>
      <c r="D12" s="21"/>
      <c r="E12" s="107">
        <f>'Research data'!H7</f>
        <v>0.97080586002925773</v>
      </c>
      <c r="F12" s="39"/>
      <c r="G12" s="110" t="s">
        <v>115</v>
      </c>
      <c r="H12" s="32"/>
      <c r="I12" s="112" t="s">
        <v>67</v>
      </c>
      <c r="J12" s="14"/>
    </row>
    <row r="13" spans="1:11" ht="17" thickBot="1" x14ac:dyDescent="0.25">
      <c r="A13" s="26"/>
      <c r="B13" s="25"/>
      <c r="C13" s="110" t="s">
        <v>65</v>
      </c>
      <c r="D13" s="21"/>
      <c r="E13" s="107">
        <f>'Research data'!H8</f>
        <v>2.9194139970742255E-2</v>
      </c>
      <c r="F13" s="39"/>
      <c r="G13" s="110" t="s">
        <v>116</v>
      </c>
      <c r="H13" s="32"/>
      <c r="I13" s="112" t="s">
        <v>67</v>
      </c>
      <c r="J13" s="14"/>
      <c r="K13" s="26"/>
    </row>
    <row r="14" spans="1:11" ht="17" thickBot="1" x14ac:dyDescent="0.25">
      <c r="A14" s="26"/>
      <c r="B14" s="25"/>
      <c r="C14" s="110" t="s">
        <v>64</v>
      </c>
      <c r="D14" s="21" t="s">
        <v>2</v>
      </c>
      <c r="E14" s="107">
        <f>'Research data'!H9</f>
        <v>0.70799999999999996</v>
      </c>
      <c r="F14" s="39"/>
      <c r="G14" s="110" t="s">
        <v>49</v>
      </c>
      <c r="H14" s="32"/>
      <c r="I14" s="112" t="s">
        <v>67</v>
      </c>
      <c r="J14" s="14"/>
      <c r="K14" s="26"/>
    </row>
    <row r="15" spans="1:11" ht="17" thickBot="1" x14ac:dyDescent="0.25">
      <c r="A15" s="113"/>
      <c r="B15" s="114"/>
      <c r="C15" s="152" t="s">
        <v>186</v>
      </c>
      <c r="D15" s="23" t="s">
        <v>75</v>
      </c>
      <c r="E15" s="107">
        <f>'Research data'!H10</f>
        <v>513.02132376020086</v>
      </c>
      <c r="F15" s="110"/>
      <c r="G15" s="110" t="s">
        <v>114</v>
      </c>
      <c r="H15" s="110"/>
      <c r="I15" s="112" t="s">
        <v>113</v>
      </c>
      <c r="J15" s="116"/>
      <c r="K15" s="36"/>
    </row>
    <row r="16" spans="1:11" ht="17" thickBot="1" x14ac:dyDescent="0.25">
      <c r="A16" s="113"/>
      <c r="B16" s="114"/>
      <c r="C16" s="151" t="s">
        <v>155</v>
      </c>
      <c r="D16" s="23"/>
      <c r="E16" s="107">
        <f>'Research data'!H12</f>
        <v>7500</v>
      </c>
      <c r="F16" s="110"/>
      <c r="G16" s="110"/>
      <c r="H16" s="110"/>
      <c r="I16" s="153" t="s">
        <v>158</v>
      </c>
      <c r="J16" s="116"/>
      <c r="K16" s="36"/>
    </row>
    <row r="17" spans="1:10" ht="17" thickBot="1" x14ac:dyDescent="0.25">
      <c r="B17" s="114"/>
      <c r="C17" s="110" t="s">
        <v>80</v>
      </c>
      <c r="D17" s="23" t="s">
        <v>2</v>
      </c>
      <c r="E17" s="107">
        <f>'Research data'!H11</f>
        <v>0.9</v>
      </c>
      <c r="F17" s="110"/>
      <c r="G17" s="110"/>
      <c r="H17" s="110"/>
      <c r="I17" s="112" t="s">
        <v>153</v>
      </c>
      <c r="J17" s="116"/>
    </row>
    <row r="18" spans="1:10" ht="17" thickBot="1" x14ac:dyDescent="0.25">
      <c r="B18" s="114"/>
      <c r="C18" s="110" t="s">
        <v>81</v>
      </c>
      <c r="D18" s="23" t="s">
        <v>2</v>
      </c>
      <c r="E18" s="117">
        <v>0</v>
      </c>
      <c r="F18" s="110"/>
      <c r="G18" s="110"/>
      <c r="H18" s="110"/>
      <c r="I18" s="112"/>
      <c r="J18" s="116"/>
    </row>
    <row r="19" spans="1:10" x14ac:dyDescent="0.2">
      <c r="B19" s="40"/>
      <c r="C19" s="36"/>
      <c r="D19" s="36"/>
      <c r="E19" s="36"/>
      <c r="F19" s="36"/>
      <c r="G19" s="36"/>
      <c r="H19" s="36"/>
      <c r="I19" s="36"/>
      <c r="J19" s="94"/>
    </row>
    <row r="20" spans="1:10" ht="17" thickBot="1" x14ac:dyDescent="0.25">
      <c r="B20" s="40"/>
      <c r="C20" s="13" t="s">
        <v>43</v>
      </c>
      <c r="D20" s="36"/>
      <c r="E20" s="36"/>
      <c r="F20" s="36"/>
      <c r="G20" s="36"/>
      <c r="H20" s="36"/>
      <c r="I20" s="36"/>
      <c r="J20" s="94"/>
    </row>
    <row r="21" spans="1:10" ht="17" thickBot="1" x14ac:dyDescent="0.25">
      <c r="B21" s="40"/>
      <c r="C21" s="39" t="s">
        <v>22</v>
      </c>
      <c r="D21" s="23" t="s">
        <v>20</v>
      </c>
      <c r="E21" s="41">
        <f>'Research data'!H19</f>
        <v>160000000</v>
      </c>
      <c r="F21" s="39"/>
      <c r="G21" s="39" t="s">
        <v>6</v>
      </c>
      <c r="H21" s="39"/>
      <c r="I21" s="112" t="s">
        <v>113</v>
      </c>
      <c r="J21" s="94"/>
    </row>
    <row r="22" spans="1:10" ht="15" customHeight="1" thickBot="1" x14ac:dyDescent="0.25">
      <c r="B22" s="40"/>
      <c r="C22" s="39" t="s">
        <v>23</v>
      </c>
      <c r="D22" s="23" t="s">
        <v>51</v>
      </c>
      <c r="E22" s="41">
        <f>'Research data'!H29</f>
        <v>4870060.1092896173</v>
      </c>
      <c r="F22" s="39"/>
      <c r="G22" s="155" t="s">
        <v>168</v>
      </c>
      <c r="H22" s="39"/>
      <c r="I22" s="112" t="s">
        <v>153</v>
      </c>
      <c r="J22" s="94"/>
    </row>
    <row r="23" spans="1:10" ht="17" thickBot="1" x14ac:dyDescent="0.25">
      <c r="B23" s="145"/>
      <c r="C23" s="154" t="s">
        <v>162</v>
      </c>
      <c r="D23" s="147" t="s">
        <v>151</v>
      </c>
      <c r="E23" s="107">
        <f>'Research data'!H23</f>
        <v>277.30273224043714</v>
      </c>
      <c r="F23" s="148"/>
      <c r="G23" s="146" t="s">
        <v>152</v>
      </c>
      <c r="H23" s="148"/>
      <c r="I23" s="149" t="s">
        <v>153</v>
      </c>
      <c r="J23" s="150"/>
    </row>
    <row r="24" spans="1:10" ht="17" thickBot="1" x14ac:dyDescent="0.25">
      <c r="B24" s="145"/>
      <c r="C24" s="154" t="s">
        <v>160</v>
      </c>
      <c r="D24" s="147"/>
      <c r="E24" s="107">
        <f>'Research data'!H24</f>
        <v>106508725.86520946</v>
      </c>
      <c r="F24" s="148"/>
      <c r="G24" s="154" t="s">
        <v>164</v>
      </c>
      <c r="H24" s="148"/>
      <c r="I24" s="149" t="s">
        <v>153</v>
      </c>
      <c r="J24" s="150"/>
    </row>
    <row r="25" spans="1:10" ht="17" thickBot="1" x14ac:dyDescent="0.25">
      <c r="B25" s="145"/>
      <c r="C25" s="154" t="s">
        <v>161</v>
      </c>
      <c r="D25" s="147"/>
      <c r="E25" s="107">
        <f>'Research data'!H25</f>
        <v>0</v>
      </c>
      <c r="F25" s="148"/>
      <c r="G25" s="154" t="s">
        <v>165</v>
      </c>
      <c r="H25" s="148"/>
      <c r="I25" s="149" t="s">
        <v>153</v>
      </c>
      <c r="J25" s="150"/>
    </row>
    <row r="26" spans="1:10" ht="17" thickBot="1" x14ac:dyDescent="0.25">
      <c r="B26" s="145"/>
      <c r="C26" s="161" t="s">
        <v>184</v>
      </c>
      <c r="D26" s="147"/>
      <c r="E26" s="107">
        <f>'Research data'!H26</f>
        <v>24299833.879781421</v>
      </c>
      <c r="F26" s="148"/>
      <c r="G26" s="154" t="s">
        <v>166</v>
      </c>
      <c r="H26" s="148"/>
      <c r="I26" s="149" t="s">
        <v>153</v>
      </c>
      <c r="J26" s="150"/>
    </row>
    <row r="27" spans="1:10" ht="17" thickBot="1" x14ac:dyDescent="0.25">
      <c r="B27" s="145"/>
      <c r="C27" s="154" t="s">
        <v>163</v>
      </c>
      <c r="D27" s="147"/>
      <c r="E27" s="107">
        <f>'Research data'!H27</f>
        <v>0</v>
      </c>
      <c r="F27" s="148"/>
      <c r="G27" s="155" t="s">
        <v>167</v>
      </c>
      <c r="H27" s="148"/>
      <c r="I27" s="149"/>
      <c r="J27" s="150"/>
    </row>
    <row r="28" spans="1:10" ht="17" thickBot="1" x14ac:dyDescent="0.25">
      <c r="A28" s="113"/>
      <c r="B28" s="114"/>
      <c r="C28" s="110" t="s">
        <v>85</v>
      </c>
      <c r="D28" s="23" t="s">
        <v>86</v>
      </c>
      <c r="E28" s="117">
        <v>0.1</v>
      </c>
      <c r="F28" s="110"/>
      <c r="G28" s="110" t="s">
        <v>87</v>
      </c>
      <c r="H28" s="110"/>
      <c r="I28" s="112"/>
      <c r="J28" s="116"/>
    </row>
    <row r="29" spans="1:10" ht="17" thickBot="1" x14ac:dyDescent="0.25">
      <c r="A29" s="113"/>
      <c r="B29" s="114"/>
      <c r="C29" s="110" t="s">
        <v>88</v>
      </c>
      <c r="D29" s="23" t="s">
        <v>89</v>
      </c>
      <c r="E29" s="117">
        <v>1</v>
      </c>
      <c r="F29" s="110"/>
      <c r="G29" s="110"/>
      <c r="H29" s="110"/>
      <c r="I29" s="112"/>
      <c r="J29" s="116"/>
    </row>
    <row r="30" spans="1:10" x14ac:dyDescent="0.2">
      <c r="A30" s="113"/>
      <c r="B30" s="114"/>
      <c r="C30" s="110"/>
      <c r="D30" s="23"/>
      <c r="E30" s="120"/>
      <c r="F30" s="110"/>
      <c r="G30" s="110"/>
      <c r="H30" s="110"/>
      <c r="I30" s="118"/>
      <c r="J30" s="116"/>
    </row>
    <row r="31" spans="1:10" ht="17" thickBot="1" x14ac:dyDescent="0.25">
      <c r="A31" s="113"/>
      <c r="B31" s="114"/>
      <c r="C31" s="13" t="s">
        <v>5</v>
      </c>
      <c r="D31" s="95"/>
      <c r="E31" s="120"/>
      <c r="F31" s="118"/>
      <c r="H31" s="118"/>
      <c r="I31" s="118"/>
      <c r="J31" s="116"/>
    </row>
    <row r="32" spans="1:10" ht="17" thickBot="1" x14ac:dyDescent="0.25">
      <c r="A32" s="113"/>
      <c r="B32" s="114"/>
      <c r="C32" s="110" t="s">
        <v>24</v>
      </c>
      <c r="D32" s="23" t="s">
        <v>1</v>
      </c>
      <c r="E32" s="117">
        <f>'Research data'!H32</f>
        <v>40</v>
      </c>
      <c r="F32" s="110"/>
      <c r="G32" s="110" t="s">
        <v>94</v>
      </c>
      <c r="H32" s="110"/>
      <c r="I32" s="112" t="s">
        <v>135</v>
      </c>
      <c r="J32" s="116"/>
    </row>
    <row r="33" spans="1:10" ht="17" thickBot="1" x14ac:dyDescent="0.25">
      <c r="A33" s="113"/>
      <c r="B33" s="114"/>
      <c r="C33" s="110" t="s">
        <v>92</v>
      </c>
      <c r="D33" s="23" t="s">
        <v>1</v>
      </c>
      <c r="E33" s="117">
        <f>'Research data'!H33</f>
        <v>3</v>
      </c>
      <c r="F33" s="110"/>
      <c r="G33" s="110" t="s">
        <v>93</v>
      </c>
      <c r="H33" s="110"/>
      <c r="I33" s="112" t="s">
        <v>135</v>
      </c>
      <c r="J33" s="116"/>
    </row>
    <row r="34" spans="1:10" ht="17" thickBot="1" x14ac:dyDescent="0.25">
      <c r="A34" s="113"/>
      <c r="B34" s="114"/>
      <c r="C34" s="110" t="s">
        <v>90</v>
      </c>
      <c r="D34" s="23" t="s">
        <v>91</v>
      </c>
      <c r="E34" s="137">
        <f>'Research data'!H34</f>
        <v>3.235581614498978E-2</v>
      </c>
      <c r="F34" s="110"/>
      <c r="G34" s="110" t="s">
        <v>100</v>
      </c>
      <c r="H34" s="110"/>
      <c r="I34" s="112" t="s">
        <v>135</v>
      </c>
      <c r="J34" s="116"/>
    </row>
    <row r="35" spans="1:10" ht="17" thickBot="1" x14ac:dyDescent="0.25">
      <c r="A35" s="113"/>
      <c r="B35" s="114"/>
      <c r="C35" s="110" t="s">
        <v>21</v>
      </c>
      <c r="D35" s="23" t="s">
        <v>2</v>
      </c>
      <c r="E35" s="115">
        <f>'Research data'!H35</f>
        <v>0.9</v>
      </c>
      <c r="F35" s="110"/>
      <c r="G35" s="110"/>
      <c r="H35" s="110"/>
      <c r="I35" s="149" t="s">
        <v>153</v>
      </c>
      <c r="J35" s="116"/>
    </row>
    <row r="36" spans="1:10" ht="17" thickBot="1" x14ac:dyDescent="0.25">
      <c r="A36" s="113"/>
      <c r="B36" s="121"/>
      <c r="C36" s="122"/>
      <c r="D36" s="122"/>
      <c r="E36" s="122"/>
      <c r="F36" s="122"/>
      <c r="G36" s="122"/>
      <c r="H36" s="122"/>
      <c r="I36" s="122"/>
      <c r="J36" s="123"/>
    </row>
    <row r="37" spans="1:10" x14ac:dyDescent="0.2">
      <c r="A37" s="113"/>
      <c r="B37" s="113"/>
      <c r="C37" s="113"/>
      <c r="D37" s="113"/>
      <c r="E37" s="113"/>
      <c r="F37" s="113"/>
      <c r="G37" s="113"/>
      <c r="H37" s="113"/>
      <c r="I37" s="113"/>
      <c r="J37" s="113"/>
    </row>
    <row r="38" spans="1:10" x14ac:dyDescent="0.2">
      <c r="A38" s="113"/>
      <c r="B38" s="113"/>
      <c r="C38" s="113"/>
      <c r="D38" s="113"/>
      <c r="E38" s="113"/>
      <c r="F38" s="113"/>
      <c r="G38" s="113"/>
      <c r="H38" s="113"/>
      <c r="I38" s="113"/>
      <c r="J38" s="113"/>
    </row>
    <row r="39" spans="1:10" x14ac:dyDescent="0.2">
      <c r="A39" s="113"/>
      <c r="B39" s="113"/>
      <c r="C39" s="113"/>
      <c r="D39" s="113"/>
      <c r="E39" s="113"/>
      <c r="F39" s="113"/>
      <c r="G39" s="113"/>
      <c r="H39" s="113"/>
      <c r="I39" s="113"/>
      <c r="J39" s="113"/>
    </row>
    <row r="40" spans="1:10" x14ac:dyDescent="0.2">
      <c r="A40" s="113"/>
      <c r="B40" s="113"/>
      <c r="E40" s="113"/>
      <c r="F40" s="113"/>
      <c r="G40" s="113"/>
      <c r="H40" s="113"/>
      <c r="I40" s="113"/>
      <c r="J40" s="113"/>
    </row>
    <row r="41" spans="1:10" x14ac:dyDescent="0.2">
      <c r="A41" s="113"/>
      <c r="B41" s="113"/>
      <c r="C41" s="113"/>
      <c r="D41" s="113"/>
      <c r="E41" s="113"/>
      <c r="F41" s="113"/>
      <c r="G41" s="113"/>
      <c r="H41" s="113"/>
      <c r="I41" s="113"/>
      <c r="J41" s="113"/>
    </row>
    <row r="42" spans="1:10" x14ac:dyDescent="0.2">
      <c r="A42" s="113"/>
      <c r="B42" s="113"/>
      <c r="C42" s="113"/>
      <c r="D42" s="113"/>
      <c r="E42" s="113"/>
      <c r="F42" s="113"/>
      <c r="G42" s="113"/>
      <c r="H42" s="113"/>
      <c r="I42" s="113"/>
      <c r="J42" s="113"/>
    </row>
    <row r="43" spans="1:10" x14ac:dyDescent="0.2">
      <c r="A43" s="113"/>
      <c r="B43" s="113"/>
      <c r="C43" s="113"/>
      <c r="D43" s="113"/>
      <c r="E43" s="113"/>
      <c r="F43" s="113"/>
      <c r="G43" s="113"/>
      <c r="H43" s="113"/>
      <c r="I43" s="113"/>
      <c r="J43" s="113"/>
    </row>
    <row r="44" spans="1:10" x14ac:dyDescent="0.2">
      <c r="A44" s="113"/>
      <c r="B44" s="113"/>
      <c r="C44" s="113"/>
      <c r="D44" s="113"/>
      <c r="E44" s="113"/>
      <c r="F44" s="113"/>
      <c r="G44" s="113"/>
      <c r="H44" s="113"/>
      <c r="I44" s="113"/>
      <c r="J44" s="113"/>
    </row>
    <row r="45" spans="1:10" x14ac:dyDescent="0.2">
      <c r="A45" s="113"/>
    </row>
    <row r="46" spans="1:10" x14ac:dyDescent="0.2">
      <c r="A46" s="11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43"/>
  <sheetViews>
    <sheetView topLeftCell="C2" workbookViewId="0">
      <selection activeCell="C10" sqref="C10"/>
    </sheetView>
  </sheetViews>
  <sheetFormatPr baseColWidth="10" defaultRowHeight="16" x14ac:dyDescent="0.2"/>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42578125" style="42" customWidth="1"/>
    <col min="10" max="10" width="15.85546875" style="42" customWidth="1"/>
    <col min="11" max="11" width="2.42578125" style="42" customWidth="1"/>
    <col min="12" max="12" width="14.85546875" style="42" customWidth="1"/>
    <col min="13" max="13" width="2.140625" style="42" customWidth="1"/>
    <col min="14" max="14" width="12.28515625" style="42" customWidth="1"/>
    <col min="15" max="15" width="3.140625" style="42" customWidth="1"/>
    <col min="16" max="16" width="23.42578125" style="42" customWidth="1"/>
    <col min="17" max="17" width="11" style="42" customWidth="1"/>
    <col min="18" max="18" width="2.42578125" style="42" customWidth="1"/>
    <col min="19" max="19" width="22.42578125" style="42" customWidth="1"/>
    <col min="20" max="16384" width="10.7109375" style="42"/>
  </cols>
  <sheetData>
    <row r="2" spans="1:19" ht="17" thickBot="1" x14ac:dyDescent="0.25"/>
    <row r="3" spans="1:19" x14ac:dyDescent="0.2">
      <c r="B3" s="43"/>
      <c r="C3" s="44"/>
      <c r="D3" s="44"/>
      <c r="E3" s="44"/>
      <c r="F3" s="44"/>
      <c r="G3" s="44"/>
      <c r="H3" s="44"/>
      <c r="I3" s="44"/>
      <c r="J3" s="44"/>
      <c r="K3" s="44"/>
      <c r="L3" s="44"/>
      <c r="M3" s="44"/>
      <c r="N3" s="44"/>
      <c r="O3" s="44"/>
      <c r="P3" s="44"/>
      <c r="Q3" s="44"/>
      <c r="R3" s="44"/>
      <c r="S3" s="44"/>
    </row>
    <row r="4" spans="1:19" s="26" customFormat="1" x14ac:dyDescent="0.2">
      <c r="B4" s="25"/>
      <c r="C4" s="91" t="s">
        <v>19</v>
      </c>
      <c r="D4" s="9"/>
      <c r="E4" s="9"/>
      <c r="F4" s="91" t="s">
        <v>8</v>
      </c>
      <c r="G4" s="91"/>
      <c r="H4" s="91" t="s">
        <v>50</v>
      </c>
      <c r="I4" s="91"/>
      <c r="J4" s="91" t="s">
        <v>106</v>
      </c>
      <c r="K4" s="91"/>
      <c r="L4" s="91" t="s">
        <v>120</v>
      </c>
      <c r="M4" s="91"/>
      <c r="N4" s="91" t="s">
        <v>156</v>
      </c>
      <c r="O4" s="91"/>
      <c r="P4" s="91" t="s">
        <v>45</v>
      </c>
    </row>
    <row r="5" spans="1:19" ht="18" customHeight="1" x14ac:dyDescent="0.2">
      <c r="B5" s="45"/>
      <c r="C5" s="50"/>
      <c r="D5" s="50"/>
      <c r="E5" s="50"/>
      <c r="F5" s="46"/>
      <c r="G5" s="46"/>
      <c r="H5" s="48"/>
      <c r="I5" s="48"/>
      <c r="J5" s="48"/>
      <c r="K5" s="48"/>
      <c r="L5" s="49"/>
      <c r="P5" s="54"/>
    </row>
    <row r="6" spans="1:19" ht="18" customHeight="1" thickBot="1" x14ac:dyDescent="0.25">
      <c r="B6" s="45"/>
      <c r="C6" s="12" t="s">
        <v>44</v>
      </c>
      <c r="D6" s="12"/>
      <c r="E6" s="12"/>
      <c r="F6" s="12"/>
      <c r="G6" s="34"/>
      <c r="H6" s="10"/>
      <c r="I6" s="10"/>
      <c r="J6" s="10"/>
      <c r="K6" s="10"/>
      <c r="L6" s="46"/>
      <c r="M6" s="46"/>
      <c r="N6" s="46"/>
      <c r="O6" s="46"/>
      <c r="P6" s="52"/>
    </row>
    <row r="7" spans="1:19" ht="17" thickBot="1" x14ac:dyDescent="0.25">
      <c r="B7" s="45"/>
      <c r="C7" s="111" t="s">
        <v>66</v>
      </c>
      <c r="D7" s="51"/>
      <c r="E7" s="51"/>
      <c r="F7" s="105"/>
      <c r="G7" s="92"/>
      <c r="H7" s="106">
        <f>L7</f>
        <v>0.97080586002925773</v>
      </c>
      <c r="I7" s="48"/>
      <c r="J7" s="53"/>
      <c r="K7" s="48"/>
      <c r="L7" s="106">
        <f>Notes!E33</f>
        <v>0.97080586002925773</v>
      </c>
      <c r="M7" s="46"/>
      <c r="N7" s="46"/>
      <c r="O7" s="46"/>
      <c r="P7" s="109"/>
    </row>
    <row r="8" spans="1:19" ht="17" thickBot="1" x14ac:dyDescent="0.25">
      <c r="B8" s="45"/>
      <c r="C8" s="111" t="s">
        <v>65</v>
      </c>
      <c r="D8" s="51"/>
      <c r="E8" s="51"/>
      <c r="F8" s="105"/>
      <c r="G8" s="92"/>
      <c r="H8" s="106">
        <f>L8</f>
        <v>2.9194139970742255E-2</v>
      </c>
      <c r="I8" s="48"/>
      <c r="J8" s="53"/>
      <c r="K8" s="48"/>
      <c r="L8" s="106">
        <f>Notes!E34</f>
        <v>2.9194139970742255E-2</v>
      </c>
      <c r="M8" s="46"/>
      <c r="N8" s="46"/>
      <c r="O8" s="46"/>
      <c r="P8" s="109"/>
    </row>
    <row r="9" spans="1:19" ht="17" thickBot="1" x14ac:dyDescent="0.25">
      <c r="B9" s="45"/>
      <c r="C9" s="111" t="s">
        <v>64</v>
      </c>
      <c r="D9" s="51"/>
      <c r="E9" s="51"/>
      <c r="F9" s="105" t="s">
        <v>2</v>
      </c>
      <c r="G9" s="92"/>
      <c r="H9" s="106">
        <f>L9</f>
        <v>0.70799999999999996</v>
      </c>
      <c r="I9" s="48"/>
      <c r="J9" s="53"/>
      <c r="K9" s="48"/>
      <c r="L9" s="106">
        <f>Notes!E36</f>
        <v>0.70799999999999996</v>
      </c>
      <c r="M9" s="46"/>
      <c r="N9" s="46"/>
      <c r="O9" s="46"/>
      <c r="P9" s="52"/>
    </row>
    <row r="10" spans="1:19" ht="17" thickBot="1" x14ac:dyDescent="0.25">
      <c r="B10" s="45"/>
      <c r="C10" s="152" t="s">
        <v>186</v>
      </c>
      <c r="D10" s="51"/>
      <c r="E10" s="51"/>
      <c r="F10" s="125" t="s">
        <v>75</v>
      </c>
      <c r="G10" s="92"/>
      <c r="H10" s="106">
        <f>J10</f>
        <v>513.02132376020086</v>
      </c>
      <c r="I10" s="48"/>
      <c r="J10" s="106">
        <f>Notes!E67</f>
        <v>513.02132376020086</v>
      </c>
      <c r="K10" s="48"/>
      <c r="L10" s="53"/>
      <c r="M10" s="46"/>
      <c r="N10" s="46"/>
      <c r="O10" s="46"/>
      <c r="P10" s="109"/>
    </row>
    <row r="11" spans="1:19" ht="17" thickBot="1" x14ac:dyDescent="0.25">
      <c r="A11" s="113"/>
      <c r="B11" s="114"/>
      <c r="C11" s="110" t="s">
        <v>80</v>
      </c>
      <c r="D11" s="51"/>
      <c r="E11" s="51"/>
      <c r="F11" s="23" t="s">
        <v>2</v>
      </c>
      <c r="G11" s="92"/>
      <c r="H11" s="115">
        <f>L11</f>
        <v>0.9</v>
      </c>
      <c r="I11" s="113"/>
      <c r="J11" s="113"/>
      <c r="K11" s="113"/>
      <c r="L11" s="131">
        <f>Notes!E127</f>
        <v>0.9</v>
      </c>
      <c r="M11" s="113"/>
      <c r="N11" s="113"/>
      <c r="O11" s="113"/>
      <c r="P11" s="152"/>
      <c r="Q11" s="113"/>
    </row>
    <row r="12" spans="1:19" ht="17" thickBot="1" x14ac:dyDescent="0.25">
      <c r="A12" s="113"/>
      <c r="B12" s="114"/>
      <c r="C12" s="151" t="s">
        <v>155</v>
      </c>
      <c r="D12" s="111"/>
      <c r="E12" s="111"/>
      <c r="F12" s="23" t="s">
        <v>157</v>
      </c>
      <c r="H12" s="115">
        <f>N12</f>
        <v>7500</v>
      </c>
      <c r="I12" s="113"/>
      <c r="J12" s="113"/>
      <c r="K12" s="113"/>
      <c r="L12" s="144"/>
      <c r="M12" s="113"/>
      <c r="N12" s="131">
        <f>Notes!E128</f>
        <v>7500</v>
      </c>
      <c r="O12" s="113"/>
      <c r="P12" s="152"/>
      <c r="Q12" s="113"/>
    </row>
    <row r="13" spans="1:19" ht="17" thickBot="1" x14ac:dyDescent="0.25">
      <c r="A13" s="113"/>
      <c r="B13" s="114"/>
      <c r="C13" s="140" t="s">
        <v>82</v>
      </c>
      <c r="D13" s="34"/>
      <c r="E13" s="34"/>
      <c r="F13" s="23" t="s">
        <v>2</v>
      </c>
      <c r="H13" s="112">
        <v>0.1</v>
      </c>
      <c r="I13" s="113"/>
      <c r="J13" s="113"/>
      <c r="K13" s="113"/>
      <c r="L13" s="113"/>
      <c r="M13" s="113"/>
      <c r="N13" s="113"/>
      <c r="O13" s="113"/>
      <c r="P13" s="152"/>
      <c r="Q13" s="113"/>
    </row>
    <row r="14" spans="1:19" ht="17" thickBot="1" x14ac:dyDescent="0.25">
      <c r="A14" s="113"/>
      <c r="B14" s="114"/>
      <c r="C14" s="140" t="s">
        <v>83</v>
      </c>
      <c r="D14" s="34"/>
      <c r="E14" s="34"/>
      <c r="F14" s="23" t="s">
        <v>2</v>
      </c>
      <c r="H14" s="112">
        <v>0.7</v>
      </c>
      <c r="I14" s="113"/>
      <c r="J14" s="113"/>
      <c r="K14" s="113"/>
      <c r="L14" s="113"/>
      <c r="M14" s="113"/>
      <c r="N14" s="113"/>
      <c r="O14" s="113"/>
      <c r="P14" s="152"/>
      <c r="Q14" s="113"/>
    </row>
    <row r="15" spans="1:19" ht="17" thickBot="1" x14ac:dyDescent="0.25">
      <c r="A15" s="113"/>
      <c r="B15" s="114"/>
      <c r="C15" s="110" t="s">
        <v>81</v>
      </c>
      <c r="D15" s="12"/>
      <c r="E15" s="12"/>
      <c r="F15" s="23" t="s">
        <v>2</v>
      </c>
      <c r="G15" s="11"/>
      <c r="H15" s="117">
        <v>0</v>
      </c>
      <c r="O15" s="113"/>
      <c r="P15" s="152"/>
      <c r="Q15" s="113"/>
    </row>
    <row r="16" spans="1:19" x14ac:dyDescent="0.2">
      <c r="B16" s="45"/>
      <c r="I16" s="113"/>
      <c r="J16" s="53"/>
      <c r="K16" s="48"/>
      <c r="L16" s="53"/>
      <c r="M16" s="46"/>
      <c r="N16" s="46"/>
      <c r="O16" s="46"/>
      <c r="P16" s="152"/>
    </row>
    <row r="17" spans="1:16" x14ac:dyDescent="0.2">
      <c r="A17" s="113"/>
      <c r="B17" s="114"/>
      <c r="C17" s="34"/>
      <c r="F17" s="34"/>
      <c r="H17" s="11"/>
      <c r="I17" s="128"/>
      <c r="J17" s="128"/>
      <c r="K17" s="127"/>
      <c r="O17" s="46"/>
      <c r="P17" s="54"/>
    </row>
    <row r="18" spans="1:16" ht="17" thickBot="1" x14ac:dyDescent="0.25">
      <c r="A18" s="113"/>
      <c r="B18" s="114"/>
      <c r="C18" s="12" t="s">
        <v>42</v>
      </c>
      <c r="F18" s="12"/>
      <c r="H18" s="11"/>
      <c r="I18" s="11"/>
      <c r="J18" s="11"/>
      <c r="K18" s="127"/>
      <c r="O18" s="48"/>
      <c r="P18" s="109"/>
    </row>
    <row r="19" spans="1:16" ht="17" thickBot="1" x14ac:dyDescent="0.25">
      <c r="A19" s="113"/>
      <c r="B19" s="114"/>
      <c r="C19" s="130" t="s">
        <v>102</v>
      </c>
      <c r="D19" s="124"/>
      <c r="E19" s="124"/>
      <c r="F19" s="130" t="s">
        <v>20</v>
      </c>
      <c r="H19" s="126">
        <f>J19</f>
        <v>160000000</v>
      </c>
      <c r="I19" s="127"/>
      <c r="J19" s="131">
        <f>Notes!E69</f>
        <v>160000000</v>
      </c>
      <c r="K19" s="127"/>
      <c r="O19" s="48"/>
      <c r="P19" s="109"/>
    </row>
    <row r="20" spans="1:16" ht="17" thickBot="1" x14ac:dyDescent="0.25">
      <c r="A20" s="113"/>
      <c r="B20" s="114"/>
      <c r="C20" s="130" t="s">
        <v>103</v>
      </c>
      <c r="F20" s="132" t="s">
        <v>51</v>
      </c>
      <c r="H20" s="126">
        <f>L20</f>
        <v>2648341.5300546447</v>
      </c>
      <c r="J20" s="127"/>
      <c r="K20" s="127"/>
      <c r="L20" s="131">
        <f>Notes!E205</f>
        <v>2648341.5300546447</v>
      </c>
      <c r="P20" s="135" t="s">
        <v>121</v>
      </c>
    </row>
    <row r="21" spans="1:16" ht="17" thickBot="1" x14ac:dyDescent="0.25">
      <c r="A21" s="113"/>
      <c r="B21" s="114"/>
      <c r="C21" s="130" t="s">
        <v>104</v>
      </c>
      <c r="F21" s="132" t="s">
        <v>20</v>
      </c>
      <c r="H21" s="141">
        <f>L21</f>
        <v>2079770.4918032784</v>
      </c>
      <c r="J21" s="127"/>
      <c r="K21" s="127"/>
      <c r="L21" s="131">
        <f>Notes!E235</f>
        <v>2079770.4918032784</v>
      </c>
      <c r="P21" s="135" t="s">
        <v>121</v>
      </c>
    </row>
    <row r="22" spans="1:16" ht="17" thickBot="1" x14ac:dyDescent="0.25">
      <c r="A22" s="113"/>
      <c r="B22" s="114"/>
      <c r="C22" s="130" t="s">
        <v>104</v>
      </c>
      <c r="F22" s="125" t="s">
        <v>62</v>
      </c>
      <c r="H22" s="142">
        <f>L22</f>
        <v>2.120718247541034E-4</v>
      </c>
      <c r="J22" s="127"/>
      <c r="K22" s="119"/>
      <c r="L22" s="141">
        <f>Notes!E240</f>
        <v>2.120718247541034E-4</v>
      </c>
      <c r="P22" s="135" t="s">
        <v>121</v>
      </c>
    </row>
    <row r="23" spans="1:16" ht="17" thickBot="1" x14ac:dyDescent="0.25">
      <c r="A23" s="113"/>
      <c r="B23" s="114"/>
      <c r="C23" s="130" t="s">
        <v>104</v>
      </c>
      <c r="F23" s="125" t="s">
        <v>84</v>
      </c>
      <c r="H23" s="141">
        <f>Notes!E241</f>
        <v>277.30273224043714</v>
      </c>
      <c r="J23" s="128"/>
      <c r="K23" s="119"/>
      <c r="L23" s="141">
        <f>Notes!E241</f>
        <v>277.30273224043714</v>
      </c>
      <c r="P23" s="135" t="s">
        <v>121</v>
      </c>
    </row>
    <row r="24" spans="1:16" ht="17" thickBot="1" x14ac:dyDescent="0.25">
      <c r="A24" s="156"/>
      <c r="B24" s="157"/>
      <c r="C24" s="155" t="s">
        <v>160</v>
      </c>
      <c r="D24" s="156"/>
      <c r="E24" s="156"/>
      <c r="F24" s="155" t="s">
        <v>20</v>
      </c>
      <c r="G24" s="156"/>
      <c r="H24" s="158">
        <f t="shared" ref="H24:H28" si="0">L24</f>
        <v>106508725.86520946</v>
      </c>
      <c r="I24" s="159"/>
      <c r="J24" s="159"/>
      <c r="K24" s="159"/>
      <c r="L24" s="158">
        <f>Notes!E281</f>
        <v>106508725.86520946</v>
      </c>
      <c r="M24" s="156"/>
      <c r="N24" s="156"/>
      <c r="O24" s="160"/>
      <c r="P24" s="55"/>
    </row>
    <row r="25" spans="1:16" ht="17" thickBot="1" x14ac:dyDescent="0.25">
      <c r="A25" s="156"/>
      <c r="B25" s="157"/>
      <c r="C25" s="155" t="s">
        <v>161</v>
      </c>
      <c r="D25" s="156"/>
      <c r="E25" s="156"/>
      <c r="F25" s="155" t="s">
        <v>20</v>
      </c>
      <c r="G25" s="156"/>
      <c r="H25" s="158">
        <f t="shared" si="0"/>
        <v>0</v>
      </c>
      <c r="I25" s="159"/>
      <c r="J25" s="159"/>
      <c r="K25" s="159"/>
      <c r="L25" s="158">
        <f>0</f>
        <v>0</v>
      </c>
      <c r="M25" s="156"/>
      <c r="N25" s="156"/>
      <c r="P25" s="160" t="s">
        <v>173</v>
      </c>
    </row>
    <row r="26" spans="1:16" ht="17" thickBot="1" x14ac:dyDescent="0.25">
      <c r="A26" s="156"/>
      <c r="B26" s="157"/>
      <c r="C26" s="155" t="s">
        <v>174</v>
      </c>
      <c r="D26" s="156"/>
      <c r="E26" s="156"/>
      <c r="F26" s="155" t="s">
        <v>20</v>
      </c>
      <c r="G26" s="156"/>
      <c r="H26" s="158">
        <f t="shared" si="0"/>
        <v>24299833.879781421</v>
      </c>
      <c r="I26" s="159"/>
      <c r="J26" s="159"/>
      <c r="K26" s="159"/>
      <c r="L26" s="158">
        <f>Notes!E171</f>
        <v>24299833.879781421</v>
      </c>
      <c r="M26" s="156"/>
      <c r="N26" s="156"/>
      <c r="O26" s="160"/>
      <c r="P26" s="55"/>
    </row>
    <row r="27" spans="1:16" ht="17" thickBot="1" x14ac:dyDescent="0.25">
      <c r="A27" s="156"/>
      <c r="B27" s="157"/>
      <c r="C27" s="154" t="s">
        <v>163</v>
      </c>
      <c r="D27" s="156"/>
      <c r="E27" s="156"/>
      <c r="F27" s="155" t="s">
        <v>151</v>
      </c>
      <c r="G27" s="156"/>
      <c r="H27" s="158">
        <f t="shared" si="0"/>
        <v>0</v>
      </c>
      <c r="I27" s="159"/>
      <c r="J27" s="159"/>
      <c r="K27" s="159"/>
      <c r="L27" s="158">
        <f>Notes!E284</f>
        <v>0</v>
      </c>
      <c r="M27" s="156"/>
      <c r="N27" s="156"/>
      <c r="P27" s="160" t="s">
        <v>175</v>
      </c>
    </row>
    <row r="28" spans="1:16" ht="17" thickBot="1" x14ac:dyDescent="0.25">
      <c r="A28" s="156"/>
      <c r="B28" s="157"/>
      <c r="C28" s="155" t="s">
        <v>176</v>
      </c>
      <c r="D28" s="156"/>
      <c r="E28" s="156"/>
      <c r="F28" s="155" t="s">
        <v>51</v>
      </c>
      <c r="G28" s="156"/>
      <c r="H28" s="158">
        <f t="shared" si="0"/>
        <v>2221718.5792349726</v>
      </c>
      <c r="I28" s="159"/>
      <c r="J28" s="159"/>
      <c r="K28" s="159"/>
      <c r="L28" s="158">
        <f>Notes!E294</f>
        <v>2221718.5792349726</v>
      </c>
      <c r="M28" s="156"/>
      <c r="N28" s="156"/>
      <c r="O28" s="160"/>
      <c r="P28" s="135"/>
    </row>
    <row r="29" spans="1:16" ht="17" thickBot="1" x14ac:dyDescent="0.25">
      <c r="A29" s="156"/>
      <c r="B29" s="157"/>
      <c r="C29" s="155" t="s">
        <v>177</v>
      </c>
      <c r="D29" s="156"/>
      <c r="E29" s="156"/>
      <c r="F29" s="155" t="s">
        <v>51</v>
      </c>
      <c r="G29" s="156"/>
      <c r="H29" s="158">
        <f>H28+H20</f>
        <v>4870060.1092896173</v>
      </c>
      <c r="I29" s="159"/>
      <c r="J29" s="159"/>
      <c r="K29" s="159"/>
      <c r="L29" s="159"/>
      <c r="M29" s="156"/>
      <c r="N29" s="156"/>
      <c r="P29" s="135" t="s">
        <v>121</v>
      </c>
    </row>
    <row r="30" spans="1:16" x14ac:dyDescent="0.2">
      <c r="B30" s="45"/>
      <c r="P30" s="109"/>
    </row>
    <row r="31" spans="1:16" ht="17" thickBot="1" x14ac:dyDescent="0.25">
      <c r="A31" s="113"/>
      <c r="B31" s="114"/>
      <c r="C31" s="34" t="s">
        <v>5</v>
      </c>
      <c r="F31" s="34"/>
      <c r="H31" s="10"/>
      <c r="I31" s="11"/>
      <c r="J31" s="11"/>
      <c r="K31" s="11"/>
      <c r="L31" s="46"/>
      <c r="M31" s="46"/>
      <c r="N31" s="46"/>
      <c r="O31" s="46"/>
      <c r="P31" s="152"/>
    </row>
    <row r="32" spans="1:16" ht="17" thickBot="1" x14ac:dyDescent="0.25">
      <c r="A32" s="113"/>
      <c r="B32" s="114"/>
      <c r="C32" s="129" t="s">
        <v>3</v>
      </c>
      <c r="F32" s="125" t="s">
        <v>1</v>
      </c>
      <c r="H32" s="126">
        <f>L32</f>
        <v>40</v>
      </c>
      <c r="I32" s="127"/>
      <c r="J32" s="127"/>
      <c r="K32" s="128"/>
      <c r="L32" s="131">
        <f>Notes!E134</f>
        <v>40</v>
      </c>
      <c r="M32" s="46"/>
      <c r="N32" s="46"/>
      <c r="O32" s="46"/>
      <c r="P32" s="152"/>
    </row>
    <row r="33" spans="1:16" ht="17" thickBot="1" x14ac:dyDescent="0.25">
      <c r="A33" s="113"/>
      <c r="B33" s="114"/>
      <c r="C33" s="111" t="s">
        <v>101</v>
      </c>
      <c r="F33" s="125" t="s">
        <v>1</v>
      </c>
      <c r="H33" s="126">
        <f t="shared" ref="H33" si="1">L33</f>
        <v>3</v>
      </c>
      <c r="I33" s="128"/>
      <c r="J33" s="128"/>
      <c r="K33" s="128"/>
      <c r="L33" s="131">
        <f>Notes!E135</f>
        <v>3</v>
      </c>
      <c r="M33" s="46"/>
      <c r="N33" s="46"/>
      <c r="O33" s="46"/>
      <c r="P33" s="152"/>
    </row>
    <row r="34" spans="1:16" ht="17" thickBot="1" x14ac:dyDescent="0.25">
      <c r="A34" s="113"/>
      <c r="B34" s="114"/>
      <c r="C34" s="124" t="s">
        <v>100</v>
      </c>
      <c r="F34" s="125" t="s">
        <v>91</v>
      </c>
      <c r="H34" s="136">
        <f>L34</f>
        <v>3.235581614498978E-2</v>
      </c>
      <c r="I34" s="128"/>
      <c r="J34" s="128"/>
      <c r="K34" s="11"/>
      <c r="L34" s="131">
        <f>Notes!E178</f>
        <v>3.235581614498978E-2</v>
      </c>
      <c r="M34" s="46"/>
      <c r="N34" s="46"/>
      <c r="O34" s="46"/>
      <c r="P34" s="152"/>
    </row>
    <row r="35" spans="1:16" ht="17" thickBot="1" x14ac:dyDescent="0.25">
      <c r="A35" s="113"/>
      <c r="B35" s="114"/>
      <c r="C35" s="104" t="s">
        <v>21</v>
      </c>
      <c r="F35" s="12"/>
      <c r="H35" s="126">
        <f>L35</f>
        <v>0.9</v>
      </c>
      <c r="L35" s="131">
        <f>Notes!E302</f>
        <v>0.9</v>
      </c>
      <c r="P35" s="152"/>
    </row>
    <row r="36" spans="1:16" ht="17" thickBot="1" x14ac:dyDescent="0.25">
      <c r="A36" s="113"/>
      <c r="B36" s="114"/>
      <c r="C36" s="140" t="s">
        <v>95</v>
      </c>
      <c r="H36" s="117">
        <v>442800</v>
      </c>
      <c r="P36" s="52"/>
    </row>
    <row r="37" spans="1:16" ht="17" thickBot="1" x14ac:dyDescent="0.25">
      <c r="A37" s="113"/>
      <c r="B37" s="114"/>
      <c r="C37" s="140" t="s">
        <v>96</v>
      </c>
      <c r="H37" s="117">
        <v>0</v>
      </c>
      <c r="P37" s="109"/>
    </row>
    <row r="38" spans="1:16" ht="17" thickBot="1" x14ac:dyDescent="0.25">
      <c r="A38" s="113"/>
      <c r="B38" s="114"/>
      <c r="C38" s="140" t="s">
        <v>97</v>
      </c>
      <c r="H38" s="117">
        <v>2835000</v>
      </c>
      <c r="P38" s="152"/>
    </row>
    <row r="39" spans="1:16" ht="17" thickBot="1" x14ac:dyDescent="0.25">
      <c r="A39" s="113"/>
      <c r="B39" s="114"/>
      <c r="C39" s="140" t="s">
        <v>98</v>
      </c>
      <c r="H39" s="117">
        <v>534600</v>
      </c>
      <c r="P39" s="152"/>
    </row>
    <row r="40" spans="1:16" ht="17" thickBot="1" x14ac:dyDescent="0.25">
      <c r="A40" s="113"/>
      <c r="B40" s="114"/>
      <c r="C40" s="140" t="s">
        <v>99</v>
      </c>
      <c r="H40" s="117">
        <v>354600</v>
      </c>
      <c r="P40" s="152"/>
    </row>
    <row r="41" spans="1:16" x14ac:dyDescent="0.2">
      <c r="P41" s="152"/>
    </row>
    <row r="42" spans="1:16" x14ac:dyDescent="0.2">
      <c r="P42" s="152"/>
    </row>
    <row r="43" spans="1:16" x14ac:dyDescent="0.2">
      <c r="P43" s="15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election activeCell="C23" sqref="C23"/>
    </sheetView>
  </sheetViews>
  <sheetFormatPr baseColWidth="10" defaultColWidth="33.140625" defaultRowHeight="16" x14ac:dyDescent="0.2"/>
  <cols>
    <col min="1" max="1" width="3.42578125" style="57" customWidth="1"/>
    <col min="2" max="2" width="6.42578125" style="57" customWidth="1"/>
    <col min="3" max="3" width="27.85546875" style="57" customWidth="1"/>
    <col min="4" max="4" width="16.140625" style="57" customWidth="1"/>
    <col min="5" max="5" width="10.140625" style="57" customWidth="1"/>
    <col min="6" max="7" width="13.140625" style="57" customWidth="1"/>
    <col min="8" max="8" width="12.5703125" style="62" customWidth="1"/>
    <col min="9" max="9" width="31.42578125" style="62" customWidth="1"/>
    <col min="10" max="10" width="98.42578125" style="57" customWidth="1"/>
    <col min="11" max="16384" width="33.140625" style="57"/>
  </cols>
  <sheetData>
    <row r="1" spans="2:10" ht="17" thickBot="1" x14ac:dyDescent="0.25"/>
    <row r="2" spans="2:10" x14ac:dyDescent="0.2">
      <c r="B2" s="58"/>
      <c r="C2" s="59"/>
      <c r="D2" s="59"/>
      <c r="E2" s="59"/>
      <c r="F2" s="59"/>
      <c r="G2" s="59"/>
      <c r="H2" s="63"/>
      <c r="I2" s="63"/>
      <c r="J2" s="59"/>
    </row>
    <row r="3" spans="2:10" x14ac:dyDescent="0.2">
      <c r="B3" s="60"/>
      <c r="C3" s="13" t="s">
        <v>15</v>
      </c>
      <c r="D3" s="13"/>
      <c r="E3" s="13"/>
      <c r="F3" s="13"/>
      <c r="G3" s="13"/>
      <c r="H3" s="18"/>
      <c r="I3" s="18"/>
      <c r="J3" s="56"/>
    </row>
    <row r="4" spans="2:10" x14ac:dyDescent="0.2">
      <c r="B4" s="60"/>
      <c r="C4" s="56"/>
      <c r="D4" s="56"/>
      <c r="E4" s="56"/>
      <c r="F4" s="56"/>
      <c r="G4" s="56"/>
      <c r="H4" s="64"/>
      <c r="I4" s="64"/>
      <c r="J4" s="56"/>
    </row>
    <row r="5" spans="2:10" x14ac:dyDescent="0.2">
      <c r="B5" s="65"/>
      <c r="C5" s="15" t="s">
        <v>16</v>
      </c>
      <c r="D5" s="15" t="s">
        <v>0</v>
      </c>
      <c r="E5" s="15" t="s">
        <v>12</v>
      </c>
      <c r="F5" s="15" t="s">
        <v>17</v>
      </c>
      <c r="G5" s="15" t="s">
        <v>46</v>
      </c>
      <c r="H5" s="19" t="s">
        <v>18</v>
      </c>
      <c r="I5" s="19" t="s">
        <v>47</v>
      </c>
      <c r="J5" s="15" t="s">
        <v>9</v>
      </c>
    </row>
    <row r="6" spans="2:10" x14ac:dyDescent="0.2">
      <c r="B6" s="60"/>
      <c r="C6" s="13"/>
      <c r="D6" s="13"/>
      <c r="E6" s="13"/>
      <c r="F6" s="13"/>
      <c r="G6" s="13"/>
      <c r="H6" s="18"/>
      <c r="I6" s="18"/>
      <c r="J6" s="13"/>
    </row>
    <row r="7" spans="2:10" x14ac:dyDescent="0.2">
      <c r="B7" s="60"/>
      <c r="C7" s="133" t="s">
        <v>66</v>
      </c>
      <c r="D7" s="118" t="s">
        <v>112</v>
      </c>
      <c r="E7" s="118" t="s">
        <v>61</v>
      </c>
      <c r="F7" s="56">
        <v>2015</v>
      </c>
      <c r="G7" s="56">
        <v>2015</v>
      </c>
      <c r="H7" s="103">
        <v>42328</v>
      </c>
      <c r="I7" s="100" t="s">
        <v>141</v>
      </c>
      <c r="J7" s="47" t="s">
        <v>117</v>
      </c>
    </row>
    <row r="8" spans="2:10" x14ac:dyDescent="0.2">
      <c r="B8" s="60"/>
      <c r="C8" s="113" t="s">
        <v>65</v>
      </c>
      <c r="D8" s="56"/>
      <c r="E8" s="56"/>
      <c r="F8" s="56"/>
      <c r="G8" s="56"/>
      <c r="H8" s="56"/>
      <c r="I8" s="56"/>
      <c r="J8" s="56"/>
    </row>
    <row r="9" spans="2:10" x14ac:dyDescent="0.2">
      <c r="B9" s="60"/>
      <c r="C9" s="133" t="s">
        <v>109</v>
      </c>
      <c r="D9" s="108"/>
      <c r="E9" s="108"/>
      <c r="F9" s="56"/>
      <c r="G9" s="56"/>
      <c r="H9" s="103"/>
      <c r="I9" s="56"/>
    </row>
    <row r="10" spans="2:10" x14ac:dyDescent="0.2">
      <c r="B10" s="60"/>
      <c r="C10" s="66"/>
      <c r="D10" s="56"/>
      <c r="E10" s="56"/>
      <c r="F10" s="56"/>
      <c r="G10" s="56"/>
      <c r="H10" s="61"/>
      <c r="I10" s="100"/>
      <c r="J10" s="99"/>
    </row>
    <row r="11" spans="2:10" x14ac:dyDescent="0.2">
      <c r="B11" s="60"/>
      <c r="C11" s="133" t="s">
        <v>108</v>
      </c>
      <c r="D11" s="118" t="s">
        <v>113</v>
      </c>
      <c r="E11" s="118" t="s">
        <v>52</v>
      </c>
      <c r="F11" s="56">
        <v>2014</v>
      </c>
      <c r="G11" s="56">
        <v>2014</v>
      </c>
      <c r="H11" s="103">
        <v>42328</v>
      </c>
      <c r="I11" s="56" t="s">
        <v>139</v>
      </c>
      <c r="J11" s="118" t="s">
        <v>140</v>
      </c>
    </row>
    <row r="12" spans="2:10" x14ac:dyDescent="0.2">
      <c r="B12" s="60"/>
      <c r="C12" s="134" t="s">
        <v>76</v>
      </c>
      <c r="D12" s="56"/>
      <c r="E12" s="56"/>
      <c r="F12" s="56"/>
      <c r="G12" s="56"/>
      <c r="H12" s="56"/>
      <c r="I12" s="56"/>
      <c r="J12" s="56"/>
    </row>
    <row r="13" spans="2:10" x14ac:dyDescent="0.2">
      <c r="B13" s="60"/>
      <c r="C13" s="134"/>
      <c r="D13" s="56"/>
      <c r="E13" s="56"/>
      <c r="F13" s="56"/>
      <c r="G13" s="56"/>
      <c r="H13" s="56"/>
      <c r="I13" s="56"/>
      <c r="J13" s="56"/>
    </row>
    <row r="14" spans="2:10" x14ac:dyDescent="0.2">
      <c r="B14" s="60"/>
      <c r="C14" s="113" t="s">
        <v>149</v>
      </c>
      <c r="D14" s="144" t="s">
        <v>147</v>
      </c>
      <c r="E14" s="108"/>
      <c r="F14" s="56">
        <v>2015</v>
      </c>
      <c r="G14" s="56">
        <v>2015</v>
      </c>
      <c r="H14" s="103">
        <v>42328</v>
      </c>
      <c r="I14" s="118" t="s">
        <v>150</v>
      </c>
      <c r="J14" s="98" t="s">
        <v>154</v>
      </c>
    </row>
    <row r="15" spans="2:10" x14ac:dyDescent="0.2">
      <c r="B15" s="60"/>
      <c r="E15" s="108"/>
      <c r="F15" s="56"/>
      <c r="G15" s="56"/>
      <c r="H15" s="103"/>
      <c r="I15" s="118"/>
      <c r="J15" s="98"/>
    </row>
    <row r="16" spans="2:10" x14ac:dyDescent="0.2">
      <c r="B16" s="60"/>
      <c r="C16" s="133" t="s">
        <v>110</v>
      </c>
      <c r="D16" s="113" t="s">
        <v>118</v>
      </c>
      <c r="E16" s="118" t="s">
        <v>61</v>
      </c>
      <c r="F16" s="56">
        <v>2015</v>
      </c>
      <c r="G16" s="56">
        <v>2010</v>
      </c>
      <c r="H16" s="103">
        <v>42328</v>
      </c>
      <c r="I16" s="118" t="s">
        <v>159</v>
      </c>
      <c r="J16" s="56" t="s">
        <v>119</v>
      </c>
    </row>
    <row r="17" spans="2:10" x14ac:dyDescent="0.2">
      <c r="B17" s="60"/>
      <c r="C17" s="113" t="s">
        <v>111</v>
      </c>
    </row>
    <row r="18" spans="2:10" x14ac:dyDescent="0.2">
      <c r="B18" s="60"/>
      <c r="C18" s="113" t="s">
        <v>24</v>
      </c>
    </row>
    <row r="19" spans="2:10" x14ac:dyDescent="0.2">
      <c r="B19" s="60"/>
      <c r="C19" s="133" t="s">
        <v>108</v>
      </c>
    </row>
    <row r="20" spans="2:10" x14ac:dyDescent="0.2">
      <c r="B20" s="60"/>
      <c r="C20" s="134" t="s">
        <v>78</v>
      </c>
      <c r="D20" s="56"/>
      <c r="E20" s="56"/>
      <c r="F20" s="56"/>
      <c r="G20" s="56"/>
      <c r="H20" s="56"/>
      <c r="I20" s="56"/>
      <c r="J20" s="56"/>
    </row>
    <row r="21" spans="2:10" x14ac:dyDescent="0.2">
      <c r="B21" s="60"/>
      <c r="C21" s="133" t="s">
        <v>130</v>
      </c>
      <c r="D21" s="56"/>
      <c r="E21" s="56"/>
      <c r="F21" s="56"/>
      <c r="G21" s="56"/>
      <c r="H21" s="56"/>
      <c r="I21" s="100"/>
      <c r="J21" s="56"/>
    </row>
    <row r="22" spans="2:10" x14ac:dyDescent="0.2">
      <c r="B22" s="60"/>
      <c r="C22" s="162" t="s">
        <v>21</v>
      </c>
      <c r="D22" s="56"/>
      <c r="E22" s="56"/>
      <c r="F22" s="56"/>
      <c r="G22" s="56"/>
      <c r="H22" s="56"/>
      <c r="I22" s="56"/>
      <c r="J22" s="56"/>
    </row>
  </sheetData>
  <phoneticPr fontId="3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302"/>
  <sheetViews>
    <sheetView topLeftCell="A26" workbookViewId="0">
      <selection activeCell="E67" sqref="E67"/>
    </sheetView>
  </sheetViews>
  <sheetFormatPr baseColWidth="10" defaultRowHeight="16" x14ac:dyDescent="0.2"/>
  <cols>
    <col min="1" max="1" width="3.5703125" style="67" customWidth="1"/>
    <col min="2" max="2" width="3.42578125" style="67" customWidth="1"/>
    <col min="3" max="3" width="9.42578125" style="67" customWidth="1"/>
    <col min="4" max="4" width="4" style="67" customWidth="1"/>
    <col min="5" max="5" width="13.140625" style="67" customWidth="1"/>
    <col min="6" max="6" width="6.140625" style="67" customWidth="1"/>
    <col min="7" max="12" width="10.7109375" style="67"/>
    <col min="13" max="13" width="10.5703125" style="67" customWidth="1"/>
    <col min="14" max="14" width="17.42578125" style="67" customWidth="1"/>
    <col min="15" max="15" width="9.140625" style="67" customWidth="1"/>
    <col min="16" max="16" width="54.7109375" style="67" customWidth="1"/>
    <col min="17" max="16384" width="10.7109375" style="67"/>
  </cols>
  <sheetData>
    <row r="1" spans="1:15" ht="17" thickBot="1" x14ac:dyDescent="0.25"/>
    <row r="2" spans="1:15" x14ac:dyDescent="0.2">
      <c r="B2" s="68"/>
      <c r="C2" s="69"/>
      <c r="D2" s="69"/>
      <c r="E2" s="69"/>
      <c r="F2" s="69"/>
      <c r="G2" s="69"/>
      <c r="H2" s="69"/>
      <c r="I2" s="69"/>
      <c r="J2" s="69"/>
      <c r="K2" s="69"/>
      <c r="L2" s="69"/>
      <c r="M2" s="69"/>
      <c r="N2" s="70"/>
    </row>
    <row r="3" spans="1:15" x14ac:dyDescent="0.2">
      <c r="A3" s="71"/>
      <c r="B3" s="96"/>
      <c r="C3" s="75" t="s">
        <v>0</v>
      </c>
      <c r="D3" s="75" t="s">
        <v>63</v>
      </c>
      <c r="E3" s="75" t="s">
        <v>25</v>
      </c>
      <c r="F3" s="75"/>
      <c r="G3" s="75"/>
      <c r="H3" s="72"/>
      <c r="I3" s="72"/>
      <c r="J3" s="72"/>
      <c r="K3" s="72"/>
      <c r="L3" s="72"/>
      <c r="M3" s="72"/>
      <c r="N3" s="97"/>
    </row>
    <row r="4" spans="1:15" x14ac:dyDescent="0.2">
      <c r="B4" s="73"/>
      <c r="C4" s="74"/>
      <c r="D4" s="74"/>
      <c r="E4" s="74"/>
      <c r="F4" s="74"/>
      <c r="G4" s="74"/>
      <c r="H4" s="74"/>
      <c r="I4" s="74"/>
      <c r="J4" s="74"/>
      <c r="K4" s="74"/>
      <c r="L4" s="74"/>
      <c r="M4" s="74"/>
      <c r="N4" s="74"/>
      <c r="O4" s="74"/>
    </row>
    <row r="5" spans="1:15" x14ac:dyDescent="0.2">
      <c r="B5" s="73"/>
      <c r="D5" s="74"/>
      <c r="E5" s="74"/>
      <c r="F5" s="74"/>
      <c r="G5" s="74"/>
      <c r="H5" s="74"/>
      <c r="I5" s="74"/>
      <c r="J5" s="74"/>
      <c r="K5" s="74"/>
      <c r="L5" s="74"/>
      <c r="M5" s="74"/>
      <c r="N5" s="74"/>
      <c r="O5" s="74"/>
    </row>
    <row r="6" spans="1:15" x14ac:dyDescent="0.2">
      <c r="B6" s="73"/>
      <c r="D6" s="74"/>
      <c r="G6" s="74"/>
      <c r="H6" s="74"/>
      <c r="I6" s="74"/>
      <c r="J6" s="74"/>
      <c r="K6" s="74"/>
      <c r="L6" s="74"/>
      <c r="M6" s="74"/>
      <c r="N6" s="74"/>
      <c r="O6" s="74"/>
    </row>
    <row r="7" spans="1:15" x14ac:dyDescent="0.2">
      <c r="B7" s="73"/>
      <c r="D7" s="74"/>
      <c r="E7" s="74"/>
      <c r="F7" s="74"/>
      <c r="G7" s="74"/>
      <c r="H7" s="74"/>
      <c r="I7" s="74"/>
      <c r="J7" s="74"/>
      <c r="K7" s="74"/>
      <c r="L7" s="74"/>
      <c r="M7" s="74"/>
      <c r="N7" s="74"/>
      <c r="O7" s="74"/>
    </row>
    <row r="8" spans="1:15" x14ac:dyDescent="0.2">
      <c r="B8" s="73"/>
      <c r="D8" s="74"/>
      <c r="E8" s="74"/>
      <c r="F8" s="74"/>
      <c r="G8" s="74"/>
      <c r="H8" s="74"/>
      <c r="I8" s="74"/>
      <c r="J8" s="74"/>
      <c r="K8" s="74"/>
      <c r="L8" s="74"/>
      <c r="M8" s="74"/>
      <c r="N8" s="74"/>
      <c r="O8" s="74"/>
    </row>
    <row r="9" spans="1:15" x14ac:dyDescent="0.2">
      <c r="B9" s="73"/>
      <c r="C9" s="74"/>
      <c r="D9" s="74"/>
      <c r="E9" s="74"/>
      <c r="F9" s="74"/>
      <c r="G9" s="74"/>
      <c r="H9" s="74"/>
      <c r="I9" s="74"/>
      <c r="J9" s="74"/>
      <c r="K9" s="74"/>
      <c r="L9" s="74"/>
      <c r="M9" s="74"/>
      <c r="N9" s="74"/>
      <c r="O9" s="74"/>
    </row>
    <row r="10" spans="1:15" x14ac:dyDescent="0.2">
      <c r="B10" s="73"/>
      <c r="C10" s="74"/>
      <c r="D10" s="74"/>
      <c r="E10" s="74"/>
      <c r="F10" s="74"/>
      <c r="G10" s="74"/>
      <c r="H10" s="74"/>
      <c r="I10" s="74"/>
      <c r="J10" s="74"/>
      <c r="K10" s="74"/>
      <c r="L10" s="74"/>
      <c r="M10" s="74"/>
      <c r="N10" s="74"/>
      <c r="O10" s="74"/>
    </row>
    <row r="11" spans="1:15" x14ac:dyDescent="0.2">
      <c r="B11" s="73"/>
      <c r="C11" s="74"/>
      <c r="D11" s="74"/>
      <c r="E11" s="74"/>
      <c r="F11" s="74"/>
      <c r="G11" s="74"/>
      <c r="H11" s="74"/>
      <c r="I11" s="74"/>
      <c r="J11" s="74"/>
      <c r="K11" s="74"/>
      <c r="L11" s="74"/>
      <c r="M11" s="74"/>
      <c r="N11" s="74"/>
      <c r="O11" s="74"/>
    </row>
    <row r="12" spans="1:15" x14ac:dyDescent="0.2">
      <c r="B12" s="73"/>
      <c r="C12" s="74"/>
      <c r="D12" s="74"/>
      <c r="E12" s="74"/>
      <c r="F12" s="74"/>
      <c r="G12" s="74"/>
      <c r="H12" s="74"/>
      <c r="I12" s="74"/>
      <c r="J12" s="74"/>
      <c r="K12" s="74"/>
      <c r="L12" s="74"/>
      <c r="M12" s="74"/>
      <c r="N12" s="74"/>
      <c r="O12" s="74"/>
    </row>
    <row r="13" spans="1:15" x14ac:dyDescent="0.2">
      <c r="B13" s="73"/>
      <c r="C13" s="74"/>
      <c r="D13" s="74"/>
      <c r="E13" s="74"/>
      <c r="F13" s="74"/>
      <c r="G13" s="74"/>
      <c r="H13" s="74"/>
      <c r="I13" s="74"/>
      <c r="J13" s="74"/>
      <c r="K13" s="74"/>
      <c r="L13" s="74"/>
      <c r="M13" s="74"/>
      <c r="N13" s="74"/>
      <c r="O13" s="74"/>
    </row>
    <row r="14" spans="1:15" x14ac:dyDescent="0.2">
      <c r="B14" s="73"/>
      <c r="C14" s="74"/>
      <c r="D14" s="74"/>
      <c r="E14" s="74"/>
      <c r="F14" s="74"/>
      <c r="G14" s="74"/>
      <c r="H14" s="74"/>
      <c r="I14" s="74"/>
      <c r="J14" s="74"/>
      <c r="K14" s="74"/>
      <c r="L14" s="74"/>
      <c r="M14" s="74"/>
      <c r="N14" s="74"/>
      <c r="O14" s="74"/>
    </row>
    <row r="15" spans="1:15" x14ac:dyDescent="0.2">
      <c r="B15" s="73"/>
      <c r="C15" s="74"/>
      <c r="D15" s="74"/>
      <c r="E15" s="74"/>
      <c r="F15" s="74"/>
      <c r="G15" s="74"/>
      <c r="H15" s="74"/>
      <c r="I15" s="74"/>
      <c r="J15" s="74"/>
      <c r="K15" s="74"/>
      <c r="L15" s="74"/>
      <c r="M15" s="74"/>
      <c r="N15" s="74"/>
      <c r="O15" s="74"/>
    </row>
    <row r="16" spans="1:15" x14ac:dyDescent="0.2">
      <c r="B16" s="73"/>
      <c r="C16" s="74"/>
      <c r="D16" s="74"/>
      <c r="E16" s="74"/>
      <c r="F16" s="74"/>
      <c r="G16" s="74"/>
      <c r="H16" s="74"/>
      <c r="I16" s="74"/>
      <c r="J16" s="74"/>
      <c r="K16" s="74"/>
      <c r="L16" s="74"/>
      <c r="M16" s="74"/>
      <c r="N16" s="74"/>
      <c r="O16" s="74"/>
    </row>
    <row r="17" spans="2:15" x14ac:dyDescent="0.2">
      <c r="B17" s="73"/>
      <c r="C17" s="74" t="s">
        <v>68</v>
      </c>
      <c r="D17" s="74"/>
      <c r="I17" s="74"/>
      <c r="J17" s="74"/>
      <c r="K17" s="74"/>
      <c r="L17" s="74"/>
      <c r="M17" s="74"/>
      <c r="N17" s="74"/>
      <c r="O17" s="74"/>
    </row>
    <row r="18" spans="2:15" x14ac:dyDescent="0.2">
      <c r="B18" s="73"/>
      <c r="C18" s="74"/>
      <c r="D18" s="74"/>
      <c r="I18" s="74"/>
      <c r="J18" s="74"/>
      <c r="K18" s="74"/>
      <c r="L18" s="74"/>
      <c r="M18" s="74"/>
      <c r="N18" s="74"/>
      <c r="O18" s="74"/>
    </row>
    <row r="19" spans="2:15" x14ac:dyDescent="0.2">
      <c r="B19" s="73"/>
      <c r="C19" s="74" t="s">
        <v>69</v>
      </c>
      <c r="D19" s="74"/>
      <c r="E19" s="74"/>
      <c r="F19" s="74"/>
      <c r="G19" s="74"/>
      <c r="H19" s="74"/>
      <c r="I19" s="74"/>
      <c r="J19" s="74"/>
      <c r="K19" s="74"/>
      <c r="L19" s="74"/>
      <c r="M19" s="74"/>
      <c r="N19" s="74"/>
      <c r="O19" s="74"/>
    </row>
    <row r="20" spans="2:15" x14ac:dyDescent="0.2">
      <c r="B20" s="73"/>
      <c r="C20" s="74"/>
      <c r="D20" s="74"/>
      <c r="E20" s="74"/>
      <c r="F20" s="74"/>
      <c r="G20" s="74"/>
      <c r="H20" s="74"/>
      <c r="I20" s="74"/>
      <c r="J20" s="74"/>
      <c r="K20" s="74"/>
      <c r="L20" s="74"/>
      <c r="M20" s="74"/>
      <c r="N20" s="74"/>
      <c r="O20" s="74"/>
    </row>
    <row r="21" spans="2:15" x14ac:dyDescent="0.2">
      <c r="B21" s="73"/>
      <c r="C21" s="74"/>
      <c r="D21" s="74"/>
      <c r="E21" s="74"/>
      <c r="F21" s="74"/>
      <c r="G21" s="74"/>
      <c r="H21" s="74"/>
      <c r="I21" s="74"/>
      <c r="J21" s="74"/>
      <c r="K21" s="74"/>
      <c r="L21" s="74"/>
      <c r="M21" s="74"/>
      <c r="N21" s="74"/>
      <c r="O21" s="74"/>
    </row>
    <row r="22" spans="2:15" x14ac:dyDescent="0.2">
      <c r="B22" s="73"/>
      <c r="C22" s="74"/>
      <c r="D22" s="74"/>
      <c r="E22" s="74"/>
      <c r="F22" s="74"/>
      <c r="G22" s="74"/>
      <c r="H22" s="74"/>
      <c r="I22" s="74"/>
      <c r="J22" s="74"/>
      <c r="K22" s="74"/>
      <c r="L22" s="74"/>
      <c r="M22" s="74"/>
      <c r="N22" s="74"/>
      <c r="O22" s="74"/>
    </row>
    <row r="23" spans="2:15" x14ac:dyDescent="0.2">
      <c r="B23" s="73"/>
      <c r="C23" s="74"/>
      <c r="D23" s="74"/>
      <c r="E23" s="74"/>
      <c r="F23" s="74"/>
      <c r="G23" s="74"/>
      <c r="H23" s="74"/>
      <c r="I23" s="74"/>
      <c r="J23" s="74"/>
      <c r="K23" s="74"/>
      <c r="L23" s="74"/>
      <c r="M23" s="74"/>
      <c r="N23" s="74"/>
      <c r="O23" s="74"/>
    </row>
    <row r="24" spans="2:15" x14ac:dyDescent="0.2">
      <c r="B24" s="73"/>
      <c r="C24" s="74"/>
      <c r="D24" s="74"/>
      <c r="E24" s="74"/>
      <c r="F24" s="74"/>
      <c r="G24" s="74"/>
      <c r="H24" s="74"/>
      <c r="I24" s="74"/>
      <c r="J24" s="74"/>
      <c r="K24" s="74"/>
      <c r="L24" s="74"/>
      <c r="M24" s="74"/>
      <c r="N24" s="74"/>
      <c r="O24" s="74"/>
    </row>
    <row r="25" spans="2:15" x14ac:dyDescent="0.2">
      <c r="B25" s="73"/>
      <c r="C25" s="74"/>
      <c r="D25" s="74"/>
      <c r="E25" s="74"/>
      <c r="F25" s="74"/>
      <c r="G25" s="74"/>
      <c r="H25" s="74"/>
      <c r="I25" s="74"/>
      <c r="J25" s="74"/>
      <c r="K25" s="74"/>
      <c r="L25" s="74"/>
      <c r="M25" s="74"/>
      <c r="N25" s="74"/>
      <c r="O25" s="74"/>
    </row>
    <row r="26" spans="2:15" x14ac:dyDescent="0.2">
      <c r="B26" s="73"/>
      <c r="C26" s="74"/>
      <c r="D26" s="74"/>
      <c r="E26" s="74"/>
      <c r="F26" s="74"/>
      <c r="G26" s="74"/>
      <c r="H26" s="74"/>
      <c r="I26" s="74"/>
      <c r="J26" s="74"/>
      <c r="K26" s="74"/>
      <c r="L26" s="74"/>
      <c r="M26" s="74"/>
      <c r="N26" s="74"/>
      <c r="O26" s="74"/>
    </row>
    <row r="27" spans="2:15" x14ac:dyDescent="0.2">
      <c r="B27" s="73"/>
      <c r="C27" s="74"/>
      <c r="D27" s="74"/>
      <c r="E27" s="74"/>
      <c r="F27" s="74"/>
      <c r="G27" s="74"/>
      <c r="H27" s="74"/>
      <c r="I27" s="74"/>
      <c r="J27" s="74"/>
      <c r="K27" s="74"/>
      <c r="L27" s="74"/>
      <c r="M27" s="74"/>
      <c r="N27" s="74"/>
      <c r="O27" s="74"/>
    </row>
    <row r="28" spans="2:15" x14ac:dyDescent="0.2">
      <c r="B28" s="73"/>
      <c r="C28" s="74"/>
      <c r="D28" s="74"/>
      <c r="E28" s="74">
        <v>45.79</v>
      </c>
      <c r="F28" s="74" t="s">
        <v>183</v>
      </c>
      <c r="G28" s="74" t="s">
        <v>66</v>
      </c>
      <c r="H28" s="74" t="s">
        <v>70</v>
      </c>
      <c r="I28" s="74"/>
      <c r="J28" s="74"/>
      <c r="K28" s="74"/>
      <c r="L28" s="74"/>
      <c r="M28" s="74"/>
      <c r="N28" s="74"/>
      <c r="O28" s="74"/>
    </row>
    <row r="29" spans="2:15" x14ac:dyDescent="0.2">
      <c r="B29" s="73"/>
      <c r="C29" s="74"/>
      <c r="D29" s="74"/>
      <c r="E29" s="74">
        <f>0.569+0.808</f>
        <v>1.377</v>
      </c>
      <c r="F29" s="74" t="s">
        <v>183</v>
      </c>
      <c r="G29" s="74" t="s">
        <v>65</v>
      </c>
      <c r="H29" s="74"/>
      <c r="I29" s="74"/>
      <c r="J29" s="74"/>
      <c r="K29" s="74"/>
      <c r="L29" s="74"/>
      <c r="M29" s="74"/>
      <c r="N29" s="74"/>
      <c r="O29" s="74"/>
    </row>
    <row r="30" spans="2:15" x14ac:dyDescent="0.2">
      <c r="B30" s="73"/>
      <c r="C30" s="74"/>
      <c r="D30" s="74"/>
      <c r="E30" s="74"/>
      <c r="F30" s="74"/>
      <c r="G30" s="74"/>
      <c r="H30" s="74"/>
      <c r="I30" s="74"/>
      <c r="J30" s="74"/>
      <c r="K30" s="74"/>
      <c r="L30" s="74"/>
      <c r="M30" s="74"/>
      <c r="N30" s="74"/>
      <c r="O30" s="74"/>
    </row>
    <row r="31" spans="2:15" x14ac:dyDescent="0.2">
      <c r="B31" s="73"/>
      <c r="C31" s="74"/>
      <c r="D31" s="74"/>
      <c r="E31" s="74"/>
      <c r="F31" s="74"/>
      <c r="G31" s="74"/>
      <c r="H31" s="74"/>
      <c r="I31" s="74"/>
      <c r="J31" s="74"/>
      <c r="K31" s="74"/>
      <c r="L31" s="74"/>
      <c r="M31" s="74"/>
      <c r="N31" s="74"/>
      <c r="O31" s="74"/>
    </row>
    <row r="32" spans="2:15" x14ac:dyDescent="0.2">
      <c r="B32" s="73"/>
      <c r="C32" s="74"/>
      <c r="D32" s="74"/>
      <c r="E32" s="74"/>
      <c r="F32" s="74"/>
      <c r="G32" s="74"/>
      <c r="H32" s="74"/>
      <c r="I32" s="74"/>
      <c r="J32" s="74"/>
      <c r="K32" s="74"/>
      <c r="L32" s="74"/>
      <c r="M32" s="74"/>
      <c r="N32" s="74"/>
      <c r="O32" s="74"/>
    </row>
    <row r="33" spans="2:15" x14ac:dyDescent="0.2">
      <c r="B33" s="73"/>
      <c r="C33" s="74"/>
      <c r="E33" s="74">
        <f>E28/($E$28+$E$29)</f>
        <v>0.97080586002925773</v>
      </c>
      <c r="F33" s="74"/>
      <c r="G33" s="74" t="s">
        <v>66</v>
      </c>
      <c r="H33" s="74"/>
      <c r="I33" s="74"/>
      <c r="J33" s="74"/>
      <c r="K33" s="74"/>
      <c r="L33" s="74"/>
      <c r="M33" s="74"/>
      <c r="N33" s="74"/>
      <c r="O33" s="74"/>
    </row>
    <row r="34" spans="2:15" x14ac:dyDescent="0.2">
      <c r="B34" s="73"/>
      <c r="E34" s="74">
        <f>E29/($E$28+$E$29)</f>
        <v>2.9194139970742255E-2</v>
      </c>
      <c r="G34" s="67" t="s">
        <v>65</v>
      </c>
      <c r="H34" s="74"/>
      <c r="I34" s="74"/>
      <c r="J34" s="74"/>
      <c r="K34" s="74"/>
      <c r="L34" s="74"/>
      <c r="M34" s="74"/>
      <c r="N34" s="74"/>
      <c r="O34" s="74"/>
    </row>
    <row r="35" spans="2:15" x14ac:dyDescent="0.2">
      <c r="B35" s="73"/>
      <c r="C35" s="74"/>
      <c r="D35" s="74"/>
      <c r="E35" s="74"/>
      <c r="F35" s="74"/>
      <c r="G35" s="74"/>
      <c r="H35" s="74"/>
      <c r="I35" s="74"/>
      <c r="J35" s="74"/>
      <c r="K35" s="74"/>
      <c r="L35" s="74"/>
      <c r="M35" s="74"/>
      <c r="N35" s="74"/>
      <c r="O35" s="74"/>
    </row>
    <row r="36" spans="2:15" x14ac:dyDescent="0.2">
      <c r="B36" s="73"/>
      <c r="C36" s="74"/>
      <c r="D36" s="74"/>
      <c r="E36" s="74">
        <v>0.70799999999999996</v>
      </c>
      <c r="F36" s="74"/>
      <c r="G36" s="74" t="s">
        <v>109</v>
      </c>
      <c r="H36" s="74"/>
      <c r="I36" s="74"/>
      <c r="J36" s="74"/>
      <c r="K36" s="74"/>
      <c r="L36" s="74"/>
      <c r="M36" s="74"/>
      <c r="N36" s="74"/>
      <c r="O36" s="74"/>
    </row>
    <row r="37" spans="2:15" x14ac:dyDescent="0.2">
      <c r="B37" s="73"/>
      <c r="C37" s="74"/>
      <c r="D37" s="74"/>
      <c r="E37" s="74"/>
      <c r="F37" s="74"/>
      <c r="G37" s="74"/>
      <c r="H37" s="101"/>
      <c r="I37" s="74"/>
      <c r="J37" s="74"/>
      <c r="K37" s="74"/>
      <c r="L37" s="74"/>
      <c r="M37" s="74"/>
      <c r="N37" s="74"/>
      <c r="O37" s="74"/>
    </row>
    <row r="38" spans="2:15" x14ac:dyDescent="0.2">
      <c r="B38" s="73"/>
      <c r="C38" s="74"/>
      <c r="D38" s="74"/>
      <c r="F38" s="74"/>
      <c r="G38" s="74"/>
      <c r="H38" s="74"/>
      <c r="I38" s="74"/>
      <c r="K38" s="74"/>
      <c r="L38" s="74"/>
      <c r="M38" s="74"/>
      <c r="N38" s="74"/>
      <c r="O38" s="74"/>
    </row>
    <row r="39" spans="2:15" x14ac:dyDescent="0.2">
      <c r="B39" s="73"/>
      <c r="C39" s="74"/>
      <c r="D39" s="74"/>
      <c r="E39" s="74"/>
      <c r="F39" s="74"/>
      <c r="G39" s="74"/>
      <c r="H39" s="74"/>
      <c r="I39" s="74"/>
      <c r="J39" s="74"/>
      <c r="K39" s="74"/>
      <c r="L39" s="74"/>
      <c r="M39" s="74"/>
      <c r="N39" s="74"/>
      <c r="O39" s="74"/>
    </row>
    <row r="40" spans="2:15" x14ac:dyDescent="0.2">
      <c r="B40" s="73"/>
      <c r="C40" s="74"/>
      <c r="D40" s="74"/>
      <c r="E40" s="74"/>
      <c r="F40" s="74"/>
      <c r="G40" s="74"/>
      <c r="H40" s="74"/>
      <c r="I40" s="74"/>
      <c r="J40" s="74"/>
      <c r="K40" s="74"/>
      <c r="L40" s="74"/>
      <c r="M40" s="74"/>
      <c r="N40" s="74"/>
      <c r="O40" s="74"/>
    </row>
    <row r="41" spans="2:15" x14ac:dyDescent="0.2">
      <c r="B41" s="73"/>
      <c r="C41" s="74"/>
      <c r="D41" s="74"/>
      <c r="E41" s="74"/>
      <c r="F41" s="74"/>
      <c r="G41" s="74"/>
      <c r="H41" s="74"/>
      <c r="I41" s="74"/>
      <c r="J41" s="74"/>
      <c r="K41" s="74"/>
      <c r="L41" s="74"/>
      <c r="M41" s="74"/>
      <c r="N41" s="74"/>
      <c r="O41" s="74"/>
    </row>
    <row r="42" spans="2:15" x14ac:dyDescent="0.2">
      <c r="B42" s="73"/>
      <c r="C42" s="74"/>
      <c r="K42" s="74"/>
      <c r="L42" s="74"/>
      <c r="M42" s="74"/>
      <c r="N42" s="74"/>
      <c r="O42" s="74"/>
    </row>
    <row r="43" spans="2:15" x14ac:dyDescent="0.2">
      <c r="B43" s="73"/>
      <c r="C43" s="74"/>
      <c r="K43" s="74"/>
      <c r="L43" s="74"/>
      <c r="M43" s="74"/>
      <c r="N43" s="74"/>
      <c r="O43" s="74"/>
    </row>
    <row r="44" spans="2:15" x14ac:dyDescent="0.2">
      <c r="B44" s="73"/>
      <c r="C44" s="74"/>
      <c r="K44" s="74"/>
      <c r="L44" s="74"/>
      <c r="M44" s="74"/>
      <c r="N44" s="74"/>
      <c r="O44" s="74"/>
    </row>
    <row r="45" spans="2:15" x14ac:dyDescent="0.2">
      <c r="B45" s="73"/>
      <c r="C45" s="74"/>
      <c r="K45" s="74"/>
      <c r="L45" s="74"/>
      <c r="M45" s="74"/>
      <c r="N45" s="74"/>
      <c r="O45" s="74"/>
    </row>
    <row r="46" spans="2:15" x14ac:dyDescent="0.2">
      <c r="B46" s="73"/>
      <c r="C46" s="74"/>
      <c r="E46" s="102"/>
      <c r="F46" s="74"/>
      <c r="K46" s="74"/>
      <c r="L46" s="74"/>
      <c r="M46" s="74"/>
      <c r="N46" s="74"/>
      <c r="O46" s="74"/>
    </row>
    <row r="47" spans="2:15" x14ac:dyDescent="0.2">
      <c r="B47" s="73"/>
      <c r="C47" s="74"/>
      <c r="E47" s="74"/>
      <c r="F47" s="74"/>
      <c r="K47" s="74"/>
      <c r="L47" s="74"/>
      <c r="M47" s="74"/>
      <c r="N47" s="74"/>
      <c r="O47" s="74"/>
    </row>
    <row r="48" spans="2:15" x14ac:dyDescent="0.2">
      <c r="B48" s="73"/>
      <c r="C48" s="74"/>
      <c r="K48" s="74"/>
      <c r="L48" s="74"/>
      <c r="M48" s="74"/>
      <c r="N48" s="74"/>
      <c r="O48" s="74"/>
    </row>
    <row r="49" spans="2:15" x14ac:dyDescent="0.2">
      <c r="B49" s="73"/>
      <c r="C49" s="74"/>
      <c r="K49" s="74"/>
      <c r="L49" s="74"/>
      <c r="M49" s="74"/>
      <c r="N49" s="74"/>
      <c r="O49" s="74"/>
    </row>
    <row r="50" spans="2:15" x14ac:dyDescent="0.2">
      <c r="B50" s="73"/>
      <c r="C50" s="74"/>
      <c r="J50"/>
      <c r="K50" s="74"/>
      <c r="L50" s="74"/>
      <c r="M50" s="74"/>
      <c r="N50" s="74"/>
      <c r="O50" s="74"/>
    </row>
    <row r="51" spans="2:15" x14ac:dyDescent="0.2">
      <c r="B51" s="73"/>
      <c r="C51" s="67" t="s">
        <v>105</v>
      </c>
      <c r="D51" s="74"/>
      <c r="K51" s="74"/>
      <c r="L51" s="74"/>
      <c r="M51" s="74"/>
      <c r="N51" s="74"/>
      <c r="O51" s="74"/>
    </row>
    <row r="52" spans="2:15" x14ac:dyDescent="0.2">
      <c r="B52" s="73"/>
      <c r="C52" s="74"/>
      <c r="D52" s="74"/>
      <c r="K52" s="74"/>
      <c r="L52" s="74"/>
      <c r="M52" s="74"/>
      <c r="N52" s="74"/>
      <c r="O52" s="74"/>
    </row>
    <row r="53" spans="2:15" x14ac:dyDescent="0.2">
      <c r="B53" s="73"/>
      <c r="C53" s="74" t="s">
        <v>107</v>
      </c>
      <c r="D53" s="74"/>
      <c r="K53" s="74"/>
      <c r="L53" s="74"/>
      <c r="M53" s="74"/>
      <c r="N53" s="74"/>
      <c r="O53" s="74"/>
    </row>
    <row r="54" spans="2:15" x14ac:dyDescent="0.2">
      <c r="B54" s="73"/>
      <c r="C54" s="74"/>
      <c r="D54" s="74"/>
      <c r="K54" s="74"/>
      <c r="L54" s="74"/>
      <c r="M54" s="74"/>
      <c r="N54" s="74"/>
      <c r="O54" s="74"/>
    </row>
    <row r="55" spans="2:15" x14ac:dyDescent="0.2">
      <c r="B55" s="73"/>
      <c r="C55" s="74"/>
      <c r="D55" s="74"/>
      <c r="K55" s="74"/>
      <c r="L55" s="74"/>
      <c r="M55" s="74"/>
      <c r="N55" s="74"/>
      <c r="O55" s="74"/>
    </row>
    <row r="56" spans="2:15" x14ac:dyDescent="0.2">
      <c r="B56" s="73"/>
      <c r="C56" s="74"/>
      <c r="K56" s="74"/>
      <c r="L56" s="74"/>
      <c r="M56" s="74"/>
      <c r="N56" s="74"/>
      <c r="O56" s="74"/>
    </row>
    <row r="57" spans="2:15" x14ac:dyDescent="0.2">
      <c r="B57" s="73"/>
      <c r="C57" s="74"/>
      <c r="K57" s="74"/>
      <c r="L57" s="74"/>
      <c r="M57" s="74"/>
      <c r="N57" s="74"/>
      <c r="O57" s="74"/>
    </row>
    <row r="58" spans="2:15" x14ac:dyDescent="0.2">
      <c r="B58" s="73"/>
      <c r="C58" s="74"/>
      <c r="K58" s="74"/>
      <c r="L58" s="74"/>
      <c r="M58" s="74"/>
      <c r="N58" s="74"/>
      <c r="O58" s="74"/>
    </row>
    <row r="59" spans="2:15" x14ac:dyDescent="0.2">
      <c r="B59" s="73"/>
      <c r="C59" s="74"/>
      <c r="E59" s="67">
        <v>130000</v>
      </c>
      <c r="F59" s="67" t="s">
        <v>71</v>
      </c>
      <c r="K59" s="74"/>
      <c r="L59" s="74"/>
      <c r="M59" s="74"/>
      <c r="N59" s="74"/>
      <c r="O59" s="74"/>
    </row>
    <row r="60" spans="2:15" x14ac:dyDescent="0.2">
      <c r="B60" s="73"/>
      <c r="C60" s="74"/>
      <c r="K60" s="74"/>
      <c r="L60" s="74"/>
      <c r="M60" s="74"/>
      <c r="N60" s="74"/>
      <c r="O60" s="74"/>
    </row>
    <row r="61" spans="2:15" x14ac:dyDescent="0.2">
      <c r="B61" s="73"/>
      <c r="C61" s="74"/>
      <c r="E61" s="67">
        <v>8.3750000000000005E-2</v>
      </c>
      <c r="F61" s="67" t="s">
        <v>72</v>
      </c>
      <c r="K61" s="74"/>
      <c r="L61" s="74"/>
      <c r="M61" s="74"/>
      <c r="N61" s="74"/>
      <c r="O61" s="74"/>
    </row>
    <row r="62" spans="2:15" x14ac:dyDescent="0.2">
      <c r="B62" s="73"/>
      <c r="C62" s="74"/>
      <c r="E62" s="67">
        <v>120.1</v>
      </c>
      <c r="F62" s="67" t="s">
        <v>73</v>
      </c>
      <c r="K62" s="74"/>
      <c r="L62" s="74"/>
      <c r="M62" s="74"/>
      <c r="N62" s="74"/>
      <c r="O62" s="74"/>
    </row>
    <row r="63" spans="2:15" x14ac:dyDescent="0.2">
      <c r="B63" s="73"/>
      <c r="C63" s="74"/>
      <c r="K63" s="74"/>
      <c r="L63" s="74"/>
      <c r="M63" s="74"/>
      <c r="N63" s="74"/>
      <c r="O63" s="74"/>
    </row>
    <row r="64" spans="2:15" x14ac:dyDescent="0.2">
      <c r="B64" s="73"/>
      <c r="C64" s="74"/>
      <c r="E64" s="67">
        <f>E59*E61*E62</f>
        <v>1307588.75</v>
      </c>
      <c r="F64" s="67" t="s">
        <v>74</v>
      </c>
      <c r="K64" s="74"/>
      <c r="L64" s="74"/>
      <c r="M64" s="74"/>
      <c r="N64" s="74"/>
      <c r="O64" s="74"/>
    </row>
    <row r="65" spans="2:15" x14ac:dyDescent="0.2">
      <c r="B65" s="73"/>
      <c r="C65" s="74"/>
      <c r="E65" s="67">
        <f>E64/E62*24</f>
        <v>261300</v>
      </c>
      <c r="F65" s="67" t="s">
        <v>77</v>
      </c>
      <c r="K65" s="74"/>
      <c r="L65" s="74"/>
      <c r="M65" s="74"/>
      <c r="N65" s="74"/>
      <c r="O65" s="74"/>
    </row>
    <row r="66" spans="2:15" x14ac:dyDescent="0.2">
      <c r="B66" s="73"/>
      <c r="C66" s="74"/>
      <c r="E66" s="67">
        <f>E64/60/60</f>
        <v>363.21909722222222</v>
      </c>
      <c r="F66" s="67" t="s">
        <v>75</v>
      </c>
      <c r="G66" s="67" t="s">
        <v>76</v>
      </c>
      <c r="K66" s="74"/>
      <c r="L66" s="74"/>
      <c r="M66" s="74"/>
      <c r="N66" s="74"/>
      <c r="O66" s="74"/>
    </row>
    <row r="67" spans="2:15" x14ac:dyDescent="0.2">
      <c r="B67" s="73"/>
      <c r="C67" s="74"/>
      <c r="E67" s="67">
        <f>E66/E36</f>
        <v>513.02132376020086</v>
      </c>
      <c r="F67" s="67" t="s">
        <v>75</v>
      </c>
      <c r="G67" s="67" t="s">
        <v>186</v>
      </c>
      <c r="K67" s="74"/>
      <c r="L67" s="74"/>
      <c r="M67" s="74"/>
      <c r="N67" s="74"/>
      <c r="O67" s="74"/>
    </row>
    <row r="68" spans="2:15" x14ac:dyDescent="0.2">
      <c r="B68" s="73"/>
      <c r="C68" s="74"/>
      <c r="K68" s="74"/>
      <c r="L68" s="74"/>
      <c r="M68" s="74"/>
      <c r="N68" s="74"/>
      <c r="O68" s="74"/>
    </row>
    <row r="69" spans="2:15" x14ac:dyDescent="0.2">
      <c r="B69" s="73"/>
      <c r="C69" s="74"/>
      <c r="E69" s="67">
        <v>160000000</v>
      </c>
      <c r="F69" s="67" t="s">
        <v>20</v>
      </c>
      <c r="G69" s="67" t="s">
        <v>108</v>
      </c>
      <c r="K69" s="74"/>
      <c r="L69" s="74"/>
      <c r="M69" s="74"/>
      <c r="N69" s="74"/>
      <c r="O69" s="74"/>
    </row>
    <row r="70" spans="2:15" x14ac:dyDescent="0.2">
      <c r="B70" s="73"/>
      <c r="C70" s="74"/>
      <c r="K70" s="74"/>
      <c r="L70" s="74"/>
      <c r="M70" s="74"/>
      <c r="N70" s="74"/>
      <c r="O70" s="74"/>
    </row>
    <row r="71" spans="2:15" x14ac:dyDescent="0.2">
      <c r="B71" s="73"/>
      <c r="C71" s="74"/>
      <c r="K71" s="74"/>
      <c r="L71" s="74"/>
      <c r="M71" s="74"/>
      <c r="N71" s="74"/>
      <c r="O71" s="74"/>
    </row>
    <row r="72" spans="2:15" x14ac:dyDescent="0.2">
      <c r="B72" s="73"/>
      <c r="C72" s="74"/>
      <c r="K72" s="74"/>
      <c r="L72" s="74"/>
      <c r="M72" s="74"/>
      <c r="N72" s="74"/>
      <c r="O72" s="74"/>
    </row>
    <row r="73" spans="2:15" x14ac:dyDescent="0.2">
      <c r="B73" s="73"/>
      <c r="C73" s="74"/>
      <c r="K73" s="74"/>
      <c r="L73" s="74"/>
      <c r="M73" s="74"/>
      <c r="N73" s="74"/>
      <c r="O73" s="74"/>
    </row>
    <row r="74" spans="2:15" x14ac:dyDescent="0.2">
      <c r="B74" s="73"/>
      <c r="K74" s="74"/>
      <c r="L74" s="74"/>
      <c r="M74" s="74"/>
      <c r="N74" s="74"/>
      <c r="O74" s="74"/>
    </row>
    <row r="75" spans="2:15" x14ac:dyDescent="0.2">
      <c r="B75" s="73"/>
      <c r="K75" s="74"/>
      <c r="L75" s="74"/>
      <c r="M75" s="74"/>
      <c r="N75" s="74"/>
      <c r="O75" s="74"/>
    </row>
    <row r="76" spans="2:15" x14ac:dyDescent="0.2">
      <c r="B76" s="73"/>
      <c r="N76" s="74"/>
      <c r="O76" s="74"/>
    </row>
    <row r="77" spans="2:15" ht="17" x14ac:dyDescent="0.2">
      <c r="B77" s="73"/>
      <c r="C77" s="143" t="s">
        <v>147</v>
      </c>
      <c r="N77" s="74"/>
      <c r="O77" s="74"/>
    </row>
    <row r="78" spans="2:15" x14ac:dyDescent="0.2">
      <c r="B78" s="73"/>
      <c r="N78" s="74"/>
      <c r="O78" s="74"/>
    </row>
    <row r="79" spans="2:15" x14ac:dyDescent="0.2">
      <c r="B79" s="73"/>
      <c r="C79" s="67" t="s">
        <v>148</v>
      </c>
      <c r="N79" s="74"/>
      <c r="O79" s="74"/>
    </row>
    <row r="80" spans="2:15" x14ac:dyDescent="0.2">
      <c r="B80" s="73"/>
      <c r="E80" s="67">
        <v>7500</v>
      </c>
      <c r="F80" s="67" t="s">
        <v>149</v>
      </c>
      <c r="N80" s="74"/>
      <c r="O80" s="74"/>
    </row>
    <row r="81" spans="2:15" x14ac:dyDescent="0.2">
      <c r="B81" s="73"/>
      <c r="N81" s="74"/>
      <c r="O81" s="74"/>
    </row>
    <row r="82" spans="2:15" x14ac:dyDescent="0.2">
      <c r="B82" s="73"/>
      <c r="N82" s="74"/>
      <c r="O82" s="74"/>
    </row>
    <row r="83" spans="2:15" x14ac:dyDescent="0.2">
      <c r="B83" s="73"/>
      <c r="N83" s="74"/>
      <c r="O83" s="74"/>
    </row>
    <row r="84" spans="2:15" x14ac:dyDescent="0.2">
      <c r="B84" s="73"/>
      <c r="N84" s="74"/>
      <c r="O84" s="74"/>
    </row>
    <row r="85" spans="2:15" x14ac:dyDescent="0.2">
      <c r="B85" s="73"/>
      <c r="N85" s="74"/>
      <c r="O85" s="74"/>
    </row>
    <row r="86" spans="2:15" x14ac:dyDescent="0.2">
      <c r="B86" s="73"/>
      <c r="N86" s="74"/>
      <c r="O86" s="74"/>
    </row>
    <row r="87" spans="2:15" x14ac:dyDescent="0.2">
      <c r="B87" s="73"/>
      <c r="N87" s="74"/>
      <c r="O87" s="74"/>
    </row>
    <row r="88" spans="2:15" x14ac:dyDescent="0.2">
      <c r="B88" s="73"/>
      <c r="N88" s="74"/>
      <c r="O88" s="74"/>
    </row>
    <row r="89" spans="2:15" x14ac:dyDescent="0.2">
      <c r="B89" s="73"/>
      <c r="N89" s="74"/>
      <c r="O89" s="74"/>
    </row>
    <row r="90" spans="2:15" x14ac:dyDescent="0.2">
      <c r="B90" s="73"/>
      <c r="N90" s="74"/>
      <c r="O90" s="74"/>
    </row>
    <row r="91" spans="2:15" x14ac:dyDescent="0.2">
      <c r="B91" s="73"/>
      <c r="N91" s="74"/>
      <c r="O91" s="74"/>
    </row>
    <row r="92" spans="2:15" x14ac:dyDescent="0.2">
      <c r="B92" s="73"/>
      <c r="N92" s="74"/>
      <c r="O92" s="74"/>
    </row>
    <row r="93" spans="2:15" x14ac:dyDescent="0.2">
      <c r="B93" s="73"/>
      <c r="N93" s="74"/>
      <c r="O93" s="74"/>
    </row>
    <row r="94" spans="2:15" x14ac:dyDescent="0.2">
      <c r="B94" s="73"/>
      <c r="N94" s="74"/>
      <c r="O94" s="74"/>
    </row>
    <row r="95" spans="2:15" x14ac:dyDescent="0.2">
      <c r="B95" s="73"/>
      <c r="N95" s="74"/>
      <c r="O95" s="74"/>
    </row>
    <row r="96" spans="2:15" x14ac:dyDescent="0.2">
      <c r="B96" s="73"/>
      <c r="N96" s="74"/>
      <c r="O96" s="74"/>
    </row>
    <row r="97" spans="2:17" x14ac:dyDescent="0.2">
      <c r="B97" s="73"/>
      <c r="N97" s="74"/>
      <c r="O97" s="74"/>
    </row>
    <row r="98" spans="2:17" x14ac:dyDescent="0.2">
      <c r="B98" s="73"/>
      <c r="N98" s="74"/>
      <c r="O98" s="74"/>
    </row>
    <row r="99" spans="2:17" x14ac:dyDescent="0.2">
      <c r="B99" s="73"/>
      <c r="N99" s="74"/>
      <c r="O99" s="74"/>
    </row>
    <row r="100" spans="2:17" x14ac:dyDescent="0.2">
      <c r="B100" s="73"/>
      <c r="N100" s="74"/>
      <c r="O100" s="74"/>
    </row>
    <row r="101" spans="2:17" x14ac:dyDescent="0.2">
      <c r="B101" s="73"/>
      <c r="N101" s="74"/>
      <c r="O101" s="74"/>
    </row>
    <row r="102" spans="2:17" x14ac:dyDescent="0.2">
      <c r="B102" s="73"/>
      <c r="N102" s="74"/>
      <c r="O102" s="74"/>
    </row>
    <row r="103" spans="2:17" x14ac:dyDescent="0.2">
      <c r="B103" s="73"/>
      <c r="N103" s="74"/>
      <c r="O103" s="74"/>
    </row>
    <row r="104" spans="2:17" x14ac:dyDescent="0.2">
      <c r="B104" s="73"/>
      <c r="N104" s="74"/>
      <c r="O104" s="74"/>
    </row>
    <row r="105" spans="2:17" x14ac:dyDescent="0.2">
      <c r="B105" s="73"/>
      <c r="N105" s="74"/>
      <c r="O105" s="74"/>
    </row>
    <row r="106" spans="2:17" x14ac:dyDescent="0.2">
      <c r="B106" s="73"/>
      <c r="C106" s="67" t="s">
        <v>67</v>
      </c>
      <c r="N106" s="74"/>
      <c r="O106" s="74"/>
    </row>
    <row r="107" spans="2:17" ht="17" thickBot="1" x14ac:dyDescent="0.25">
      <c r="B107" s="73"/>
      <c r="C107" s="67" t="s">
        <v>122</v>
      </c>
      <c r="N107" s="74"/>
      <c r="O107" s="74"/>
    </row>
    <row r="108" spans="2:17" x14ac:dyDescent="0.2">
      <c r="B108" s="73"/>
      <c r="C108" s="74" t="s">
        <v>123</v>
      </c>
      <c r="J108" s="163"/>
      <c r="K108" s="164"/>
      <c r="L108" s="164"/>
      <c r="M108" s="164"/>
      <c r="N108" s="164"/>
      <c r="O108" s="164"/>
      <c r="P108" s="164"/>
      <c r="Q108" s="165"/>
    </row>
    <row r="109" spans="2:17" ht="19" x14ac:dyDescent="0.25">
      <c r="B109" s="73"/>
      <c r="C109" s="74" t="s">
        <v>124</v>
      </c>
      <c r="D109" s="74"/>
      <c r="J109" s="166"/>
      <c r="K109" s="167" t="s">
        <v>53</v>
      </c>
      <c r="L109" s="167" t="s">
        <v>8</v>
      </c>
      <c r="M109" s="167" t="s">
        <v>4</v>
      </c>
      <c r="N109" s="167" t="s">
        <v>7</v>
      </c>
      <c r="O109" s="167" t="s">
        <v>54</v>
      </c>
      <c r="P109" s="167" t="s">
        <v>0</v>
      </c>
      <c r="Q109" s="168"/>
    </row>
    <row r="110" spans="2:17" ht="20" thickBot="1" x14ac:dyDescent="0.3">
      <c r="B110" s="73"/>
      <c r="C110" s="74"/>
      <c r="J110" s="169"/>
      <c r="K110" s="170"/>
      <c r="L110" s="170"/>
      <c r="M110" s="170"/>
      <c r="N110" s="170"/>
      <c r="O110" s="170"/>
      <c r="P110" s="170"/>
      <c r="Q110" s="171"/>
    </row>
    <row r="111" spans="2:17" ht="20" thickBot="1" x14ac:dyDescent="0.3">
      <c r="B111" s="73"/>
      <c r="C111" s="67" t="s">
        <v>125</v>
      </c>
      <c r="E111" s="178">
        <f>M111</f>
        <v>1.0980000000000001</v>
      </c>
      <c r="F111" s="67" t="s">
        <v>79</v>
      </c>
      <c r="G111" s="67" t="s">
        <v>138</v>
      </c>
      <c r="J111" s="169"/>
      <c r="K111" s="152" t="s">
        <v>55</v>
      </c>
      <c r="L111" s="152" t="s">
        <v>56</v>
      </c>
      <c r="M111" s="172">
        <v>1.0980000000000001</v>
      </c>
      <c r="N111" s="152" t="s">
        <v>57</v>
      </c>
      <c r="O111" s="173">
        <v>42221</v>
      </c>
      <c r="P111" s="174" t="s">
        <v>58</v>
      </c>
      <c r="Q111" s="171"/>
    </row>
    <row r="112" spans="2:17" ht="17" thickBot="1" x14ac:dyDescent="0.25">
      <c r="B112" s="73"/>
      <c r="C112" s="67" t="s">
        <v>126</v>
      </c>
      <c r="J112" s="175"/>
      <c r="K112" s="176"/>
      <c r="L112" s="176"/>
      <c r="M112" s="176"/>
      <c r="N112" s="176"/>
      <c r="O112" s="176"/>
      <c r="P112" s="176"/>
      <c r="Q112" s="177"/>
    </row>
    <row r="113" spans="2:15" x14ac:dyDescent="0.2">
      <c r="B113" s="73"/>
      <c r="C113" s="67" t="s">
        <v>127</v>
      </c>
      <c r="N113" s="74"/>
      <c r="O113" s="74"/>
    </row>
    <row r="114" spans="2:15" x14ac:dyDescent="0.2">
      <c r="B114" s="73"/>
      <c r="C114" s="67" t="s">
        <v>128</v>
      </c>
      <c r="F114" s="138"/>
      <c r="N114" s="74"/>
      <c r="O114" s="74"/>
    </row>
    <row r="115" spans="2:15" x14ac:dyDescent="0.2">
      <c r="B115" s="73"/>
      <c r="C115" s="67" t="s">
        <v>169</v>
      </c>
      <c r="N115" s="74"/>
      <c r="O115" s="74"/>
    </row>
    <row r="116" spans="2:15" x14ac:dyDescent="0.2">
      <c r="B116" s="73"/>
      <c r="N116" s="74"/>
      <c r="O116" s="74"/>
    </row>
    <row r="117" spans="2:15" x14ac:dyDescent="0.2">
      <c r="B117" s="73"/>
      <c r="N117" s="74"/>
      <c r="O117" s="74"/>
    </row>
    <row r="118" spans="2:15" x14ac:dyDescent="0.2">
      <c r="B118" s="73"/>
      <c r="N118" s="74"/>
      <c r="O118" s="74"/>
    </row>
    <row r="119" spans="2:15" x14ac:dyDescent="0.2">
      <c r="B119" s="73"/>
      <c r="N119" s="74"/>
      <c r="O119" s="74"/>
    </row>
    <row r="120" spans="2:15" x14ac:dyDescent="0.2">
      <c r="B120" s="73"/>
      <c r="N120" s="74"/>
      <c r="O120" s="74"/>
    </row>
    <row r="121" spans="2:15" x14ac:dyDescent="0.2">
      <c r="B121" s="73"/>
      <c r="C121" s="74"/>
      <c r="N121" s="74"/>
      <c r="O121" s="74"/>
    </row>
    <row r="122" spans="2:15" x14ac:dyDescent="0.2">
      <c r="B122" s="73"/>
      <c r="C122" s="74"/>
      <c r="N122" s="74"/>
      <c r="O122" s="74"/>
    </row>
    <row r="123" spans="2:15" x14ac:dyDescent="0.2">
      <c r="B123" s="73"/>
      <c r="C123" s="74"/>
    </row>
    <row r="124" spans="2:15" x14ac:dyDescent="0.2">
      <c r="B124" s="73"/>
      <c r="C124" s="74"/>
    </row>
    <row r="125" spans="2:15" x14ac:dyDescent="0.2">
      <c r="B125" s="73"/>
      <c r="C125" s="74"/>
    </row>
    <row r="126" spans="2:15" x14ac:dyDescent="0.2">
      <c r="B126" s="73"/>
      <c r="C126" s="74"/>
      <c r="E126" s="139">
        <v>90</v>
      </c>
      <c r="F126" s="67" t="s">
        <v>86</v>
      </c>
      <c r="G126" s="67" t="s">
        <v>136</v>
      </c>
    </row>
    <row r="127" spans="2:15" x14ac:dyDescent="0.2">
      <c r="B127" s="73"/>
      <c r="E127" s="67">
        <f>E126/100</f>
        <v>0.9</v>
      </c>
      <c r="G127" s="67" t="s">
        <v>142</v>
      </c>
    </row>
    <row r="128" spans="2:15" x14ac:dyDescent="0.2">
      <c r="B128" s="73"/>
      <c r="E128" s="67">
        <f>E80</f>
        <v>7500</v>
      </c>
      <c r="F128" s="67" t="s">
        <v>149</v>
      </c>
    </row>
    <row r="129" spans="2:7" x14ac:dyDescent="0.2">
      <c r="B129" s="73"/>
    </row>
    <row r="130" spans="2:7" x14ac:dyDescent="0.2">
      <c r="B130" s="73"/>
    </row>
    <row r="131" spans="2:7" x14ac:dyDescent="0.2">
      <c r="B131" s="73"/>
    </row>
    <row r="132" spans="2:7" x14ac:dyDescent="0.2">
      <c r="B132" s="73"/>
    </row>
    <row r="133" spans="2:7" x14ac:dyDescent="0.2">
      <c r="B133" s="73"/>
    </row>
    <row r="134" spans="2:7" x14ac:dyDescent="0.2">
      <c r="B134" s="73"/>
      <c r="E134" s="67">
        <v>40</v>
      </c>
      <c r="F134" s="67" t="s">
        <v>133</v>
      </c>
      <c r="G134" s="67" t="s">
        <v>129</v>
      </c>
    </row>
    <row r="135" spans="2:7" x14ac:dyDescent="0.2">
      <c r="B135" s="73"/>
      <c r="E135" s="67">
        <v>3</v>
      </c>
      <c r="F135" s="67" t="s">
        <v>133</v>
      </c>
      <c r="G135" s="67" t="s">
        <v>111</v>
      </c>
    </row>
    <row r="136" spans="2:7" x14ac:dyDescent="0.2">
      <c r="B136" s="73"/>
    </row>
    <row r="137" spans="2:7" x14ac:dyDescent="0.2">
      <c r="B137" s="73"/>
    </row>
    <row r="138" spans="2:7" x14ac:dyDescent="0.2">
      <c r="B138" s="73"/>
    </row>
    <row r="139" spans="2:7" x14ac:dyDescent="0.2">
      <c r="B139" s="73"/>
    </row>
    <row r="140" spans="2:7" x14ac:dyDescent="0.2">
      <c r="B140" s="73"/>
    </row>
    <row r="141" spans="2:7" x14ac:dyDescent="0.2">
      <c r="B141" s="73"/>
    </row>
    <row r="142" spans="2:7" x14ac:dyDescent="0.2">
      <c r="B142" s="73"/>
    </row>
    <row r="143" spans="2:7" x14ac:dyDescent="0.2">
      <c r="B143" s="73"/>
    </row>
    <row r="144" spans="2:7" x14ac:dyDescent="0.2">
      <c r="B144" s="73"/>
    </row>
    <row r="145" spans="2:9" x14ac:dyDescent="0.2">
      <c r="B145" s="73"/>
      <c r="E145" s="67">
        <v>10</v>
      </c>
      <c r="F145" s="67" t="s">
        <v>86</v>
      </c>
      <c r="G145" s="67" t="s">
        <v>178</v>
      </c>
      <c r="I145" s="67" t="s">
        <v>179</v>
      </c>
    </row>
    <row r="146" spans="2:9" x14ac:dyDescent="0.2">
      <c r="B146" s="73"/>
      <c r="E146" s="67">
        <f>E145/100</f>
        <v>0.1</v>
      </c>
      <c r="G146" s="67" t="s">
        <v>182</v>
      </c>
    </row>
    <row r="147" spans="2:9" x14ac:dyDescent="0.2">
      <c r="B147" s="73"/>
    </row>
    <row r="148" spans="2:9" x14ac:dyDescent="0.2">
      <c r="B148" s="73"/>
    </row>
    <row r="149" spans="2:9" x14ac:dyDescent="0.2">
      <c r="B149" s="73"/>
    </row>
    <row r="150" spans="2:9" x14ac:dyDescent="0.2">
      <c r="B150" s="73"/>
    </row>
    <row r="151" spans="2:9" x14ac:dyDescent="0.2">
      <c r="B151" s="73"/>
    </row>
    <row r="152" spans="2:9" x14ac:dyDescent="0.2">
      <c r="B152" s="73"/>
    </row>
    <row r="153" spans="2:9" x14ac:dyDescent="0.2">
      <c r="B153" s="73"/>
    </row>
    <row r="169" spans="5:7" x14ac:dyDescent="0.2">
      <c r="E169" s="67">
        <v>266812176</v>
      </c>
      <c r="F169" s="67" t="s">
        <v>132</v>
      </c>
      <c r="G169" s="67" t="s">
        <v>180</v>
      </c>
    </row>
    <row r="170" spans="5:7" x14ac:dyDescent="0.2">
      <c r="E170" s="67">
        <f>E169/E111</f>
        <v>242998338.79781419</v>
      </c>
      <c r="F170" s="67" t="s">
        <v>20</v>
      </c>
    </row>
    <row r="171" spans="5:7" x14ac:dyDescent="0.2">
      <c r="E171" s="67">
        <f>E170*E146</f>
        <v>24299833.879781421</v>
      </c>
      <c r="F171" s="67" t="s">
        <v>20</v>
      </c>
      <c r="G171" s="67" t="s">
        <v>181</v>
      </c>
    </row>
    <row r="177" spans="5:7" x14ac:dyDescent="0.2">
      <c r="E177" s="67">
        <v>7.9952892230000003</v>
      </c>
      <c r="F177" s="67" t="s">
        <v>134</v>
      </c>
      <c r="G177" s="67" t="s">
        <v>110</v>
      </c>
    </row>
    <row r="178" spans="5:7" x14ac:dyDescent="0.2">
      <c r="E178" s="67">
        <f>E177*0.00404686</f>
        <v>3.235581614498978E-2</v>
      </c>
      <c r="F178" s="67" t="s">
        <v>91</v>
      </c>
      <c r="G178" s="67" t="s">
        <v>110</v>
      </c>
    </row>
    <row r="183" spans="5:7" x14ac:dyDescent="0.2">
      <c r="E183" s="67">
        <v>150280948</v>
      </c>
      <c r="F183" s="67" t="s">
        <v>132</v>
      </c>
      <c r="G183" s="67" t="s">
        <v>108</v>
      </c>
    </row>
    <row r="184" spans="5:7" x14ac:dyDescent="0.2">
      <c r="E184" s="67">
        <f>E183/E111</f>
        <v>136867894.35336974</v>
      </c>
      <c r="F184" s="67" t="s">
        <v>20</v>
      </c>
      <c r="G184" s="67" t="s">
        <v>108</v>
      </c>
    </row>
    <row r="204" spans="5:7" x14ac:dyDescent="0.2">
      <c r="E204" s="67">
        <v>2907879</v>
      </c>
      <c r="F204" s="67" t="s">
        <v>60</v>
      </c>
      <c r="G204" s="67" t="s">
        <v>144</v>
      </c>
    </row>
    <row r="205" spans="5:7" x14ac:dyDescent="0.2">
      <c r="E205" s="67">
        <f>E204/E111</f>
        <v>2648341.5300546447</v>
      </c>
      <c r="F205" s="67" t="s">
        <v>51</v>
      </c>
      <c r="G205" s="67" t="s">
        <v>144</v>
      </c>
    </row>
    <row r="234" spans="5:7" x14ac:dyDescent="0.2">
      <c r="E234" s="67">
        <f>2267513+16075</f>
        <v>2283588</v>
      </c>
      <c r="F234" s="67" t="s">
        <v>60</v>
      </c>
      <c r="G234" s="67" t="s">
        <v>143</v>
      </c>
    </row>
    <row r="235" spans="5:7" x14ac:dyDescent="0.2">
      <c r="E235" s="67">
        <f>E234/E111</f>
        <v>2079770.4918032784</v>
      </c>
      <c r="F235" s="67" t="s">
        <v>51</v>
      </c>
      <c r="G235" s="67" t="s">
        <v>143</v>
      </c>
    </row>
    <row r="236" spans="5:7" x14ac:dyDescent="0.2">
      <c r="G236" s="67" t="s">
        <v>131</v>
      </c>
    </row>
    <row r="239" spans="5:7" x14ac:dyDescent="0.2">
      <c r="E239" s="67">
        <f>E66*60*60*E128</f>
        <v>9806915625</v>
      </c>
      <c r="F239" s="67" t="s">
        <v>59</v>
      </c>
      <c r="G239" s="67" t="s">
        <v>137</v>
      </c>
    </row>
    <row r="240" spans="5:7" x14ac:dyDescent="0.2">
      <c r="E240" s="67">
        <f>E235/E239</f>
        <v>2.120718247541034E-4</v>
      </c>
      <c r="F240" s="67" t="s">
        <v>62</v>
      </c>
      <c r="G240" s="67" t="s">
        <v>145</v>
      </c>
    </row>
    <row r="241" spans="5:7" x14ac:dyDescent="0.2">
      <c r="E241" s="67">
        <f>E235/E128</f>
        <v>277.30273224043714</v>
      </c>
      <c r="F241" s="67" t="s">
        <v>84</v>
      </c>
      <c r="G241" s="67" t="s">
        <v>146</v>
      </c>
    </row>
    <row r="276" spans="5:7" x14ac:dyDescent="0.2">
      <c r="E276" s="67">
        <v>82356747</v>
      </c>
      <c r="F276" s="67" t="s">
        <v>132</v>
      </c>
      <c r="G276" s="67" t="s">
        <v>160</v>
      </c>
    </row>
    <row r="277" spans="5:7" x14ac:dyDescent="0.2">
      <c r="E277" s="67">
        <f>E276/E111</f>
        <v>75006144.808743164</v>
      </c>
      <c r="F277" s="67" t="s">
        <v>20</v>
      </c>
    </row>
    <row r="279" spans="5:7" x14ac:dyDescent="0.2">
      <c r="E279" s="67">
        <v>34589834</v>
      </c>
      <c r="F279" s="67" t="s">
        <v>132</v>
      </c>
    </row>
    <row r="280" spans="5:7" x14ac:dyDescent="0.2">
      <c r="E280" s="67">
        <f>E279/E111</f>
        <v>31502581.0564663</v>
      </c>
      <c r="F280" s="67" t="s">
        <v>20</v>
      </c>
    </row>
    <row r="281" spans="5:7" x14ac:dyDescent="0.2">
      <c r="E281" s="67">
        <f>E277+E280</f>
        <v>106508725.86520946</v>
      </c>
      <c r="F281" s="67" t="s">
        <v>20</v>
      </c>
      <c r="G281" s="67" t="s">
        <v>160</v>
      </c>
    </row>
    <row r="283" spans="5:7" x14ac:dyDescent="0.2">
      <c r="E283" s="67">
        <v>0</v>
      </c>
      <c r="F283" s="67" t="s">
        <v>60</v>
      </c>
      <c r="G283" s="67" t="s">
        <v>171</v>
      </c>
    </row>
    <row r="284" spans="5:7" x14ac:dyDescent="0.2">
      <c r="E284" s="67">
        <f>E283/E111</f>
        <v>0</v>
      </c>
      <c r="F284" s="67" t="s">
        <v>51</v>
      </c>
      <c r="G284" s="67" t="s">
        <v>171</v>
      </c>
    </row>
    <row r="285" spans="5:7" x14ac:dyDescent="0.2">
      <c r="G285" s="67" t="s">
        <v>172</v>
      </c>
    </row>
    <row r="293" spans="5:7" x14ac:dyDescent="0.2">
      <c r="E293" s="67">
        <v>2439447</v>
      </c>
      <c r="F293" s="67" t="s">
        <v>60</v>
      </c>
      <c r="G293" s="67" t="s">
        <v>170</v>
      </c>
    </row>
    <row r="294" spans="5:7" x14ac:dyDescent="0.2">
      <c r="E294" s="67">
        <f>E293/E111</f>
        <v>2221718.5792349726</v>
      </c>
      <c r="F294" s="67" t="s">
        <v>51</v>
      </c>
      <c r="G294" s="67" t="s">
        <v>170</v>
      </c>
    </row>
    <row r="302" spans="5:7" x14ac:dyDescent="0.2">
      <c r="E302" s="67">
        <v>0.9</v>
      </c>
      <c r="G302" s="67" t="s">
        <v>21</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2017-10-20T13:24:34Z</dcterms:modified>
</cp:coreProperties>
</file>