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households/"/>
    </mc:Choice>
  </mc:AlternateContent>
  <bookViews>
    <workbookView xWindow="0" yWindow="460" windowWidth="27900" windowHeight="1754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alcOnSave="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53" i="16" l="1"/>
  <c r="D60" i="16"/>
  <c r="D37" i="16"/>
  <c r="G13" i="13"/>
  <c r="E13" i="13"/>
  <c r="E27" i="16"/>
  <c r="E29" i="16"/>
  <c r="C27" i="15"/>
  <c r="E14" i="13"/>
  <c r="E18" i="12"/>
  <c r="I18" i="12"/>
  <c r="C14" i="13"/>
  <c r="D14" i="13"/>
  <c r="E35" i="16"/>
  <c r="E37" i="16"/>
  <c r="D29" i="16"/>
  <c r="C17" i="15"/>
  <c r="C47" i="15"/>
  <c r="C48" i="15"/>
  <c r="C49" i="15"/>
  <c r="C50" i="15"/>
  <c r="C51" i="15"/>
  <c r="C52" i="15"/>
  <c r="C33" i="15"/>
  <c r="C34" i="15"/>
  <c r="C35" i="15"/>
  <c r="C36" i="15"/>
  <c r="C37" i="15"/>
  <c r="C38" i="15"/>
  <c r="C39" i="15"/>
  <c r="C40" i="15"/>
  <c r="C41" i="15"/>
  <c r="C42" i="15"/>
  <c r="C43" i="15"/>
  <c r="C44" i="15"/>
  <c r="C45" i="15"/>
  <c r="C46" i="15"/>
  <c r="C24" i="15"/>
  <c r="C25" i="15"/>
  <c r="C26" i="15"/>
  <c r="C28" i="15"/>
  <c r="C29" i="15"/>
  <c r="C30" i="15"/>
  <c r="C31" i="15"/>
  <c r="C32" i="15"/>
  <c r="C23" i="15"/>
  <c r="E43" i="13"/>
  <c r="E47" i="12"/>
  <c r="I47" i="12"/>
  <c r="G44" i="13"/>
  <c r="E44" i="13"/>
  <c r="E48" i="12"/>
  <c r="I48" i="12"/>
  <c r="E45" i="13"/>
  <c r="E49" i="12"/>
  <c r="I49" i="12"/>
  <c r="E46" i="13"/>
  <c r="E50" i="12"/>
  <c r="I50" i="12"/>
  <c r="E47" i="13"/>
  <c r="E51" i="12"/>
  <c r="I51" i="12"/>
  <c r="E48" i="13"/>
  <c r="E52" i="12"/>
  <c r="I52" i="12"/>
  <c r="E49" i="13"/>
  <c r="E53" i="12"/>
  <c r="I53" i="12"/>
  <c r="E50" i="13"/>
  <c r="E54" i="12"/>
  <c r="I54" i="12"/>
  <c r="E46" i="12"/>
  <c r="I46" i="12"/>
  <c r="E31" i="13"/>
  <c r="E35" i="12"/>
  <c r="I35" i="12"/>
  <c r="G32" i="13"/>
  <c r="E32" i="13"/>
  <c r="E36" i="12"/>
  <c r="I36" i="12"/>
  <c r="E33" i="13"/>
  <c r="E37" i="12"/>
  <c r="I37" i="12"/>
  <c r="G34" i="13"/>
  <c r="E34" i="13"/>
  <c r="E38" i="12"/>
  <c r="I38" i="12"/>
  <c r="E35" i="13"/>
  <c r="E39" i="12"/>
  <c r="I39" i="12"/>
  <c r="E36" i="13"/>
  <c r="E40" i="12"/>
  <c r="I40" i="12"/>
  <c r="E37" i="13"/>
  <c r="E41" i="12"/>
  <c r="I41" i="12"/>
  <c r="E38" i="13"/>
  <c r="E42" i="12"/>
  <c r="I42" i="12"/>
  <c r="J39" i="13"/>
  <c r="E39" i="13"/>
  <c r="E43" i="12"/>
  <c r="I43" i="12"/>
  <c r="G30" i="13"/>
  <c r="E30" i="13"/>
  <c r="E34" i="12"/>
  <c r="I34" i="12"/>
  <c r="E27" i="13"/>
  <c r="E31" i="12"/>
  <c r="I31" i="12"/>
  <c r="E26" i="13"/>
  <c r="E30" i="12"/>
  <c r="I30" i="12"/>
  <c r="E25" i="13"/>
  <c r="E29" i="12"/>
  <c r="I29" i="12"/>
  <c r="E24" i="13"/>
  <c r="E28" i="12"/>
  <c r="I28" i="12"/>
  <c r="E23" i="13"/>
  <c r="E27" i="12"/>
  <c r="I27" i="12"/>
  <c r="E56" i="16"/>
  <c r="G22" i="13"/>
  <c r="E22" i="13"/>
  <c r="E26" i="12"/>
  <c r="I26" i="12"/>
  <c r="E21" i="13"/>
  <c r="E25" i="12"/>
  <c r="I25" i="12"/>
  <c r="E20" i="13"/>
  <c r="E24" i="12"/>
  <c r="I24" i="12"/>
  <c r="E19" i="13"/>
  <c r="E23" i="12"/>
  <c r="I23" i="12"/>
  <c r="E18" i="13"/>
  <c r="E22" i="12"/>
  <c r="I22" i="12"/>
  <c r="E17" i="13"/>
  <c r="E21" i="12"/>
  <c r="I21" i="12"/>
  <c r="E16" i="13"/>
  <c r="E20" i="12"/>
  <c r="I20" i="12"/>
  <c r="E15" i="13"/>
  <c r="E19" i="12"/>
  <c r="I19" i="12"/>
  <c r="H13" i="13"/>
  <c r="E17" i="12"/>
  <c r="I13" i="13"/>
  <c r="I17" i="12"/>
  <c r="F12" i="13"/>
  <c r="E12" i="13"/>
  <c r="E16" i="12"/>
  <c r="I16" i="12"/>
  <c r="E59" i="16"/>
  <c r="G11" i="13"/>
  <c r="E11" i="13"/>
  <c r="E15" i="12"/>
  <c r="I15" i="12"/>
  <c r="F10" i="13"/>
  <c r="E10" i="13"/>
  <c r="E14" i="12"/>
  <c r="I14" i="12"/>
  <c r="E9" i="13"/>
  <c r="E13" i="12"/>
  <c r="I13" i="12"/>
  <c r="E8" i="13"/>
  <c r="E12" i="12"/>
  <c r="I12" i="12"/>
  <c r="E7" i="13"/>
  <c r="E11" i="12"/>
  <c r="I11" i="12"/>
  <c r="E6" i="13"/>
  <c r="E10" i="12"/>
  <c r="I10" i="12"/>
  <c r="E40" i="13"/>
  <c r="D6" i="13"/>
  <c r="D7" i="13"/>
  <c r="D8" i="13"/>
  <c r="D9" i="13"/>
  <c r="D10" i="13"/>
  <c r="D11" i="13"/>
  <c r="D12" i="13"/>
  <c r="D13" i="13"/>
  <c r="D15" i="13"/>
  <c r="D16" i="13"/>
  <c r="D17" i="13"/>
  <c r="D18" i="13"/>
  <c r="D19" i="13"/>
  <c r="D20" i="13"/>
  <c r="D21" i="13"/>
  <c r="D22" i="13"/>
  <c r="D23" i="13"/>
  <c r="D24" i="13"/>
  <c r="D25" i="13"/>
  <c r="D26" i="13"/>
  <c r="D27" i="13"/>
  <c r="D29" i="13"/>
  <c r="D30" i="13"/>
  <c r="D31" i="13"/>
  <c r="D32" i="13"/>
  <c r="D33" i="13"/>
  <c r="D34" i="13"/>
  <c r="D35" i="13"/>
  <c r="D36" i="13"/>
  <c r="D37" i="13"/>
  <c r="D38" i="13"/>
  <c r="D39" i="13"/>
  <c r="D42" i="13"/>
  <c r="D43" i="13"/>
  <c r="D44" i="13"/>
  <c r="D45" i="13"/>
  <c r="D46" i="13"/>
  <c r="D47" i="13"/>
  <c r="D48" i="13"/>
  <c r="D49" i="13"/>
  <c r="D50" i="13"/>
  <c r="C49" i="13"/>
  <c r="C50" i="13"/>
  <c r="C26" i="13"/>
  <c r="C27" i="13"/>
  <c r="C29" i="13"/>
  <c r="C30" i="13"/>
  <c r="C31" i="13"/>
  <c r="C32" i="13"/>
  <c r="C33" i="13"/>
  <c r="C34" i="13"/>
  <c r="C35" i="13"/>
  <c r="C36" i="13"/>
  <c r="C37" i="13"/>
  <c r="C38" i="13"/>
  <c r="C39" i="13"/>
  <c r="C41" i="13"/>
  <c r="C42" i="13"/>
  <c r="C43" i="13"/>
  <c r="C44" i="13"/>
  <c r="C45" i="13"/>
  <c r="C46" i="13"/>
  <c r="C47" i="13"/>
  <c r="C48" i="13"/>
  <c r="C10" i="13"/>
  <c r="C11" i="13"/>
  <c r="C12" i="13"/>
  <c r="C13" i="13"/>
  <c r="C15" i="13"/>
  <c r="C16" i="13"/>
  <c r="C17" i="13"/>
  <c r="C18" i="13"/>
  <c r="C19" i="13"/>
  <c r="C20" i="13"/>
  <c r="C21" i="13"/>
  <c r="C22" i="13"/>
  <c r="C23" i="13"/>
  <c r="C24" i="13"/>
  <c r="C25" i="13"/>
  <c r="C9" i="13"/>
  <c r="C8" i="13"/>
  <c r="C7" i="13"/>
  <c r="C6" i="13"/>
  <c r="C5" i="13"/>
  <c r="C21" i="15"/>
  <c r="C19" i="15"/>
  <c r="C16" i="15"/>
  <c r="C14" i="15"/>
  <c r="C12" i="15"/>
  <c r="C10" i="15"/>
  <c r="C8" i="15"/>
  <c r="C13" i="15"/>
  <c r="C7" i="15"/>
  <c r="C15" i="15"/>
  <c r="D62" i="16"/>
  <c r="D55" i="16"/>
  <c r="D54" i="16"/>
  <c r="D53" i="16"/>
  <c r="D50" i="16"/>
  <c r="D56" i="16"/>
</calcChain>
</file>

<file path=xl/sharedStrings.xml><?xml version="1.0" encoding="utf-8"?>
<sst xmlns="http://schemas.openxmlformats.org/spreadsheetml/2006/main" count="233" uniqueCount="155">
  <si>
    <t>Source</t>
  </si>
  <si>
    <t>years</t>
  </si>
  <si>
    <t>%</t>
  </si>
  <si>
    <t>km2</t>
  </si>
  <si>
    <t>-</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</si>
  <si>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</si>
  <si>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</si>
  <si>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</si>
  <si>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</si>
  <si>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</si>
  <si>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</si>
  <si>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</si>
  <si>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</si>
  <si>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</si>
  <si>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</si>
  <si>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</si>
  <si>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</si>
  <si>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</si>
  <si>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</si>
  <si>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</si>
  <si>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</si>
  <si>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</si>
  <si>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</si>
  <si>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</si>
  <si>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</si>
  <si>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</si>
  <si>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</si>
  <si>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</si>
  <si>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</si>
  <si>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</si>
  <si>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</si>
  <si>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</si>
  <si>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</si>
  <si>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</si>
  <si>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</si>
  <si>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</si>
  <si>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</si>
  <si>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</si>
  <si>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</si>
  <si>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</si>
  <si>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</si>
  <si>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</si>
  <si>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</si>
  <si>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</si>
  <si>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</si>
  <si>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</si>
  <si>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</si>
  <si>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</si>
  <si>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</si>
  <si>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</si>
  <si>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</si>
  <si>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Heat output capacity</t>
  </si>
  <si>
    <t>Investment cost with ccs</t>
  </si>
  <si>
    <t>Fixed operational and maintenance costs per year</t>
  </si>
  <si>
    <t>Variable operational and maintenance costs</t>
  </si>
  <si>
    <t>Variable operational and maintenance costs for ccs</t>
  </si>
  <si>
    <t>Date retrived</t>
  </si>
  <si>
    <t>MW</t>
  </si>
  <si>
    <t>simult_sd</t>
  </si>
  <si>
    <t>simult_se</t>
  </si>
  <si>
    <t>simult_wd</t>
  </si>
  <si>
    <t>simult_we</t>
  </si>
  <si>
    <t>peak_load_units_present</t>
  </si>
  <si>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</si>
  <si>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</si>
  <si>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</si>
  <si>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</si>
  <si>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t>The number of units for the present year</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</si>
  <si>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</si>
  <si>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</si>
  <si>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</si>
  <si>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</si>
  <si>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</si>
  <si>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</si>
  <si>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</si>
  <si>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</si>
  <si>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</si>
  <si>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</si>
  <si>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</si>
  <si>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</si>
  <si>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</si>
  <si>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</si>
  <si>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</si>
  <si>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</si>
  <si>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</si>
  <si>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Parameter</t>
  </si>
  <si>
    <t>Comments</t>
  </si>
  <si>
    <t>Maria Tsagkaraki</t>
  </si>
  <si>
    <t>Technical</t>
  </si>
  <si>
    <t>hours_prep_nl</t>
  </si>
  <si>
    <t>hours_prod_nl</t>
  </si>
  <si>
    <t>hours_place_nl</t>
  </si>
  <si>
    <t>hours_maint_nl</t>
  </si>
  <si>
    <t>hours_remov_nl</t>
  </si>
  <si>
    <t>input.ambient_heat</t>
  </si>
  <si>
    <t>input.electricity</t>
  </si>
  <si>
    <t>output.useable_heat</t>
  </si>
  <si>
    <t>full_load_hours</t>
  </si>
  <si>
    <t>households_space_heater_heatpump_air_water_electricity.converter.ad</t>
  </si>
  <si>
    <t>Subject year</t>
  </si>
  <si>
    <t>ETM Library URL</t>
  </si>
  <si>
    <t>output.cooling</t>
  </si>
  <si>
    <t>fever.base_cop</t>
  </si>
  <si>
    <t>fever.capacity.electricity</t>
  </si>
  <si>
    <t>fever.cop_per_degree</t>
  </si>
  <si>
    <t>storage.volume</t>
  </si>
  <si>
    <t>Ecofys</t>
  </si>
  <si>
    <t>NL</t>
  </si>
  <si>
    <t>https://refman.energytransitionmodel.com/search?utf8=%E2%9C%93&amp;q=systeemkosten&amp;commit=Search</t>
  </si>
  <si>
    <t>ISSO 72 and Quintel calc</t>
  </si>
  <si>
    <t>?</t>
  </si>
  <si>
    <t>DHPA</t>
  </si>
  <si>
    <t>Phone conversation Peter Wagener notes:</t>
  </si>
  <si>
    <t>201707_Tabel RV WW en koude met warmtepompen</t>
  </si>
  <si>
    <t>??</t>
  </si>
  <si>
    <t>Notes</t>
  </si>
  <si>
    <t>page</t>
  </si>
  <si>
    <t>Linear fit through COP_avg:</t>
  </si>
  <si>
    <t xml:space="preserve"> fever.base_cop</t>
  </si>
  <si>
    <t>COP</t>
  </si>
  <si>
    <t>COP/degree C</t>
  </si>
  <si>
    <t>liter</t>
  </si>
  <si>
    <t>kJ/oC/l</t>
  </si>
  <si>
    <t>oC</t>
  </si>
  <si>
    <t>Phone conversation</t>
  </si>
  <si>
    <t>See file on Dropbox</t>
  </si>
  <si>
    <t>kW</t>
  </si>
  <si>
    <t>degrees C</t>
  </si>
  <si>
    <t>Ref temperature for output capacity</t>
  </si>
  <si>
    <t>https://warmtepomp-weetjes.nl/warmtepomp/buffervat/</t>
  </si>
  <si>
    <t>http://www.warmtepompforum.nl/Volumebuffervat.php</t>
  </si>
  <si>
    <t>min</t>
  </si>
  <si>
    <t>kW output</t>
  </si>
  <si>
    <t>Warmtepompforum</t>
  </si>
  <si>
    <t>output capacity</t>
  </si>
  <si>
    <t>specific capacity water</t>
  </si>
  <si>
    <t>temperature difference system</t>
  </si>
  <si>
    <t>volume of buffer</t>
  </si>
  <si>
    <t>conversion kJ to kWh</t>
  </si>
  <si>
    <t>buffer time</t>
  </si>
  <si>
    <t>Educated guess based on various sources</t>
  </si>
  <si>
    <t>Note</t>
  </si>
  <si>
    <t>storage.cost_per_mwh</t>
  </si>
  <si>
    <t>eur0/MWh</t>
  </si>
  <si>
    <t>Quintel WD</t>
  </si>
  <si>
    <t>quintel/etsource@0277ad226491f5aae44c874b298cbcf694d2f6cb</t>
  </si>
  <si>
    <t>euro/MWh</t>
  </si>
  <si>
    <t>0 until extra information from DHPA arrives</t>
  </si>
  <si>
    <t>MWh</t>
  </si>
  <si>
    <t>kJ to MWh</t>
  </si>
  <si>
    <t>Hot water boiler vessel used as storage device to protect compressor</t>
  </si>
  <si>
    <t>Initial investment (including boiler)</t>
  </si>
  <si>
    <t>Costs for boiler</t>
  </si>
  <si>
    <t>See documentation Households water heater heatpump air water electricity</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</si>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</sst>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00"/>
    <numFmt numFmtId="166" formatCode="0.0000"/>
    <numFmt numFmtId="167" formatCode="0.000000"/>
    <numFmt numFmtId="168" formatCode="0.00000"/>
  </numFmts>
  <fonts count="21"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b/>
      <sz val="12"/>
      <color theme="1"/>
      <name val="Lettertype hoofdtekst"/>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252">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65">
    <xf numFmtId="0" fontId="0" fillId="0" borderId="0" xfId="0"/>
    <xf numFmtId="0" fontId="11" fillId="3" borderId="7" xfId="0" applyFont="1" applyFill="1" applyBorder="1"/>
    <xf numFmtId="0" fontId="12" fillId="3" borderId="17" xfId="0" applyFont="1" applyFill="1" applyBorder="1"/>
    <xf numFmtId="0" fontId="11" fillId="3" borderId="13" xfId="0" applyFont="1" applyFill="1" applyBorder="1"/>
    <xf numFmtId="0" fontId="13" fillId="3" borderId="7" xfId="0" applyFont="1" applyFill="1" applyBorder="1" applyAlignment="1">
      <alignment vertical="center"/>
    </xf>
    <xf numFmtId="2" fontId="11" fillId="3" borderId="8" xfId="0" applyNumberFormat="1" applyFont="1" applyFill="1" applyBorder="1" applyAlignment="1">
      <alignment horizontal="left"/>
    </xf>
    <xf numFmtId="0" fontId="13" fillId="3" borderId="1" xfId="0" applyFont="1" applyFill="1" applyBorder="1" applyAlignment="1">
      <alignment vertical="center"/>
    </xf>
    <xf numFmtId="0" fontId="11" fillId="3" borderId="14" xfId="0" applyFont="1" applyFill="1" applyBorder="1"/>
    <xf numFmtId="0" fontId="11" fillId="3" borderId="0" xfId="0" applyFont="1" applyFill="1" applyBorder="1"/>
    <xf numFmtId="0" fontId="10" fillId="2" borderId="0" xfId="0" applyNumberFormat="1" applyFont="1" applyFill="1" applyBorder="1" applyAlignment="1" applyProtection="1">
      <alignment vertical="center"/>
    </xf>
    <xf numFmtId="0" fontId="10" fillId="2" borderId="0" xfId="0" applyFont="1" applyFill="1" applyBorder="1"/>
    <xf numFmtId="0" fontId="10" fillId="2" borderId="9" xfId="0" applyFont="1" applyFill="1" applyBorder="1"/>
    <xf numFmtId="0" fontId="10" fillId="2" borderId="4" xfId="0" applyFont="1" applyFill="1" applyBorder="1"/>
    <xf numFmtId="0" fontId="12" fillId="0" borderId="0" xfId="0" applyFont="1" applyFill="1" applyBorder="1"/>
    <xf numFmtId="0" fontId="7" fillId="2" borderId="0" xfId="0" applyFont="1" applyFill="1" applyBorder="1"/>
    <xf numFmtId="0" fontId="11" fillId="0" borderId="0" xfId="0" applyFont="1" applyFill="1" applyBorder="1"/>
    <xf numFmtId="0" fontId="10" fillId="2" borderId="6" xfId="0" applyFont="1" applyFill="1" applyBorder="1"/>
    <xf numFmtId="0" fontId="10" fillId="2" borderId="0" xfId="0" applyFont="1" applyFill="1"/>
    <xf numFmtId="0" fontId="11" fillId="3" borderId="17" xfId="0" applyFont="1" applyFill="1" applyBorder="1"/>
    <xf numFmtId="0" fontId="11" fillId="3" borderId="2" xfId="0" applyFont="1" applyFill="1" applyBorder="1"/>
    <xf numFmtId="0" fontId="7" fillId="2" borderId="2" xfId="0" applyFont="1" applyFill="1" applyBorder="1"/>
    <xf numFmtId="0" fontId="14" fillId="3" borderId="0" xfId="0" applyFont="1" applyFill="1" applyBorder="1"/>
    <xf numFmtId="0" fontId="7" fillId="2" borderId="7" xfId="0" applyFont="1" applyFill="1" applyBorder="1"/>
    <xf numFmtId="0" fontId="10" fillId="0" borderId="0" xfId="0" applyFont="1" applyFill="1" applyBorder="1"/>
    <xf numFmtId="0" fontId="12" fillId="3" borderId="0" xfId="0" applyFont="1" applyFill="1" applyBorder="1"/>
    <xf numFmtId="0" fontId="6" fillId="2" borderId="18" xfId="0" applyFont="1" applyFill="1" applyBorder="1"/>
    <xf numFmtId="0" fontId="6" fillId="2" borderId="0" xfId="0" applyFont="1" applyFill="1" applyBorder="1"/>
    <xf numFmtId="0" fontId="6" fillId="0" borderId="0" xfId="0" applyFont="1" applyFill="1" applyBorder="1"/>
    <xf numFmtId="0" fontId="6" fillId="2" borderId="0" xfId="0" applyFont="1" applyFill="1"/>
    <xf numFmtId="0" fontId="6" fillId="2" borderId="3" xfId="0" applyFont="1" applyFill="1" applyBorder="1"/>
    <xf numFmtId="0" fontId="6" fillId="2" borderId="15" xfId="0" applyFont="1" applyFill="1" applyBorder="1"/>
    <xf numFmtId="0" fontId="6" fillId="2" borderId="6" xfId="0" applyFont="1" applyFill="1" applyBorder="1"/>
    <xf numFmtId="0" fontId="6" fillId="2" borderId="10" xfId="0" applyFont="1" applyFill="1" applyBorder="1"/>
    <xf numFmtId="0" fontId="6" fillId="2" borderId="11" xfId="0" applyFont="1" applyFill="1" applyBorder="1"/>
    <xf numFmtId="0" fontId="6" fillId="2" borderId="12" xfId="0" applyFont="1" applyFill="1" applyBorder="1"/>
    <xf numFmtId="0" fontId="15" fillId="2" borderId="0" xfId="0" applyFont="1" applyFill="1"/>
    <xf numFmtId="0" fontId="15" fillId="2" borderId="5" xfId="0" applyFont="1" applyFill="1" applyBorder="1"/>
    <xf numFmtId="2" fontId="6" fillId="2" borderId="18" xfId="0" applyNumberFormat="1" applyFont="1" applyFill="1" applyBorder="1"/>
    <xf numFmtId="164" fontId="6" fillId="2" borderId="18" xfId="0" applyNumberFormat="1" applyFont="1" applyFill="1" applyBorder="1"/>
    <xf numFmtId="0" fontId="16" fillId="2" borderId="0" xfId="0" applyFont="1" applyFill="1"/>
    <xf numFmtId="49" fontId="16" fillId="2" borderId="0" xfId="0" applyNumberFormat="1" applyFont="1" applyFill="1"/>
    <xf numFmtId="0" fontId="16" fillId="2" borderId="3" xfId="0" applyFont="1" applyFill="1" applyBorder="1"/>
    <xf numFmtId="0" fontId="16" fillId="2" borderId="4" xfId="0" applyFont="1" applyFill="1" applyBorder="1"/>
    <xf numFmtId="49" fontId="16" fillId="2" borderId="4" xfId="0" applyNumberFormat="1" applyFont="1" applyFill="1" applyBorder="1"/>
    <xf numFmtId="0" fontId="16" fillId="2" borderId="6" xfId="0" applyFont="1" applyFill="1" applyBorder="1"/>
    <xf numFmtId="0" fontId="17" fillId="2" borderId="0" xfId="0" applyFont="1" applyFill="1" applyBorder="1"/>
    <xf numFmtId="49" fontId="17" fillId="2" borderId="0" xfId="0" applyNumberFormat="1" applyFont="1" applyFill="1" applyBorder="1"/>
    <xf numFmtId="0" fontId="16" fillId="2" borderId="0" xfId="0" applyFont="1" applyFill="1" applyBorder="1"/>
    <xf numFmtId="49" fontId="16" fillId="2" borderId="0" xfId="0" applyNumberFormat="1" applyFont="1" applyFill="1" applyBorder="1"/>
    <xf numFmtId="0" fontId="16" fillId="2" borderId="16" xfId="0" applyFont="1" applyFill="1" applyBorder="1"/>
    <xf numFmtId="0" fontId="17" fillId="2" borderId="9" xfId="0" applyFont="1" applyFill="1" applyBorder="1"/>
    <xf numFmtId="49" fontId="17" fillId="2" borderId="9" xfId="0" applyNumberFormat="1" applyFont="1" applyFill="1" applyBorder="1"/>
    <xf numFmtId="2" fontId="10" fillId="2" borderId="9" xfId="0" applyNumberFormat="1" applyFont="1" applyFill="1" applyBorder="1" applyAlignment="1" applyProtection="1">
      <alignment vertical="center"/>
    </xf>
    <xf numFmtId="0" fontId="18" fillId="0" borderId="0" xfId="0" applyFont="1"/>
    <xf numFmtId="0" fontId="5" fillId="0" borderId="0" xfId="0" applyFont="1"/>
    <xf numFmtId="0" fontId="5" fillId="2" borderId="0" xfId="0" applyFont="1" applyFill="1"/>
    <xf numFmtId="2" fontId="5" fillId="2" borderId="0" xfId="0" applyNumberFormat="1" applyFont="1" applyFill="1"/>
    <xf numFmtId="0" fontId="5" fillId="2" borderId="3" xfId="0" applyFont="1" applyFill="1" applyBorder="1"/>
    <xf numFmtId="0" fontId="5" fillId="2" borderId="4" xfId="0" applyFont="1" applyFill="1" applyBorder="1"/>
    <xf numFmtId="2" fontId="5" fillId="2" borderId="4" xfId="0" applyNumberFormat="1" applyFont="1" applyFill="1" applyBorder="1"/>
    <xf numFmtId="0" fontId="5" fillId="2" borderId="6" xfId="0" applyFont="1" applyFill="1" applyBorder="1"/>
    <xf numFmtId="0" fontId="5" fillId="2" borderId="0" xfId="0" applyFont="1" applyFill="1" applyBorder="1"/>
    <xf numFmtId="0" fontId="10" fillId="2" borderId="17" xfId="0" applyFont="1" applyFill="1" applyBorder="1"/>
    <xf numFmtId="0" fontId="4" fillId="2" borderId="2" xfId="0" applyFont="1" applyFill="1" applyBorder="1"/>
    <xf numFmtId="0" fontId="10" fillId="2" borderId="7" xfId="0" applyFont="1" applyFill="1" applyBorder="1"/>
    <xf numFmtId="0" fontId="4" fillId="2" borderId="0" xfId="0" applyFont="1" applyFill="1" applyBorder="1"/>
    <xf numFmtId="0" fontId="19" fillId="2" borderId="0" xfId="0" applyFont="1" applyFill="1" applyBorder="1"/>
    <xf numFmtId="0" fontId="4" fillId="2" borderId="18" xfId="0" applyFont="1" applyFill="1" applyBorder="1"/>
    <xf numFmtId="0" fontId="4" fillId="5" borderId="0" xfId="0" applyFont="1" applyFill="1" applyBorder="1"/>
    <xf numFmtId="0" fontId="4" fillId="6" borderId="0" xfId="0" applyFont="1" applyFill="1" applyBorder="1"/>
    <xf numFmtId="0" fontId="4" fillId="7" borderId="0" xfId="0" applyFont="1" applyFill="1" applyBorder="1"/>
    <xf numFmtId="0" fontId="4" fillId="8" borderId="0" xfId="0" applyFont="1" applyFill="1" applyBorder="1"/>
    <xf numFmtId="0" fontId="4" fillId="2" borderId="7" xfId="0" applyFont="1" applyFill="1" applyBorder="1"/>
    <xf numFmtId="0" fontId="4" fillId="9" borderId="0" xfId="0" applyFont="1" applyFill="1" applyBorder="1"/>
    <xf numFmtId="0" fontId="4" fillId="10" borderId="0" xfId="0" applyFont="1" applyFill="1" applyBorder="1"/>
    <xf numFmtId="0" fontId="4" fillId="11" borderId="0" xfId="0" applyFont="1" applyFill="1" applyBorder="1"/>
    <xf numFmtId="0" fontId="4" fillId="12" borderId="0" xfId="0" applyFont="1" applyFill="1" applyBorder="1"/>
    <xf numFmtId="0" fontId="10" fillId="2" borderId="16" xfId="0" applyFont="1" applyFill="1" applyBorder="1"/>
    <xf numFmtId="0" fontId="12" fillId="2" borderId="9" xfId="0" applyFont="1" applyFill="1" applyBorder="1"/>
    <xf numFmtId="0" fontId="11" fillId="2" borderId="0" xfId="0" applyFont="1" applyFill="1" applyBorder="1"/>
    <xf numFmtId="2" fontId="6" fillId="2" borderId="0" xfId="0" applyNumberFormat="1" applyFont="1" applyFill="1" applyBorder="1"/>
    <xf numFmtId="0" fontId="15" fillId="2" borderId="19" xfId="0" applyFont="1" applyFill="1" applyBorder="1"/>
    <xf numFmtId="0" fontId="6" fillId="2" borderId="5" xfId="0" applyFont="1" applyFill="1" applyBorder="1"/>
    <xf numFmtId="0" fontId="10" fillId="2" borderId="9" xfId="0" applyNumberFormat="1" applyFont="1" applyFill="1" applyBorder="1" applyAlignment="1" applyProtection="1">
      <alignment vertical="center"/>
    </xf>
    <xf numFmtId="165" fontId="1" fillId="0" borderId="0" xfId="0" applyNumberFormat="1" applyFont="1" applyFill="1" applyBorder="1" applyAlignment="1" applyProtection="1">
      <alignment vertical="center"/>
    </xf>
    <xf numFmtId="0" fontId="1" fillId="2" borderId="0" xfId="0" applyFont="1" applyFill="1"/>
    <xf numFmtId="0" fontId="10" fillId="2" borderId="3" xfId="0" applyFont="1" applyFill="1" applyBorder="1"/>
    <xf numFmtId="0" fontId="10" fillId="2" borderId="15" xfId="0" applyFont="1" applyFill="1" applyBorder="1"/>
    <xf numFmtId="0" fontId="10" fillId="2" borderId="19" xfId="0" applyFont="1" applyFill="1" applyBorder="1"/>
    <xf numFmtId="0" fontId="1" fillId="2" borderId="6" xfId="0" applyFont="1" applyFill="1" applyBorder="1"/>
    <xf numFmtId="0" fontId="1" fillId="2" borderId="0" xfId="0" applyFont="1" applyFill="1" applyBorder="1"/>
    <xf numFmtId="0" fontId="1" fillId="2" borderId="5" xfId="0" applyFont="1" applyFill="1" applyBorder="1"/>
    <xf numFmtId="49" fontId="10" fillId="2" borderId="0" xfId="0" applyNumberFormat="1" applyFont="1" applyFill="1" applyBorder="1"/>
    <xf numFmtId="49" fontId="1" fillId="2" borderId="0" xfId="0" applyNumberFormat="1" applyFont="1" applyFill="1" applyBorder="1"/>
    <xf numFmtId="0" fontId="1" fillId="0" borderId="0" xfId="0" applyNumberFormat="1" applyFont="1" applyFill="1" applyBorder="1" applyAlignment="1" applyProtection="1">
      <alignment vertical="center"/>
    </xf>
    <xf numFmtId="0" fontId="2" fillId="2" borderId="0" xfId="0" applyFont="1" applyFill="1" applyBorder="1"/>
    <xf numFmtId="0" fontId="3" fillId="2" borderId="0" xfId="0" applyFont="1" applyFill="1" applyBorder="1"/>
    <xf numFmtId="0" fontId="10" fillId="2" borderId="9" xfId="0" applyNumberFormat="1" applyFont="1" applyFill="1" applyBorder="1" applyAlignment="1" applyProtection="1">
      <alignment vertical="center" wrapText="1"/>
    </xf>
    <xf numFmtId="0" fontId="17" fillId="2" borderId="9" xfId="0" applyFont="1" applyFill="1" applyBorder="1" applyAlignment="1">
      <alignment wrapText="1"/>
    </xf>
    <xf numFmtId="2" fontId="5" fillId="2" borderId="18" xfId="0" applyNumberFormat="1" applyFont="1" applyFill="1" applyBorder="1"/>
    <xf numFmtId="166" fontId="6" fillId="2" borderId="18" xfId="0" applyNumberFormat="1" applyFont="1" applyFill="1" applyBorder="1"/>
    <xf numFmtId="167" fontId="6" fillId="2" borderId="18" xfId="0" applyNumberFormat="1" applyFont="1" applyFill="1" applyBorder="1"/>
    <xf numFmtId="2" fontId="6" fillId="0" borderId="18" xfId="0" applyNumberFormat="1" applyFont="1" applyFill="1" applyBorder="1"/>
    <xf numFmtId="0" fontId="16" fillId="2" borderId="15" xfId="0" applyFont="1" applyFill="1" applyBorder="1"/>
    <xf numFmtId="0" fontId="16" fillId="2" borderId="5" xfId="0" applyFont="1" applyFill="1" applyBorder="1"/>
    <xf numFmtId="0" fontId="17" fillId="2" borderId="19" xfId="0" applyFont="1" applyFill="1" applyBorder="1"/>
    <xf numFmtId="0" fontId="0" fillId="0" borderId="0" xfId="0" applyBorder="1"/>
    <xf numFmtId="0" fontId="16" fillId="2" borderId="10" xfId="0" applyFont="1" applyFill="1" applyBorder="1"/>
    <xf numFmtId="0" fontId="16" fillId="2" borderId="11" xfId="0" applyFont="1" applyFill="1" applyBorder="1"/>
    <xf numFmtId="49" fontId="16" fillId="2" borderId="11" xfId="0" applyNumberFormat="1" applyFont="1" applyFill="1" applyBorder="1"/>
    <xf numFmtId="0" fontId="16" fillId="2" borderId="12" xfId="0" applyFont="1" applyFill="1" applyBorder="1"/>
    <xf numFmtId="0" fontId="5" fillId="2" borderId="15" xfId="0" applyFont="1" applyFill="1" applyBorder="1"/>
    <xf numFmtId="0" fontId="10" fillId="2" borderId="19" xfId="0" applyNumberFormat="1" applyFont="1" applyFill="1" applyBorder="1" applyAlignment="1" applyProtection="1">
      <alignment vertical="center"/>
    </xf>
    <xf numFmtId="0" fontId="10" fillId="2" borderId="5" xfId="0" applyNumberFormat="1" applyFont="1" applyFill="1" applyBorder="1" applyAlignment="1" applyProtection="1">
      <alignment vertical="center"/>
    </xf>
    <xf numFmtId="0" fontId="5" fillId="0" borderId="5" xfId="0" applyFont="1" applyFill="1" applyBorder="1"/>
    <xf numFmtId="2" fontId="5" fillId="2" borderId="0" xfId="0" applyNumberFormat="1" applyFont="1" applyFill="1" applyBorder="1"/>
    <xf numFmtId="0" fontId="5" fillId="2" borderId="5" xfId="0" applyFont="1" applyFill="1" applyBorder="1"/>
    <xf numFmtId="0" fontId="5" fillId="2" borderId="10" xfId="0" applyFont="1" applyFill="1" applyBorder="1"/>
    <xf numFmtId="0" fontId="5" fillId="2" borderId="11" xfId="0" applyFont="1" applyFill="1" applyBorder="1"/>
    <xf numFmtId="2" fontId="5" fillId="2" borderId="11" xfId="0" applyNumberFormat="1" applyFont="1" applyFill="1" applyBorder="1"/>
    <xf numFmtId="0" fontId="5" fillId="2" borderId="12" xfId="0" applyFont="1" applyFill="1" applyBorder="1"/>
    <xf numFmtId="0" fontId="10" fillId="2" borderId="0" xfId="0" applyNumberFormat="1" applyFont="1" applyFill="1" applyBorder="1" applyAlignment="1" applyProtection="1">
      <alignment vertical="center" wrapText="1"/>
    </xf>
    <xf numFmtId="0" fontId="17" fillId="2" borderId="0" xfId="0" applyFont="1" applyFill="1" applyBorder="1" applyAlignment="1">
      <alignment wrapText="1"/>
    </xf>
    <xf numFmtId="2" fontId="10" fillId="2" borderId="0" xfId="0" applyNumberFormat="1" applyFont="1" applyFill="1" applyBorder="1" applyAlignment="1" applyProtection="1">
      <alignment vertical="center"/>
    </xf>
    <xf numFmtId="49" fontId="16" fillId="0" borderId="0" xfId="0" applyNumberFormat="1" applyFont="1" applyFill="1" applyBorder="1"/>
    <xf numFmtId="0" fontId="16" fillId="0" borderId="0" xfId="0" applyFont="1" applyFill="1" applyBorder="1"/>
    <xf numFmtId="17" fontId="16" fillId="0" borderId="0" xfId="0" applyNumberFormat="1" applyFont="1" applyFill="1" applyBorder="1"/>
    <xf numFmtId="0" fontId="16" fillId="0" borderId="5" xfId="0" applyFont="1" applyFill="1" applyBorder="1"/>
    <xf numFmtId="0" fontId="16" fillId="0" borderId="0" xfId="0" applyNumberFormat="1" applyFont="1" applyFill="1" applyBorder="1"/>
    <xf numFmtId="0" fontId="0" fillId="0" borderId="0" xfId="0" applyFill="1" applyBorder="1"/>
    <xf numFmtId="2" fontId="16" fillId="0" borderId="0" xfId="0" applyNumberFormat="1" applyFont="1" applyFill="1" applyBorder="1"/>
    <xf numFmtId="0" fontId="1" fillId="0" borderId="0" xfId="0" applyFont="1" applyFill="1" applyBorder="1"/>
    <xf numFmtId="0" fontId="0" fillId="2" borderId="0" xfId="0" applyFill="1" applyBorder="1"/>
    <xf numFmtId="164" fontId="0" fillId="2" borderId="0" xfId="0" applyNumberFormat="1" applyFill="1" applyBorder="1"/>
    <xf numFmtId="49" fontId="20" fillId="0" borderId="0" xfId="0" applyNumberFormat="1" applyFont="1" applyBorder="1"/>
    <xf numFmtId="0" fontId="17" fillId="2" borderId="0" xfId="0" applyNumberFormat="1" applyFont="1" applyFill="1" applyBorder="1"/>
    <xf numFmtId="0" fontId="1" fillId="2" borderId="10" xfId="0" applyFont="1" applyFill="1" applyBorder="1"/>
    <xf numFmtId="0" fontId="1" fillId="2" borderId="11" xfId="0" applyFont="1" applyFill="1" applyBorder="1"/>
    <xf numFmtId="0" fontId="1" fillId="2" borderId="12" xfId="0" applyFont="1" applyFill="1" applyBorder="1"/>
    <xf numFmtId="0" fontId="5" fillId="0" borderId="0" xfId="0" applyFont="1" applyFill="1" applyBorder="1"/>
    <xf numFmtId="2" fontId="5" fillId="0" borderId="18" xfId="0" applyNumberFormat="1" applyFont="1" applyFill="1" applyBorder="1"/>
    <xf numFmtId="2" fontId="5" fillId="0" borderId="0" xfId="0" applyNumberFormat="1" applyFont="1" applyFill="1" applyBorder="1"/>
    <xf numFmtId="2" fontId="5" fillId="0" borderId="18" xfId="0" applyNumberFormat="1" applyFont="1" applyFill="1" applyBorder="1" applyAlignment="1" applyProtection="1">
      <alignment vertical="center"/>
    </xf>
    <xf numFmtId="165" fontId="5" fillId="0" borderId="0" xfId="0" applyNumberFormat="1" applyFont="1" applyFill="1" applyBorder="1" applyAlignment="1" applyProtection="1">
      <alignment vertical="center"/>
    </xf>
    <xf numFmtId="168" fontId="5" fillId="0" borderId="18" xfId="0" applyNumberFormat="1" applyFont="1" applyFill="1" applyBorder="1"/>
    <xf numFmtId="166" fontId="5" fillId="0" borderId="18" xfId="0" applyNumberFormat="1" applyFont="1" applyFill="1" applyBorder="1" applyAlignment="1" applyProtection="1">
      <alignment vertical="center"/>
    </xf>
    <xf numFmtId="165" fontId="5" fillId="0" borderId="18" xfId="0" applyNumberFormat="1" applyFont="1" applyFill="1" applyBorder="1" applyAlignment="1" applyProtection="1">
      <alignment vertical="center"/>
    </xf>
    <xf numFmtId="164" fontId="5" fillId="0" borderId="18" xfId="0" applyNumberFormat="1" applyFont="1" applyFill="1" applyBorder="1"/>
    <xf numFmtId="2" fontId="10" fillId="0" borderId="0" xfId="0" applyNumberFormat="1" applyFont="1" applyFill="1" applyBorder="1" applyAlignment="1" applyProtection="1">
      <alignment horizontal="right" vertical="center"/>
    </xf>
    <xf numFmtId="164" fontId="5" fillId="0" borderId="18" xfId="0" applyNumberFormat="1" applyFont="1" applyFill="1" applyBorder="1" applyAlignment="1" applyProtection="1">
      <alignment horizontal="right" vertical="center"/>
    </xf>
    <xf numFmtId="2" fontId="5" fillId="0" borderId="0" xfId="0" applyNumberFormat="1" applyFont="1" applyFill="1" applyBorder="1" applyAlignment="1" applyProtection="1">
      <alignment horizontal="right" vertical="center"/>
    </xf>
    <xf numFmtId="1" fontId="5" fillId="0" borderId="18" xfId="0" applyNumberFormat="1" applyFont="1" applyFill="1" applyBorder="1" applyAlignment="1" applyProtection="1">
      <alignment horizontal="right" vertical="center"/>
    </xf>
    <xf numFmtId="0" fontId="5" fillId="0" borderId="18" xfId="0" applyFont="1" applyFill="1" applyBorder="1"/>
    <xf numFmtId="0" fontId="1" fillId="0" borderId="5" xfId="0" applyFont="1" applyFill="1" applyBorder="1"/>
    <xf numFmtId="167" fontId="5" fillId="0" borderId="18" xfId="0" applyNumberFormat="1" applyFont="1" applyFill="1" applyBorder="1" applyAlignment="1" applyProtection="1">
      <alignment vertical="center"/>
    </xf>
    <xf numFmtId="164" fontId="1" fillId="2" borderId="0" xfId="0" applyNumberFormat="1" applyFont="1" applyFill="1" applyBorder="1"/>
    <xf numFmtId="0" fontId="18" fillId="4" borderId="17" xfId="0" applyFont="1" applyFill="1" applyBorder="1" applyAlignment="1">
      <alignment horizontal="left" vertical="top" wrapText="1"/>
    </xf>
    <xf numFmtId="0" fontId="18" fillId="4" borderId="2" xfId="0" applyFont="1" applyFill="1" applyBorder="1" applyAlignment="1">
      <alignment horizontal="left" vertical="top" wrapText="1"/>
    </xf>
    <xf numFmtId="0" fontId="18" fillId="4" borderId="13" xfId="0" applyFont="1" applyFill="1" applyBorder="1" applyAlignment="1">
      <alignment horizontal="left" vertical="top" wrapText="1"/>
    </xf>
    <xf numFmtId="0" fontId="18" fillId="4" borderId="7" xfId="0" applyFont="1" applyFill="1" applyBorder="1" applyAlignment="1">
      <alignment horizontal="left" vertical="top" wrapText="1"/>
    </xf>
    <xf numFmtId="0" fontId="18" fillId="4" borderId="0" xfId="0" applyFont="1" applyFill="1" applyBorder="1" applyAlignment="1">
      <alignment horizontal="left" vertical="top" wrapText="1"/>
    </xf>
    <xf numFmtId="0" fontId="18" fillId="4" borderId="8" xfId="0" applyFont="1" applyFill="1" applyBorder="1" applyAlignment="1">
      <alignment horizontal="left" vertical="top" wrapText="1"/>
    </xf>
    <xf numFmtId="0" fontId="18" fillId="4" borderId="1" xfId="0" applyFont="1" applyFill="1" applyBorder="1" applyAlignment="1">
      <alignment horizontal="left" vertical="top" wrapText="1"/>
    </xf>
    <xf numFmtId="0" fontId="18" fillId="4" borderId="9" xfId="0" applyFont="1" applyFill="1" applyBorder="1" applyAlignment="1">
      <alignment horizontal="left" vertical="top" wrapText="1"/>
    </xf>
    <xf numFmtId="0" fontId="18" fillId="4" borderId="14" xfId="0" applyFont="1" applyFill="1" applyBorder="1" applyAlignment="1">
      <alignment horizontal="left" vertical="top" wrapText="1"/>
    </xf>
  </cellXfs>
  <cellStyles count="25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7</xdr:col>
      <xdr:colOff>898766</xdr:colOff>
      <xdr:row>5</xdr:row>
      <xdr:rowOff>38099</xdr:rowOff>
    </xdr:from>
    <xdr:to>
      <xdr:col>9</xdr:col>
      <xdr:colOff>5960205</xdr:colOff>
      <xdr:row>22</xdr:row>
      <xdr:rowOff>101599</xdr:rowOff>
    </xdr:to>
    <xdr:pic>
      <xdr:nvPicPr>
        <xdr:cNvPr id="4" name="Picture 3"/>
        <xdr:cNvPicPr>
          <a:picLocks noChangeAspect="1"/>
        </xdr:cNvPicPr>
      </xdr:nvPicPr>
      <xdr:blipFill>
        <a:blip xmlns:r="http://schemas.openxmlformats.org/officeDocument/2006/relationships" r:embed="rId1"/>
        <a:stretch>
          <a:fillRect/>
        </a:stretch>
      </xdr:blipFill>
      <xdr:spPr>
        <a:xfrm>
          <a:off x="12660920" y="1034561"/>
          <a:ext cx="6976208" cy="3385038"/>
        </a:xfrm>
        <a:prstGeom prst="rect">
          <a:avLst/>
        </a:prstGeom>
      </xdr:spPr>
    </xdr:pic>
    <xdr:clientData/>
  </xdr:twoCellAnchor>
  <xdr:twoCellAnchor editAs="oneCell">
    <xdr:from>
      <xdr:col>8</xdr:col>
      <xdr:colOff>886125</xdr:colOff>
      <xdr:row>22</xdr:row>
      <xdr:rowOff>19538</xdr:rowOff>
    </xdr:from>
    <xdr:to>
      <xdr:col>9</xdr:col>
      <xdr:colOff>10686733</xdr:colOff>
      <xdr:row>31</xdr:row>
      <xdr:rowOff>105449</xdr:rowOff>
    </xdr:to>
    <xdr:pic>
      <xdr:nvPicPr>
        <xdr:cNvPr id="5" name="Picture 4"/>
        <xdr:cNvPicPr>
          <a:picLocks noChangeAspect="1"/>
        </xdr:cNvPicPr>
      </xdr:nvPicPr>
      <xdr:blipFill>
        <a:blip xmlns:r="http://schemas.openxmlformats.org/officeDocument/2006/relationships" r:embed="rId2"/>
        <a:stretch>
          <a:fillRect/>
        </a:stretch>
      </xdr:blipFill>
      <xdr:spPr>
        <a:xfrm>
          <a:off x="13605663" y="4337538"/>
          <a:ext cx="10757993" cy="1844373"/>
        </a:xfrm>
        <a:prstGeom prst="rect">
          <a:avLst/>
        </a:prstGeom>
      </xdr:spPr>
    </xdr:pic>
    <xdr:clientData/>
  </xdr:twoCellAnchor>
  <xdr:twoCellAnchor editAs="oneCell">
    <xdr:from>
      <xdr:col>8</xdr:col>
      <xdr:colOff>937845</xdr:colOff>
      <xdr:row>32</xdr:row>
      <xdr:rowOff>97691</xdr:rowOff>
    </xdr:from>
    <xdr:to>
      <xdr:col>9</xdr:col>
      <xdr:colOff>6459758</xdr:colOff>
      <xdr:row>45</xdr:row>
      <xdr:rowOff>172397</xdr:rowOff>
    </xdr:to>
    <xdr:pic>
      <xdr:nvPicPr>
        <xdr:cNvPr id="6" name="Picture 5"/>
        <xdr:cNvPicPr>
          <a:picLocks noChangeAspect="1"/>
        </xdr:cNvPicPr>
      </xdr:nvPicPr>
      <xdr:blipFill>
        <a:blip xmlns:r="http://schemas.openxmlformats.org/officeDocument/2006/relationships" r:embed="rId3"/>
        <a:stretch>
          <a:fillRect/>
        </a:stretch>
      </xdr:blipFill>
      <xdr:spPr>
        <a:xfrm>
          <a:off x="13657383" y="6369537"/>
          <a:ext cx="6479298" cy="261470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workbookViewId="0">
      <selection activeCell="C35" sqref="C35"/>
    </sheetView>
  </sheetViews>
  <sheetFormatPr baseColWidth="10" defaultRowHeight="16" x14ac:dyDescent="0.2"/>
  <cols>
    <col min="1" max="1" width="3.42578125" style="22" customWidth="1"/>
    <col min="2" max="2" width="9.140625" style="14" customWidth="1"/>
    <col min="3" max="3" width="48.7109375" style="14" customWidth="1"/>
    <col min="4" max="16384" width="10.7109375" style="14"/>
  </cols>
  <sheetData>
    <row r="1" spans="1:3" s="20" customFormat="1" x14ac:dyDescent="0.2">
      <c r="A1" s="18"/>
      <c r="B1" s="19"/>
      <c r="C1" s="19"/>
    </row>
    <row r="2" spans="1:3" ht="21" x14ac:dyDescent="0.25">
      <c r="A2" s="1"/>
      <c r="B2" s="21" t="s">
        <v>15</v>
      </c>
      <c r="C2" s="21"/>
    </row>
    <row r="3" spans="1:3" x14ac:dyDescent="0.2">
      <c r="A3" s="1"/>
      <c r="B3" s="8"/>
      <c r="C3" s="8"/>
    </row>
    <row r="4" spans="1:3" x14ac:dyDescent="0.2">
      <c r="A4" s="1"/>
      <c r="B4" s="2" t="s">
        <v>16</v>
      </c>
      <c r="C4" s="3" t="s">
        <v>98</v>
      </c>
    </row>
    <row r="5" spans="1:3" x14ac:dyDescent="0.2">
      <c r="A5" s="1"/>
      <c r="B5" s="4" t="s">
        <v>68</v>
      </c>
      <c r="C5" s="5" t="s">
        <v>87</v>
      </c>
    </row>
    <row r="6" spans="1:3" x14ac:dyDescent="0.2">
      <c r="A6" s="1"/>
      <c r="B6" s="6" t="s">
        <v>18</v>
      </c>
      <c r="C6" s="7" t="s">
        <v>19</v>
      </c>
    </row>
    <row r="7" spans="1:3" x14ac:dyDescent="0.2">
      <c r="A7" s="1"/>
      <c r="B7" s="8"/>
      <c r="C7" s="8"/>
    </row>
    <row r="8" spans="1:3" x14ac:dyDescent="0.2">
      <c r="A8" s="1"/>
      <c r="B8" s="8"/>
      <c r="C8" s="8"/>
    </row>
    <row r="9" spans="1:3" x14ac:dyDescent="0.2">
      <c r="A9" s="1"/>
      <c r="B9" s="62" t="s">
        <v>69</v>
      </c>
      <c r="C9" s="63"/>
    </row>
    <row r="10" spans="1:3" x14ac:dyDescent="0.2">
      <c r="A10" s="1"/>
      <c r="B10" s="64"/>
      <c r="C10" s="65"/>
    </row>
    <row r="11" spans="1:3" x14ac:dyDescent="0.2">
      <c r="A11" s="1"/>
      <c r="B11" s="64" t="s">
        <v>70</v>
      </c>
      <c r="C11" s="66" t="s">
        <v>71</v>
      </c>
    </row>
    <row r="12" spans="1:3" ht="17" thickBot="1" x14ac:dyDescent="0.25">
      <c r="A12" s="1"/>
      <c r="B12" s="64"/>
      <c r="C12" s="10" t="s">
        <v>72</v>
      </c>
    </row>
    <row r="13" spans="1:3" ht="17" thickBot="1" x14ac:dyDescent="0.25">
      <c r="A13" s="1"/>
      <c r="B13" s="64"/>
      <c r="C13" s="67" t="s">
        <v>73</v>
      </c>
    </row>
    <row r="14" spans="1:3" x14ac:dyDescent="0.2">
      <c r="A14" s="1"/>
      <c r="B14" s="64"/>
      <c r="C14" s="65" t="s">
        <v>74</v>
      </c>
    </row>
    <row r="15" spans="1:3" x14ac:dyDescent="0.2">
      <c r="A15" s="1"/>
      <c r="B15" s="64"/>
      <c r="C15" s="65"/>
    </row>
    <row r="16" spans="1:3" x14ac:dyDescent="0.2">
      <c r="A16" s="1"/>
      <c r="B16" s="64" t="s">
        <v>75</v>
      </c>
      <c r="C16" s="68" t="s">
        <v>76</v>
      </c>
    </row>
    <row r="17" spans="1:3" x14ac:dyDescent="0.2">
      <c r="A17" s="1"/>
      <c r="B17" s="64"/>
      <c r="C17" s="69" t="s">
        <v>77</v>
      </c>
    </row>
    <row r="18" spans="1:3" x14ac:dyDescent="0.2">
      <c r="A18" s="1"/>
      <c r="B18" s="64"/>
      <c r="C18" s="70" t="s">
        <v>78</v>
      </c>
    </row>
    <row r="19" spans="1:3" x14ac:dyDescent="0.2">
      <c r="A19" s="1"/>
      <c r="B19" s="64"/>
      <c r="C19" s="71" t="s">
        <v>79</v>
      </c>
    </row>
    <row r="20" spans="1:3" x14ac:dyDescent="0.2">
      <c r="A20" s="1"/>
      <c r="B20" s="72"/>
      <c r="C20" s="73" t="s">
        <v>80</v>
      </c>
    </row>
    <row r="21" spans="1:3" x14ac:dyDescent="0.2">
      <c r="A21" s="1"/>
      <c r="B21" s="72"/>
      <c r="C21" s="74" t="s">
        <v>81</v>
      </c>
    </row>
    <row r="22" spans="1:3" x14ac:dyDescent="0.2">
      <c r="A22" s="1"/>
      <c r="B22" s="72"/>
      <c r="C22" s="75" t="s">
        <v>82</v>
      </c>
    </row>
    <row r="23" spans="1:3" x14ac:dyDescent="0.2">
      <c r="B23" s="72"/>
      <c r="C23" s="76" t="s">
        <v>83</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55"/>
  <sheetViews>
    <sheetView tabSelected="1" zoomScale="93" workbookViewId="0">
      <selection activeCell="B5" sqref="B5"/>
    </sheetView>
  </sheetViews>
  <sheetFormatPr baseColWidth="10" defaultRowHeight="16" x14ac:dyDescent="0.2"/>
  <cols>
    <col min="1" max="1" width="3.28515625" style="28" customWidth="1"/>
    <col min="2" max="2" width="3.7109375" style="28" customWidth="1"/>
    <col min="3" max="3" width="46" style="28" customWidth="1"/>
    <col min="4" max="4" width="12.7109375" style="28" customWidth="1"/>
    <col min="5" max="5" width="17.42578125" style="28" customWidth="1"/>
    <col min="6" max="6" width="7" style="28" customWidth="1"/>
    <col min="7" max="7" width="45" style="28" customWidth="1"/>
    <col min="8" max="8" width="5.140625" style="28" customWidth="1"/>
    <col min="9" max="9" width="47.28515625" style="28" bestFit="1" customWidth="1"/>
    <col min="10" max="10" width="5.42578125" style="28" customWidth="1"/>
    <col min="11" max="16384" width="10.7109375" style="28"/>
  </cols>
  <sheetData>
    <row r="1" spans="2:10" x14ac:dyDescent="0.2">
      <c r="D1" s="26"/>
      <c r="E1" s="26"/>
      <c r="F1" s="26"/>
      <c r="G1" s="26"/>
    </row>
    <row r="2" spans="2:10" x14ac:dyDescent="0.2">
      <c r="B2" s="156" t="s">
        <v>154</v>
      </c>
      <c r="C2" s="157"/>
      <c r="D2" s="157"/>
      <c r="E2" s="158"/>
      <c r="F2" s="26"/>
      <c r="G2" s="26"/>
    </row>
    <row r="3" spans="2:10" x14ac:dyDescent="0.2">
      <c r="B3" s="159"/>
      <c r="C3" s="160"/>
      <c r="D3" s="160"/>
      <c r="E3" s="161"/>
      <c r="F3" s="26"/>
      <c r="G3" s="26"/>
    </row>
    <row r="4" spans="2:10" ht="35" customHeight="1" x14ac:dyDescent="0.2">
      <c r="B4" s="162"/>
      <c r="C4" s="163"/>
      <c r="D4" s="163"/>
      <c r="E4" s="164"/>
      <c r="F4" s="26"/>
      <c r="G4" s="26"/>
    </row>
    <row r="5" spans="2:10" ht="17" thickBot="1" x14ac:dyDescent="0.25">
      <c r="D5" s="26"/>
    </row>
    <row r="6" spans="2:10" x14ac:dyDescent="0.2">
      <c r="B6" s="29"/>
      <c r="C6" s="12"/>
      <c r="D6" s="12"/>
      <c r="E6" s="12"/>
      <c r="F6" s="12"/>
      <c r="G6" s="12"/>
      <c r="H6" s="12"/>
      <c r="I6" s="12"/>
      <c r="J6" s="30"/>
    </row>
    <row r="7" spans="2:10" s="35" customFormat="1" ht="19" x14ac:dyDescent="0.25">
      <c r="B7" s="77"/>
      <c r="C7" s="11" t="s">
        <v>29</v>
      </c>
      <c r="D7" s="78" t="s">
        <v>12</v>
      </c>
      <c r="E7" s="11" t="s">
        <v>5</v>
      </c>
      <c r="F7" s="11"/>
      <c r="G7" s="11" t="s">
        <v>11</v>
      </c>
      <c r="H7" s="11"/>
      <c r="I7" s="11" t="s">
        <v>0</v>
      </c>
      <c r="J7" s="81"/>
    </row>
    <row r="8" spans="2:10" s="35" customFormat="1" ht="19" x14ac:dyDescent="0.25">
      <c r="B8" s="16"/>
      <c r="C8" s="10"/>
      <c r="D8" s="24"/>
      <c r="E8" s="10"/>
      <c r="F8" s="10"/>
      <c r="G8" s="10"/>
      <c r="H8" s="10"/>
      <c r="I8" s="10"/>
      <c r="J8" s="36"/>
    </row>
    <row r="9" spans="2:10" s="35" customFormat="1" ht="20" thickBot="1" x14ac:dyDescent="0.3">
      <c r="B9" s="16"/>
      <c r="C9" s="10" t="s">
        <v>88</v>
      </c>
      <c r="D9" s="24"/>
      <c r="E9" s="10"/>
      <c r="F9" s="10"/>
      <c r="G9" s="10"/>
      <c r="H9" s="10"/>
      <c r="I9" s="10"/>
      <c r="J9" s="36"/>
    </row>
    <row r="10" spans="2:10" s="35" customFormat="1" ht="20" thickBot="1" x14ac:dyDescent="0.3">
      <c r="B10" s="16"/>
      <c r="C10" s="95" t="s">
        <v>94</v>
      </c>
      <c r="D10" s="13" t="s">
        <v>4</v>
      </c>
      <c r="E10" s="100">
        <f>'Research data'!E6</f>
        <v>0.77777777777777801</v>
      </c>
      <c r="G10" s="27"/>
      <c r="H10" s="23"/>
      <c r="I10" s="25" t="str">
        <f>LOOKUP(E10,'Research data'!F6:K6,'Research data'!F$3:$K$3)</f>
        <v>Quintel WD</v>
      </c>
      <c r="J10" s="36"/>
    </row>
    <row r="11" spans="2:10" s="35" customFormat="1" ht="20" thickBot="1" x14ac:dyDescent="0.3">
      <c r="B11" s="16"/>
      <c r="C11" s="95" t="s">
        <v>95</v>
      </c>
      <c r="D11" s="13" t="s">
        <v>4</v>
      </c>
      <c r="E11" s="100">
        <f>'Research data'!E7</f>
        <v>0.22222222222222199</v>
      </c>
      <c r="G11" s="27"/>
      <c r="H11" s="23"/>
      <c r="I11" s="25" t="str">
        <f>LOOKUP(E11,'Research data'!F7:K7,'Research data'!F$3:$K$3)</f>
        <v>Quintel WD</v>
      </c>
      <c r="J11" s="36"/>
    </row>
    <row r="12" spans="2:10" s="35" customFormat="1" ht="20" thickBot="1" x14ac:dyDescent="0.3">
      <c r="B12" s="16"/>
      <c r="C12" s="90" t="s">
        <v>101</v>
      </c>
      <c r="D12" s="13" t="s">
        <v>4</v>
      </c>
      <c r="E12" s="38">
        <f>'Research data'!E8</f>
        <v>0</v>
      </c>
      <c r="G12" s="27"/>
      <c r="H12" s="23"/>
      <c r="I12" s="25" t="str">
        <f>LOOKUP(E12,'Research data'!F8:K8,'Research data'!F$3:$K$3)</f>
        <v>Quintel WD</v>
      </c>
      <c r="J12" s="36"/>
    </row>
    <row r="13" spans="2:10" s="35" customFormat="1" ht="20" thickBot="1" x14ac:dyDescent="0.3">
      <c r="B13" s="16"/>
      <c r="C13" s="95" t="s">
        <v>96</v>
      </c>
      <c r="D13" s="13" t="s">
        <v>4</v>
      </c>
      <c r="E13" s="38">
        <f>'Research data'!E9</f>
        <v>1</v>
      </c>
      <c r="G13" s="27"/>
      <c r="H13" s="23"/>
      <c r="I13" s="25" t="str">
        <f>LOOKUP(E13,'Research data'!F9:K9,'Research data'!F$3:$K$3)</f>
        <v>Quintel WD</v>
      </c>
      <c r="J13" s="36"/>
    </row>
    <row r="14" spans="2:10" s="35" customFormat="1" ht="20" thickBot="1" x14ac:dyDescent="0.3">
      <c r="B14" s="16"/>
      <c r="C14" s="93" t="s">
        <v>102</v>
      </c>
      <c r="D14" s="13" t="s">
        <v>4</v>
      </c>
      <c r="E14" s="37">
        <f>'Research data'!E10</f>
        <v>3.25</v>
      </c>
      <c r="G14" s="27"/>
      <c r="H14" s="23"/>
      <c r="I14" s="25" t="str">
        <f>LOOKUP(E14,'Research data'!F10:K10,'Research data'!F$3:$K$3)</f>
        <v>Ecofys</v>
      </c>
      <c r="J14" s="36"/>
    </row>
    <row r="15" spans="2:10" s="35" customFormat="1" ht="20" thickBot="1" x14ac:dyDescent="0.3">
      <c r="B15" s="16"/>
      <c r="C15" s="93" t="s">
        <v>103</v>
      </c>
      <c r="D15" s="13" t="s">
        <v>4</v>
      </c>
      <c r="E15" s="101">
        <f>'Research data'!E11</f>
        <v>2.5889967637540458E-3</v>
      </c>
      <c r="G15" s="27"/>
      <c r="H15" s="23"/>
      <c r="I15" s="25" t="str">
        <f>LOOKUP(E15,'Research data'!F11:K11,'Research data'!F$3:$K$3)</f>
        <v>DHPA</v>
      </c>
      <c r="J15" s="36"/>
    </row>
    <row r="16" spans="2:10" s="35" customFormat="1" ht="20" thickBot="1" x14ac:dyDescent="0.3">
      <c r="B16" s="16"/>
      <c r="C16" s="93" t="s">
        <v>104</v>
      </c>
      <c r="D16" s="13" t="s">
        <v>4</v>
      </c>
      <c r="E16" s="100">
        <f>'Research data'!E12</f>
        <v>8.7499999999999994E-2</v>
      </c>
      <c r="G16" s="27"/>
      <c r="H16" s="23"/>
      <c r="I16" s="25" t="str">
        <f>LOOKUP(E16,'Research data'!F12:K12,'Research data'!F$3:$K$3)</f>
        <v>Ecofys</v>
      </c>
      <c r="J16" s="36"/>
    </row>
    <row r="17" spans="2:11" s="35" customFormat="1" ht="20" thickBot="1" x14ac:dyDescent="0.3">
      <c r="B17" s="16"/>
      <c r="C17" s="93" t="s">
        <v>105</v>
      </c>
      <c r="D17" s="15" t="s">
        <v>148</v>
      </c>
      <c r="E17" s="100">
        <f>'Research data'!E13</f>
        <v>0</v>
      </c>
      <c r="G17" s="27"/>
      <c r="H17" s="23"/>
      <c r="I17" s="25" t="str">
        <f>LOOKUP(E17,'Research data'!F13:K13,'Research data'!F$3:$K$3)</f>
        <v>DHPA</v>
      </c>
      <c r="J17" s="36"/>
    </row>
    <row r="18" spans="2:11" s="35" customFormat="1" ht="20" thickBot="1" x14ac:dyDescent="0.3">
      <c r="B18" s="16"/>
      <c r="C18" s="93" t="s">
        <v>142</v>
      </c>
      <c r="D18" s="15" t="s">
        <v>146</v>
      </c>
      <c r="E18" s="38">
        <f>'Research data'!E14</f>
        <v>0</v>
      </c>
      <c r="G18" s="27"/>
      <c r="H18" s="23"/>
      <c r="I18" s="25" t="str">
        <f>LOOKUP(E18,'Research data'!F14:K14,'Research data'!F$3:$K$3)</f>
        <v>Quintel WD</v>
      </c>
      <c r="J18" s="36"/>
    </row>
    <row r="19" spans="2:11" ht="17" thickBot="1" x14ac:dyDescent="0.25">
      <c r="B19" s="31"/>
      <c r="C19" s="26" t="s">
        <v>31</v>
      </c>
      <c r="D19" s="15" t="s">
        <v>4</v>
      </c>
      <c r="E19" s="38">
        <f>'Research data'!E15</f>
        <v>0</v>
      </c>
      <c r="G19" s="27"/>
      <c r="H19" s="27"/>
      <c r="I19" s="25" t="str">
        <f>LOOKUP(E19,'Research data'!F15:K15,'Research data'!F$3:$K$3)</f>
        <v>Quintel WD</v>
      </c>
      <c r="J19" s="82"/>
      <c r="K19" s="26"/>
    </row>
    <row r="20" spans="2:11" ht="17" thickBot="1" x14ac:dyDescent="0.25">
      <c r="B20" s="31"/>
      <c r="C20" s="26" t="s">
        <v>33</v>
      </c>
      <c r="D20" s="15" t="s">
        <v>4</v>
      </c>
      <c r="E20" s="38">
        <f>'Research data'!E16</f>
        <v>0</v>
      </c>
      <c r="G20" s="27"/>
      <c r="H20" s="27"/>
      <c r="I20" s="25" t="str">
        <f>LOOKUP(E20,'Research data'!F16:K16,'Research data'!F$3:$K$3)</f>
        <v>Quintel WD</v>
      </c>
      <c r="J20" s="82"/>
      <c r="K20" s="26"/>
    </row>
    <row r="21" spans="2:11" ht="17" thickBot="1" x14ac:dyDescent="0.25">
      <c r="B21" s="31"/>
      <c r="C21" s="95" t="s">
        <v>97</v>
      </c>
      <c r="D21" s="15" t="s">
        <v>4</v>
      </c>
      <c r="E21" s="38">
        <f>'Research data'!E17</f>
        <v>0</v>
      </c>
      <c r="G21" s="27"/>
      <c r="H21" s="27"/>
      <c r="I21" s="25" t="str">
        <f>LOOKUP(E21,'Research data'!F17:K17,'Research data'!F$3:$K$3)</f>
        <v>Quintel WD</v>
      </c>
      <c r="J21" s="82"/>
      <c r="K21" s="26"/>
    </row>
    <row r="22" spans="2:11" ht="17" thickBot="1" x14ac:dyDescent="0.25">
      <c r="B22" s="31"/>
      <c r="C22" s="26" t="s">
        <v>8</v>
      </c>
      <c r="D22" s="15" t="s">
        <v>4</v>
      </c>
      <c r="E22" s="38">
        <f>'Research data'!E18</f>
        <v>1</v>
      </c>
      <c r="G22" s="27"/>
      <c r="H22" s="27"/>
      <c r="I22" s="25" t="str">
        <f>LOOKUP(E22,'Research data'!F18:K18,'Research data'!F$3:$K$3)</f>
        <v>Quintel WD</v>
      </c>
      <c r="J22" s="82"/>
      <c r="K22" s="26"/>
    </row>
    <row r="23" spans="2:11" ht="17" thickBot="1" x14ac:dyDescent="0.25">
      <c r="B23" s="31"/>
      <c r="C23" s="26" t="s">
        <v>36</v>
      </c>
      <c r="D23" s="15" t="s">
        <v>4</v>
      </c>
      <c r="E23" s="38">
        <f>'Research data'!E19</f>
        <v>0</v>
      </c>
      <c r="G23" s="27"/>
      <c r="H23" s="27"/>
      <c r="I23" s="25" t="str">
        <f>LOOKUP(E23,'Research data'!F19:K19,'Research data'!F$3:$K$3)</f>
        <v>Quintel WD</v>
      </c>
      <c r="J23" s="82"/>
      <c r="K23" s="26"/>
    </row>
    <row r="24" spans="2:11" ht="17" thickBot="1" x14ac:dyDescent="0.25">
      <c r="B24" s="31"/>
      <c r="C24" s="26" t="s">
        <v>37</v>
      </c>
      <c r="D24" s="15" t="s">
        <v>4</v>
      </c>
      <c r="E24" s="38">
        <f>'Research data'!E20</f>
        <v>0</v>
      </c>
      <c r="G24" s="27"/>
      <c r="H24" s="27"/>
      <c r="I24" s="25" t="str">
        <f>LOOKUP(E24,'Research data'!F20:K20,'Research data'!F$3:$K$3)</f>
        <v>Quintel WD</v>
      </c>
      <c r="J24" s="82"/>
      <c r="K24" s="26"/>
    </row>
    <row r="25" spans="2:11" ht="17" thickBot="1" x14ac:dyDescent="0.25">
      <c r="B25" s="31"/>
      <c r="C25" s="26" t="s">
        <v>38</v>
      </c>
      <c r="D25" s="15" t="s">
        <v>57</v>
      </c>
      <c r="E25" s="38">
        <f>'Research data'!E21</f>
        <v>0</v>
      </c>
      <c r="G25" s="27" t="s">
        <v>26</v>
      </c>
      <c r="H25" s="27"/>
      <c r="I25" s="25" t="str">
        <f>LOOKUP(E25,'Research data'!F21:K21,'Research data'!F$3:$K$3)</f>
        <v>Quintel WD</v>
      </c>
      <c r="J25" s="82"/>
    </row>
    <row r="26" spans="2:11" ht="17" thickBot="1" x14ac:dyDescent="0.25">
      <c r="B26" s="31"/>
      <c r="C26" s="26" t="s">
        <v>39</v>
      </c>
      <c r="D26" s="15" t="s">
        <v>57</v>
      </c>
      <c r="E26" s="37">
        <f>'Research data'!E22</f>
        <v>0.01</v>
      </c>
      <c r="G26" s="27" t="s">
        <v>51</v>
      </c>
      <c r="H26" s="27"/>
      <c r="I26" s="25" t="str">
        <f>LOOKUP(E26,'Research data'!F22:K22,'Research data'!F$3:$K$3)</f>
        <v>DHPA</v>
      </c>
      <c r="J26" s="82"/>
    </row>
    <row r="27" spans="2:11" ht="17" thickBot="1" x14ac:dyDescent="0.25">
      <c r="B27" s="31"/>
      <c r="C27" s="61" t="s">
        <v>58</v>
      </c>
      <c r="D27" s="15" t="s">
        <v>4</v>
      </c>
      <c r="E27" s="38">
        <f>'Research data'!E23</f>
        <v>0</v>
      </c>
      <c r="G27" s="53" t="s">
        <v>63</v>
      </c>
      <c r="H27" s="27"/>
      <c r="I27" s="25" t="str">
        <f>LOOKUP(E27,'Research data'!F23:K23,'Research data'!F$3:$K$3)</f>
        <v>Quintel WD</v>
      </c>
      <c r="J27" s="82"/>
    </row>
    <row r="28" spans="2:11" ht="17" thickBot="1" x14ac:dyDescent="0.25">
      <c r="B28" s="31"/>
      <c r="C28" s="61" t="s">
        <v>59</v>
      </c>
      <c r="D28" s="15" t="s">
        <v>4</v>
      </c>
      <c r="E28" s="38">
        <f>'Research data'!E24</f>
        <v>0</v>
      </c>
      <c r="G28" s="53" t="s">
        <v>64</v>
      </c>
      <c r="H28" s="27"/>
      <c r="I28" s="25" t="str">
        <f>LOOKUP(E28,'Research data'!F24:K24,'Research data'!F$3:$K$3)</f>
        <v>Quintel WD</v>
      </c>
      <c r="J28" s="82"/>
    </row>
    <row r="29" spans="2:11" ht="17" thickBot="1" x14ac:dyDescent="0.25">
      <c r="B29" s="31"/>
      <c r="C29" s="61" t="s">
        <v>60</v>
      </c>
      <c r="D29" s="15" t="s">
        <v>4</v>
      </c>
      <c r="E29" s="38">
        <f>'Research data'!E25</f>
        <v>1</v>
      </c>
      <c r="G29" s="53" t="s">
        <v>65</v>
      </c>
      <c r="H29" s="27"/>
      <c r="I29" s="25" t="str">
        <f>LOOKUP(E29,'Research data'!F25:K25,'Research data'!F$3:$K$3)</f>
        <v>Quintel WD</v>
      </c>
      <c r="J29" s="82"/>
    </row>
    <row r="30" spans="2:11" ht="17" thickBot="1" x14ac:dyDescent="0.25">
      <c r="B30" s="31"/>
      <c r="C30" s="61" t="s">
        <v>61</v>
      </c>
      <c r="D30" s="15" t="s">
        <v>4</v>
      </c>
      <c r="E30" s="38">
        <f>'Research data'!E26</f>
        <v>1</v>
      </c>
      <c r="G30" s="53" t="s">
        <v>66</v>
      </c>
      <c r="H30" s="27"/>
      <c r="I30" s="25" t="str">
        <f>LOOKUP(E30,'Research data'!F26:K26,'Research data'!F$3:$K$3)</f>
        <v>Quintel WD</v>
      </c>
      <c r="J30" s="82"/>
    </row>
    <row r="31" spans="2:11" ht="17" thickBot="1" x14ac:dyDescent="0.25">
      <c r="B31" s="31"/>
      <c r="C31" s="90" t="s">
        <v>62</v>
      </c>
      <c r="D31" s="15" t="s">
        <v>4</v>
      </c>
      <c r="E31" s="38">
        <f>'Research data'!E27</f>
        <v>0</v>
      </c>
      <c r="G31" s="54" t="s">
        <v>67</v>
      </c>
      <c r="H31" s="27"/>
      <c r="I31" s="25" t="str">
        <f>LOOKUP(E31,'Research data'!F27:K27,'Research data'!F$3:$K$3)</f>
        <v>Quintel WD</v>
      </c>
      <c r="J31" s="82"/>
    </row>
    <row r="32" spans="2:11" x14ac:dyDescent="0.2">
      <c r="B32" s="31"/>
      <c r="C32" s="61"/>
      <c r="D32" s="79"/>
      <c r="E32" s="80"/>
      <c r="F32" s="26"/>
      <c r="G32" s="61"/>
      <c r="H32" s="26"/>
      <c r="I32" s="26"/>
      <c r="J32" s="82"/>
    </row>
    <row r="33" spans="2:10" ht="17" thickBot="1" x14ac:dyDescent="0.25">
      <c r="B33" s="31"/>
      <c r="C33" s="10" t="s">
        <v>84</v>
      </c>
      <c r="D33" s="79"/>
      <c r="E33" s="26"/>
      <c r="G33" s="61"/>
      <c r="H33" s="26"/>
      <c r="I33" s="26"/>
      <c r="J33" s="82"/>
    </row>
    <row r="34" spans="2:10" ht="17" thickBot="1" x14ac:dyDescent="0.25">
      <c r="B34" s="31"/>
      <c r="C34" s="26" t="s">
        <v>40</v>
      </c>
      <c r="D34" s="15" t="s">
        <v>30</v>
      </c>
      <c r="E34" s="102">
        <f>'Research data'!E30</f>
        <v>9246.4</v>
      </c>
      <c r="G34" s="27" t="s">
        <v>7</v>
      </c>
      <c r="H34" s="27"/>
      <c r="I34" s="25" t="str">
        <f>LOOKUP(E34,'Research data'!F30:K30,'Research data'!F$3:$K$3)</f>
        <v>DHPA</v>
      </c>
      <c r="J34" s="82"/>
    </row>
    <row r="35" spans="2:10" ht="17" thickBot="1" x14ac:dyDescent="0.25">
      <c r="B35" s="31"/>
      <c r="C35" s="26" t="s">
        <v>41</v>
      </c>
      <c r="D35" s="15" t="s">
        <v>30</v>
      </c>
      <c r="E35" s="102">
        <f>'Research data'!E31</f>
        <v>0</v>
      </c>
      <c r="G35" s="27" t="s">
        <v>52</v>
      </c>
      <c r="H35" s="27"/>
      <c r="I35" s="25" t="str">
        <f>LOOKUP(E35,'Research data'!F31:K31,'Research data'!F$3:$K$3)</f>
        <v>Quintel WD</v>
      </c>
      <c r="J35" s="82"/>
    </row>
    <row r="36" spans="2:10" ht="17" thickBot="1" x14ac:dyDescent="0.25">
      <c r="B36" s="31"/>
      <c r="C36" s="26" t="s">
        <v>10</v>
      </c>
      <c r="D36" s="15" t="s">
        <v>30</v>
      </c>
      <c r="E36" s="102">
        <f>'Research data'!E32</f>
        <v>1500</v>
      </c>
      <c r="G36" s="27" t="s">
        <v>22</v>
      </c>
      <c r="H36" s="27"/>
      <c r="I36" s="25" t="str">
        <f>LOOKUP(E36,'Research data'!F32:K32,'Research data'!F$3:$K$3)</f>
        <v>DHPA</v>
      </c>
      <c r="J36" s="82"/>
    </row>
    <row r="37" spans="2:10" ht="17" thickBot="1" x14ac:dyDescent="0.25">
      <c r="B37" s="31"/>
      <c r="C37" s="26" t="s">
        <v>42</v>
      </c>
      <c r="D37" s="15" t="s">
        <v>30</v>
      </c>
      <c r="E37" s="102">
        <f>'Research data'!E33</f>
        <v>0</v>
      </c>
      <c r="G37" s="27" t="s">
        <v>25</v>
      </c>
      <c r="H37" s="27"/>
      <c r="I37" s="25" t="str">
        <f>LOOKUP(E37,'Research data'!F33:K33,'Research data'!F$3:$K$3)</f>
        <v>Quintel WD</v>
      </c>
      <c r="J37" s="82"/>
    </row>
    <row r="38" spans="2:10" ht="17" thickBot="1" x14ac:dyDescent="0.25">
      <c r="B38" s="31"/>
      <c r="C38" s="26" t="s">
        <v>43</v>
      </c>
      <c r="D38" s="15" t="s">
        <v>50</v>
      </c>
      <c r="E38" s="102">
        <f>'Research data'!E34</f>
        <v>100</v>
      </c>
      <c r="G38" s="27" t="s">
        <v>53</v>
      </c>
      <c r="H38" s="27"/>
      <c r="I38" s="25" t="str">
        <f>LOOKUP(E38,'Research data'!F34:K34,'Research data'!F$3:$K$3)</f>
        <v>DHPA</v>
      </c>
      <c r="J38" s="82"/>
    </row>
    <row r="39" spans="2:10" ht="17" thickBot="1" x14ac:dyDescent="0.25">
      <c r="B39" s="31"/>
      <c r="C39" s="26" t="s">
        <v>44</v>
      </c>
      <c r="D39" s="15" t="s">
        <v>49</v>
      </c>
      <c r="E39" s="102">
        <f>'Research data'!E35</f>
        <v>0</v>
      </c>
      <c r="G39" s="27" t="s">
        <v>54</v>
      </c>
      <c r="H39" s="27"/>
      <c r="I39" s="25" t="str">
        <f>LOOKUP(E39,'Research data'!F35:K35,'Research data'!F$3:$K$3)</f>
        <v>Quintel WD</v>
      </c>
      <c r="J39" s="82"/>
    </row>
    <row r="40" spans="2:10" ht="17" thickBot="1" x14ac:dyDescent="0.25">
      <c r="B40" s="31"/>
      <c r="C40" s="26" t="s">
        <v>45</v>
      </c>
      <c r="D40" s="15" t="s">
        <v>49</v>
      </c>
      <c r="E40" s="102">
        <f>'Research data'!E36</f>
        <v>0</v>
      </c>
      <c r="G40" s="27" t="s">
        <v>55</v>
      </c>
      <c r="H40" s="27"/>
      <c r="I40" s="25" t="str">
        <f>LOOKUP(E40,'Research data'!F36:K36,'Research data'!F$3:$K$3)</f>
        <v>Quintel WD</v>
      </c>
      <c r="J40" s="82"/>
    </row>
    <row r="41" spans="2:10" ht="17" thickBot="1" x14ac:dyDescent="0.25">
      <c r="B41" s="31"/>
      <c r="C41" s="26" t="s">
        <v>48</v>
      </c>
      <c r="D41" s="15" t="s">
        <v>2</v>
      </c>
      <c r="E41" s="102">
        <f>'Research data'!E37</f>
        <v>0.04</v>
      </c>
      <c r="G41" s="27" t="s">
        <v>21</v>
      </c>
      <c r="H41" s="27"/>
      <c r="I41" s="25" t="str">
        <f>LOOKUP(E41,'Research data'!F37:K37,'Research data'!F$3:$K$3)</f>
        <v>Quintel WD</v>
      </c>
      <c r="J41" s="82"/>
    </row>
    <row r="42" spans="2:10" ht="17" thickBot="1" x14ac:dyDescent="0.25">
      <c r="B42" s="31"/>
      <c r="C42" s="26" t="s">
        <v>35</v>
      </c>
      <c r="D42" s="15" t="s">
        <v>9</v>
      </c>
      <c r="E42" s="102">
        <f>'Research data'!E38</f>
        <v>0</v>
      </c>
      <c r="G42" s="27"/>
      <c r="H42" s="27"/>
      <c r="I42" s="25" t="str">
        <f>LOOKUP(E42,'Research data'!F38:K38,'Research data'!F$3:$K$3)</f>
        <v>Quintel WD</v>
      </c>
      <c r="J42" s="82"/>
    </row>
    <row r="43" spans="2:10" s="35" customFormat="1" ht="20" thickBot="1" x14ac:dyDescent="0.3">
      <c r="B43" s="16"/>
      <c r="C43" s="26" t="s">
        <v>142</v>
      </c>
      <c r="D43" s="15" t="s">
        <v>143</v>
      </c>
      <c r="E43" s="102">
        <f>'Research data'!E39</f>
        <v>0</v>
      </c>
      <c r="G43" s="27"/>
      <c r="H43" s="23"/>
      <c r="I43" s="25" t="str">
        <f>LOOKUP(E43,'Research data'!F39:K39,'Research data'!F$3:$K$3)</f>
        <v>??</v>
      </c>
      <c r="J43" s="36"/>
    </row>
    <row r="44" spans="2:10" x14ac:dyDescent="0.2">
      <c r="B44" s="31"/>
      <c r="C44" s="26"/>
      <c r="D44" s="15"/>
      <c r="E44" s="27"/>
      <c r="G44" s="27"/>
      <c r="H44" s="27"/>
      <c r="I44" s="26"/>
      <c r="J44" s="82"/>
    </row>
    <row r="45" spans="2:10" ht="17" thickBot="1" x14ac:dyDescent="0.25">
      <c r="B45" s="31"/>
      <c r="C45" s="10" t="s">
        <v>6</v>
      </c>
      <c r="D45" s="79"/>
      <c r="E45" s="26"/>
      <c r="G45" s="26"/>
      <c r="H45" s="26"/>
      <c r="I45" s="26"/>
      <c r="J45" s="82"/>
    </row>
    <row r="46" spans="2:10" ht="17" thickBot="1" x14ac:dyDescent="0.25">
      <c r="B46" s="31"/>
      <c r="C46" s="26" t="s">
        <v>34</v>
      </c>
      <c r="D46" s="15" t="s">
        <v>3</v>
      </c>
      <c r="E46" s="102">
        <f>'Research data'!E42</f>
        <v>0</v>
      </c>
      <c r="G46" s="27" t="s">
        <v>13</v>
      </c>
      <c r="H46" s="27"/>
      <c r="I46" s="25" t="str">
        <f>LOOKUP(E46,'Research data'!F42:K42,'Research data'!F$3:$K$3)</f>
        <v>Quintel WD</v>
      </c>
      <c r="J46" s="82"/>
    </row>
    <row r="47" spans="2:10" ht="17" thickBot="1" x14ac:dyDescent="0.25">
      <c r="B47" s="31"/>
      <c r="C47" s="26" t="s">
        <v>46</v>
      </c>
      <c r="D47" s="15" t="s">
        <v>1</v>
      </c>
      <c r="E47" s="102">
        <f>'Research data'!E43</f>
        <v>0</v>
      </c>
      <c r="G47" s="27" t="s">
        <v>24</v>
      </c>
      <c r="H47" s="27"/>
      <c r="I47" s="25" t="str">
        <f>LOOKUP(E47,'Research data'!F43:K43,'Research data'!F$3:$K$3)</f>
        <v>Quintel WD</v>
      </c>
      <c r="J47" s="82"/>
    </row>
    <row r="48" spans="2:10" ht="17" thickBot="1" x14ac:dyDescent="0.25">
      <c r="B48" s="31"/>
      <c r="C48" s="26" t="s">
        <v>47</v>
      </c>
      <c r="D48" s="15" t="s">
        <v>1</v>
      </c>
      <c r="E48" s="102">
        <f>'Research data'!E44</f>
        <v>15</v>
      </c>
      <c r="G48" s="27" t="s">
        <v>23</v>
      </c>
      <c r="H48" s="27"/>
      <c r="I48" s="25" t="str">
        <f>LOOKUP(E48,'Research data'!F44:K44,'Research data'!F$3:$K$3)</f>
        <v>DHPA</v>
      </c>
      <c r="J48" s="82"/>
    </row>
    <row r="49" spans="2:10" ht="17" thickBot="1" x14ac:dyDescent="0.25">
      <c r="B49" s="31"/>
      <c r="C49" s="26" t="s">
        <v>32</v>
      </c>
      <c r="D49" s="15" t="s">
        <v>4</v>
      </c>
      <c r="E49" s="102">
        <f>'Research data'!E45</f>
        <v>0</v>
      </c>
      <c r="G49" s="27"/>
      <c r="H49" s="27"/>
      <c r="I49" s="25" t="str">
        <f>LOOKUP(E49,'Research data'!F45:K45,'Research data'!F$3:$K$3)</f>
        <v>Quintel WD</v>
      </c>
      <c r="J49" s="82"/>
    </row>
    <row r="50" spans="2:10" ht="17" thickBot="1" x14ac:dyDescent="0.25">
      <c r="B50" s="31"/>
      <c r="C50" s="96" t="s">
        <v>89</v>
      </c>
      <c r="D50" s="15" t="s">
        <v>4</v>
      </c>
      <c r="E50" s="102">
        <f>'Research data'!E46</f>
        <v>0</v>
      </c>
      <c r="G50" s="27"/>
      <c r="H50" s="27"/>
      <c r="I50" s="25" t="str">
        <f>LOOKUP(E50,'Research data'!F46:K46,'Research data'!F$3:$K$3)</f>
        <v>Quintel WD</v>
      </c>
      <c r="J50" s="82"/>
    </row>
    <row r="51" spans="2:10" ht="17" thickBot="1" x14ac:dyDescent="0.25">
      <c r="B51" s="31"/>
      <c r="C51" s="96" t="s">
        <v>90</v>
      </c>
      <c r="D51" s="15" t="s">
        <v>4</v>
      </c>
      <c r="E51" s="102">
        <f>'Research data'!E47</f>
        <v>0</v>
      </c>
      <c r="G51" s="27"/>
      <c r="H51" s="27"/>
      <c r="I51" s="25" t="str">
        <f>LOOKUP(E51,'Research data'!F47:K47,'Research data'!F$3:$K$3)</f>
        <v>Quintel WD</v>
      </c>
      <c r="J51" s="82"/>
    </row>
    <row r="52" spans="2:10" ht="17" thickBot="1" x14ac:dyDescent="0.25">
      <c r="B52" s="31"/>
      <c r="C52" s="96" t="s">
        <v>91</v>
      </c>
      <c r="D52" s="15" t="s">
        <v>4</v>
      </c>
      <c r="E52" s="102">
        <f>'Research data'!E48</f>
        <v>7</v>
      </c>
      <c r="G52" s="27"/>
      <c r="H52" s="27"/>
      <c r="I52" s="25" t="str">
        <f>LOOKUP(E52,'Research data'!F48:K48,'Research data'!F$3:$K$3)</f>
        <v>Quintel WD</v>
      </c>
      <c r="J52" s="82"/>
    </row>
    <row r="53" spans="2:10" ht="17" thickBot="1" x14ac:dyDescent="0.25">
      <c r="B53" s="31"/>
      <c r="C53" s="96" t="s">
        <v>92</v>
      </c>
      <c r="D53" s="15" t="s">
        <v>4</v>
      </c>
      <c r="E53" s="102">
        <f>'Research data'!E49</f>
        <v>1.5</v>
      </c>
      <c r="G53" s="27"/>
      <c r="H53" s="27"/>
      <c r="I53" s="25" t="str">
        <f>LOOKUP(E53,'Research data'!F49:K49,'Research data'!F$3:$K$3)</f>
        <v>Quintel WD</v>
      </c>
      <c r="J53" s="82"/>
    </row>
    <row r="54" spans="2:10" ht="17" thickBot="1" x14ac:dyDescent="0.25">
      <c r="B54" s="31"/>
      <c r="C54" s="96" t="s">
        <v>93</v>
      </c>
      <c r="D54" s="15" t="s">
        <v>4</v>
      </c>
      <c r="E54" s="102">
        <f>'Research data'!E50</f>
        <v>7</v>
      </c>
      <c r="G54" s="27"/>
      <c r="H54" s="27"/>
      <c r="I54" s="25" t="str">
        <f>LOOKUP(E54,'Research data'!F50:K50,'Research data'!F$3:$K$3)</f>
        <v>Quintel WD</v>
      </c>
      <c r="J54" s="82"/>
    </row>
    <row r="55" spans="2:10" ht="20" customHeight="1" thickBot="1" x14ac:dyDescent="0.25">
      <c r="B55" s="32"/>
      <c r="C55" s="33"/>
      <c r="D55" s="33"/>
      <c r="E55" s="33"/>
      <c r="F55" s="33"/>
      <c r="G55" s="33"/>
      <c r="H55" s="33"/>
      <c r="I55" s="33"/>
      <c r="J55" s="34"/>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M52"/>
  <sheetViews>
    <sheetView workbookViewId="0">
      <selection activeCell="G14" sqref="G14"/>
    </sheetView>
  </sheetViews>
  <sheetFormatPr baseColWidth="10" defaultRowHeight="16" x14ac:dyDescent="0.2"/>
  <cols>
    <col min="1" max="2" width="3.42578125" style="55" customWidth="1"/>
    <col min="3" max="3" width="52.140625" style="55" bestFit="1" customWidth="1"/>
    <col min="4" max="4" width="12.5703125" style="55" customWidth="1"/>
    <col min="5" max="5" width="17.85546875" style="55" bestFit="1" customWidth="1"/>
    <col min="6" max="9" width="16.7109375" style="55" customWidth="1"/>
    <col min="10" max="10" width="14.5703125" style="55" customWidth="1"/>
    <col min="11" max="11" width="16" style="55" customWidth="1"/>
    <col min="12" max="12" width="21.140625" style="56" customWidth="1"/>
    <col min="13" max="13" width="60" style="55" customWidth="1"/>
    <col min="14" max="16384" width="10.7109375" style="55"/>
  </cols>
  <sheetData>
    <row r="1" spans="2:13" ht="17" thickBot="1" x14ac:dyDescent="0.25"/>
    <row r="2" spans="2:13" x14ac:dyDescent="0.2">
      <c r="B2" s="57"/>
      <c r="C2" s="58"/>
      <c r="D2" s="58"/>
      <c r="E2" s="58"/>
      <c r="F2" s="58"/>
      <c r="G2" s="58"/>
      <c r="H2" s="58"/>
      <c r="I2" s="58"/>
      <c r="J2" s="58"/>
      <c r="K2" s="58"/>
      <c r="L2" s="59"/>
      <c r="M2" s="111"/>
    </row>
    <row r="3" spans="2:13" s="17" customFormat="1" ht="32" x14ac:dyDescent="0.2">
      <c r="B3" s="77"/>
      <c r="C3" s="83" t="s">
        <v>85</v>
      </c>
      <c r="D3" s="83" t="s">
        <v>12</v>
      </c>
      <c r="E3" s="97" t="s">
        <v>80</v>
      </c>
      <c r="F3" s="97" t="s">
        <v>106</v>
      </c>
      <c r="G3" s="97" t="s">
        <v>111</v>
      </c>
      <c r="H3" s="98" t="s">
        <v>109</v>
      </c>
      <c r="I3" s="98" t="s">
        <v>133</v>
      </c>
      <c r="J3" s="98" t="s">
        <v>114</v>
      </c>
      <c r="K3" s="83" t="s">
        <v>144</v>
      </c>
      <c r="L3" s="52"/>
      <c r="M3" s="112" t="s">
        <v>86</v>
      </c>
    </row>
    <row r="4" spans="2:13" s="17" customFormat="1" x14ac:dyDescent="0.2">
      <c r="B4" s="16"/>
      <c r="C4" s="9"/>
      <c r="D4" s="9"/>
      <c r="E4" s="121"/>
      <c r="F4" s="121"/>
      <c r="G4" s="121"/>
      <c r="H4" s="122"/>
      <c r="I4" s="122"/>
      <c r="J4" s="122"/>
      <c r="K4" s="9"/>
      <c r="L4" s="123"/>
      <c r="M4" s="113"/>
    </row>
    <row r="5" spans="2:13" ht="17" thickBot="1" x14ac:dyDescent="0.25">
      <c r="B5" s="60"/>
      <c r="C5" s="10" t="str">
        <f>Dashboard!C9</f>
        <v>Technical</v>
      </c>
      <c r="D5" s="61"/>
      <c r="E5" s="61"/>
      <c r="F5" s="61"/>
      <c r="G5" s="61"/>
      <c r="H5" s="61"/>
      <c r="I5" s="61"/>
      <c r="J5" s="61"/>
      <c r="K5" s="115"/>
      <c r="L5" s="115"/>
      <c r="M5" s="116"/>
    </row>
    <row r="6" spans="2:13" ht="17" thickBot="1" x14ac:dyDescent="0.25">
      <c r="B6" s="60"/>
      <c r="C6" s="139" t="str">
        <f>Dashboard!C10</f>
        <v>input.ambient_heat</v>
      </c>
      <c r="D6" s="139" t="str">
        <f>Dashboard!D10</f>
        <v>-</v>
      </c>
      <c r="E6" s="140">
        <f>K6</f>
        <v>0.77777777777777801</v>
      </c>
      <c r="F6" s="139"/>
      <c r="G6" s="139"/>
      <c r="H6" s="139"/>
      <c r="I6" s="139"/>
      <c r="J6" s="139"/>
      <c r="K6" s="140">
        <v>0.77777777777777801</v>
      </c>
      <c r="L6" s="141"/>
      <c r="M6" s="114"/>
    </row>
    <row r="7" spans="2:13" ht="17" thickBot="1" x14ac:dyDescent="0.25">
      <c r="B7" s="60"/>
      <c r="C7" s="139" t="str">
        <f>Dashboard!C11</f>
        <v>input.electricity</v>
      </c>
      <c r="D7" s="139" t="str">
        <f>Dashboard!D11</f>
        <v>-</v>
      </c>
      <c r="E7" s="140">
        <f>K7</f>
        <v>0.22222222222222199</v>
      </c>
      <c r="F7" s="139"/>
      <c r="G7" s="139"/>
      <c r="H7" s="139"/>
      <c r="I7" s="139"/>
      <c r="J7" s="139"/>
      <c r="K7" s="140">
        <v>0.22222222222222199</v>
      </c>
      <c r="L7" s="141"/>
      <c r="M7" s="114"/>
    </row>
    <row r="8" spans="2:13" ht="17" thickBot="1" x14ac:dyDescent="0.25">
      <c r="B8" s="60"/>
      <c r="C8" s="139" t="str">
        <f>Dashboard!C12</f>
        <v>output.cooling</v>
      </c>
      <c r="D8" s="139" t="str">
        <f>Dashboard!D12</f>
        <v>-</v>
      </c>
      <c r="E8" s="140">
        <f>K8</f>
        <v>0</v>
      </c>
      <c r="F8" s="139"/>
      <c r="G8" s="139"/>
      <c r="H8" s="139"/>
      <c r="I8" s="139"/>
      <c r="J8" s="139"/>
      <c r="K8" s="140">
        <v>0</v>
      </c>
      <c r="L8" s="141"/>
      <c r="M8" s="114"/>
    </row>
    <row r="9" spans="2:13" ht="17" thickBot="1" x14ac:dyDescent="0.25">
      <c r="B9" s="60"/>
      <c r="C9" s="139" t="str">
        <f>Dashboard!C13</f>
        <v>output.useable_heat</v>
      </c>
      <c r="D9" s="139" t="str">
        <f>Dashboard!D13</f>
        <v>-</v>
      </c>
      <c r="E9" s="140">
        <f>K9</f>
        <v>1</v>
      </c>
      <c r="F9" s="139"/>
      <c r="G9" s="139"/>
      <c r="H9" s="139"/>
      <c r="I9" s="139"/>
      <c r="J9" s="139"/>
      <c r="K9" s="140">
        <v>1</v>
      </c>
      <c r="L9" s="141"/>
      <c r="M9" s="114"/>
    </row>
    <row r="10" spans="2:13" ht="17" thickBot="1" x14ac:dyDescent="0.25">
      <c r="B10" s="60"/>
      <c r="C10" s="139" t="str">
        <f>Dashboard!C14</f>
        <v>fever.base_cop</v>
      </c>
      <c r="D10" s="139" t="str">
        <f>Dashboard!D14</f>
        <v>-</v>
      </c>
      <c r="E10" s="140">
        <f>F10</f>
        <v>3.25</v>
      </c>
      <c r="F10" s="142">
        <f>Notes!E14</f>
        <v>3.25</v>
      </c>
      <c r="G10" s="143"/>
      <c r="H10" s="143"/>
      <c r="I10" s="143"/>
      <c r="J10" s="143"/>
      <c r="K10" s="141"/>
      <c r="L10" s="141"/>
      <c r="M10" s="114"/>
    </row>
    <row r="11" spans="2:13" ht="17" thickBot="1" x14ac:dyDescent="0.25">
      <c r="B11" s="60"/>
      <c r="C11" s="139" t="str">
        <f>Dashboard!C15</f>
        <v>fever.capacity.electricity</v>
      </c>
      <c r="D11" s="139" t="str">
        <f>Dashboard!D15</f>
        <v>-</v>
      </c>
      <c r="E11" s="144">
        <f>G11</f>
        <v>2.5889967637540458E-3</v>
      </c>
      <c r="F11" s="143"/>
      <c r="G11" s="145">
        <f>Notes!E59</f>
        <v>2.5889967637540458E-3</v>
      </c>
      <c r="H11" s="143"/>
      <c r="I11" s="143"/>
      <c r="J11" s="143"/>
      <c r="K11" s="141"/>
      <c r="L11" s="141"/>
      <c r="M11" s="114"/>
    </row>
    <row r="12" spans="2:13" ht="17" thickBot="1" x14ac:dyDescent="0.25">
      <c r="B12" s="60"/>
      <c r="C12" s="139" t="str">
        <f>Dashboard!C16</f>
        <v>fever.cop_per_degree</v>
      </c>
      <c r="D12" s="139" t="str">
        <f>Dashboard!D16</f>
        <v>-</v>
      </c>
      <c r="E12" s="140">
        <f>F12</f>
        <v>8.7499999999999994E-2</v>
      </c>
      <c r="F12" s="142">
        <f>Notes!E15</f>
        <v>8.7499999999999994E-2</v>
      </c>
      <c r="G12" s="143"/>
      <c r="H12" s="143"/>
      <c r="I12" s="143"/>
      <c r="J12" s="143"/>
      <c r="K12" s="141"/>
      <c r="L12" s="141"/>
      <c r="M12" s="114"/>
    </row>
    <row r="13" spans="2:13" ht="17" thickBot="1" x14ac:dyDescent="0.25">
      <c r="B13" s="60"/>
      <c r="C13" s="139" t="str">
        <f>Dashboard!C17</f>
        <v>storage.volume</v>
      </c>
      <c r="D13" s="139" t="str">
        <f>Dashboard!D17</f>
        <v>MWh</v>
      </c>
      <c r="E13" s="140">
        <f>G13</f>
        <v>0</v>
      </c>
      <c r="F13" s="143"/>
      <c r="G13" s="154">
        <f>Notes!E60</f>
        <v>0</v>
      </c>
      <c r="H13" s="154">
        <f>Notes!E29</f>
        <v>1.7000000000000001E-3</v>
      </c>
      <c r="I13" s="154">
        <f>Notes!E37</f>
        <v>3.3E-3</v>
      </c>
      <c r="J13" s="139"/>
      <c r="K13" s="141"/>
      <c r="L13" s="141"/>
      <c r="M13" s="114"/>
    </row>
    <row r="14" spans="2:13" ht="17" thickBot="1" x14ac:dyDescent="0.25">
      <c r="B14" s="60"/>
      <c r="C14" s="139" t="str">
        <f>Dashboard!C18</f>
        <v>storage.cost_per_mwh</v>
      </c>
      <c r="D14" s="139" t="str">
        <f>Dashboard!D18</f>
        <v>euro/MWh</v>
      </c>
      <c r="E14" s="140">
        <f>K14</f>
        <v>0</v>
      </c>
      <c r="F14" s="143"/>
      <c r="G14" s="143"/>
      <c r="H14" s="139"/>
      <c r="I14" s="139"/>
      <c r="J14" s="139"/>
      <c r="K14" s="140">
        <v>0</v>
      </c>
      <c r="L14" s="141"/>
      <c r="M14" s="153" t="s">
        <v>147</v>
      </c>
    </row>
    <row r="15" spans="2:13" ht="17" thickBot="1" x14ac:dyDescent="0.25">
      <c r="B15" s="60"/>
      <c r="C15" s="139" t="str">
        <f>Dashboard!C19</f>
        <v>availability</v>
      </c>
      <c r="D15" s="139" t="str">
        <f>Dashboard!D19</f>
        <v>-</v>
      </c>
      <c r="E15" s="140">
        <f t="shared" ref="E15:E21" si="0">K15</f>
        <v>0</v>
      </c>
      <c r="F15" s="139"/>
      <c r="G15" s="139"/>
      <c r="H15" s="139"/>
      <c r="I15" s="139"/>
      <c r="J15" s="139"/>
      <c r="K15" s="140">
        <v>0</v>
      </c>
      <c r="L15" s="141"/>
      <c r="M15" s="114"/>
    </row>
    <row r="16" spans="2:13" ht="17" thickBot="1" x14ac:dyDescent="0.25">
      <c r="B16" s="60"/>
      <c r="C16" s="139" t="str">
        <f>Dashboard!C20</f>
        <v>forecasting_error</v>
      </c>
      <c r="D16" s="139" t="str">
        <f>Dashboard!D20</f>
        <v>-</v>
      </c>
      <c r="E16" s="140">
        <f t="shared" si="0"/>
        <v>0</v>
      </c>
      <c r="F16" s="139"/>
      <c r="G16" s="139"/>
      <c r="H16" s="139"/>
      <c r="I16" s="139"/>
      <c r="J16" s="139"/>
      <c r="K16" s="140">
        <v>0</v>
      </c>
      <c r="L16" s="141"/>
      <c r="M16" s="114"/>
    </row>
    <row r="17" spans="2:13" ht="17" thickBot="1" x14ac:dyDescent="0.25">
      <c r="B17" s="60"/>
      <c r="C17" s="139" t="str">
        <f>Dashboard!C21</f>
        <v>full_load_hours</v>
      </c>
      <c r="D17" s="139" t="str">
        <f>Dashboard!D21</f>
        <v>-</v>
      </c>
      <c r="E17" s="140">
        <f t="shared" si="0"/>
        <v>0</v>
      </c>
      <c r="F17" s="139"/>
      <c r="G17" s="139"/>
      <c r="H17" s="139"/>
      <c r="I17" s="139"/>
      <c r="J17" s="139"/>
      <c r="K17" s="140">
        <v>0</v>
      </c>
      <c r="L17" s="141"/>
      <c r="M17" s="114"/>
    </row>
    <row r="18" spans="2:13" ht="17" thickBot="1" x14ac:dyDescent="0.25">
      <c r="B18" s="60"/>
      <c r="C18" s="139" t="str">
        <f>Dashboard!C22</f>
        <v>households_supplied_per_unit</v>
      </c>
      <c r="D18" s="139" t="str">
        <f>Dashboard!D22</f>
        <v>-</v>
      </c>
      <c r="E18" s="140">
        <f t="shared" si="0"/>
        <v>1</v>
      </c>
      <c r="F18" s="139"/>
      <c r="G18" s="139"/>
      <c r="H18" s="139"/>
      <c r="I18" s="139"/>
      <c r="J18" s="139"/>
      <c r="K18" s="140">
        <v>1</v>
      </c>
      <c r="L18" s="141"/>
      <c r="M18" s="114"/>
    </row>
    <row r="19" spans="2:13" ht="17" thickBot="1" x14ac:dyDescent="0.25">
      <c r="B19" s="60"/>
      <c r="C19" s="139" t="str">
        <f>Dashboard!C23</f>
        <v>part_load_efficiency_penalty</v>
      </c>
      <c r="D19" s="139" t="str">
        <f>Dashboard!D23</f>
        <v>-</v>
      </c>
      <c r="E19" s="140">
        <f t="shared" si="0"/>
        <v>0</v>
      </c>
      <c r="F19" s="139"/>
      <c r="G19" s="139"/>
      <c r="H19" s="139"/>
      <c r="I19" s="139"/>
      <c r="J19" s="139"/>
      <c r="K19" s="140">
        <v>0</v>
      </c>
      <c r="L19" s="141"/>
      <c r="M19" s="114"/>
    </row>
    <row r="20" spans="2:13" ht="17" thickBot="1" x14ac:dyDescent="0.25">
      <c r="B20" s="60"/>
      <c r="C20" s="139" t="str">
        <f>Dashboard!C24</f>
        <v>part_load_operating_point</v>
      </c>
      <c r="D20" s="139" t="str">
        <f>Dashboard!D24</f>
        <v>-</v>
      </c>
      <c r="E20" s="140">
        <f t="shared" si="0"/>
        <v>0</v>
      </c>
      <c r="F20" s="139"/>
      <c r="G20" s="139"/>
      <c r="H20" s="139"/>
      <c r="I20" s="139"/>
      <c r="J20" s="139"/>
      <c r="K20" s="140">
        <v>0</v>
      </c>
      <c r="L20" s="141"/>
      <c r="M20" s="114"/>
    </row>
    <row r="21" spans="2:13" ht="17" thickBot="1" x14ac:dyDescent="0.25">
      <c r="B21" s="60"/>
      <c r="C21" s="139" t="str">
        <f>Dashboard!C25</f>
        <v>electricity_output_capacity</v>
      </c>
      <c r="D21" s="139" t="str">
        <f>Dashboard!D25</f>
        <v>MW</v>
      </c>
      <c r="E21" s="140">
        <f t="shared" si="0"/>
        <v>0</v>
      </c>
      <c r="F21" s="139"/>
      <c r="G21" s="139"/>
      <c r="H21" s="139"/>
      <c r="I21" s="139"/>
      <c r="J21" s="139"/>
      <c r="K21" s="140">
        <v>0</v>
      </c>
      <c r="L21" s="141"/>
      <c r="M21" s="114"/>
    </row>
    <row r="22" spans="2:13" ht="17" thickBot="1" x14ac:dyDescent="0.25">
      <c r="B22" s="60"/>
      <c r="C22" s="139" t="str">
        <f>Dashboard!C26</f>
        <v>heat_output_capacity</v>
      </c>
      <c r="D22" s="139" t="str">
        <f>Dashboard!D26</f>
        <v>MW</v>
      </c>
      <c r="E22" s="142">
        <f>G22</f>
        <v>0.01</v>
      </c>
      <c r="F22" s="143"/>
      <c r="G22" s="146">
        <f>Notes!E56</f>
        <v>0.01</v>
      </c>
      <c r="H22" s="143"/>
      <c r="I22" s="143"/>
      <c r="J22" s="143"/>
      <c r="K22" s="143"/>
      <c r="L22" s="143"/>
      <c r="M22" s="114"/>
    </row>
    <row r="23" spans="2:13" ht="17" thickBot="1" x14ac:dyDescent="0.25">
      <c r="B23" s="60"/>
      <c r="C23" s="139" t="str">
        <f>Dashboard!C27</f>
        <v>simult_sd</v>
      </c>
      <c r="D23" s="139" t="str">
        <f>Dashboard!D27</f>
        <v>-</v>
      </c>
      <c r="E23" s="140">
        <f>K23</f>
        <v>0</v>
      </c>
      <c r="F23" s="139"/>
      <c r="G23" s="139"/>
      <c r="H23" s="139"/>
      <c r="I23" s="139"/>
      <c r="J23" s="139"/>
      <c r="K23" s="140">
        <v>0</v>
      </c>
      <c r="L23" s="141"/>
      <c r="M23" s="114"/>
    </row>
    <row r="24" spans="2:13" ht="17" thickBot="1" x14ac:dyDescent="0.25">
      <c r="B24" s="60"/>
      <c r="C24" s="139" t="str">
        <f>Dashboard!C28</f>
        <v>simult_se</v>
      </c>
      <c r="D24" s="139" t="str">
        <f>Dashboard!D28</f>
        <v>-</v>
      </c>
      <c r="E24" s="140">
        <f>K24</f>
        <v>0</v>
      </c>
      <c r="F24" s="139"/>
      <c r="G24" s="139"/>
      <c r="H24" s="139"/>
      <c r="I24" s="139"/>
      <c r="J24" s="139"/>
      <c r="K24" s="140">
        <v>0</v>
      </c>
      <c r="L24" s="141"/>
      <c r="M24" s="114"/>
    </row>
    <row r="25" spans="2:13" ht="17" thickBot="1" x14ac:dyDescent="0.25">
      <c r="B25" s="60"/>
      <c r="C25" s="139" t="str">
        <f>Dashboard!C29</f>
        <v>simult_wd</v>
      </c>
      <c r="D25" s="139" t="str">
        <f>Dashboard!D29</f>
        <v>-</v>
      </c>
      <c r="E25" s="140">
        <f>K25</f>
        <v>1</v>
      </c>
      <c r="F25" s="139"/>
      <c r="G25" s="139"/>
      <c r="H25" s="139"/>
      <c r="I25" s="139"/>
      <c r="J25" s="139"/>
      <c r="K25" s="140">
        <v>1</v>
      </c>
      <c r="L25" s="141"/>
      <c r="M25" s="114"/>
    </row>
    <row r="26" spans="2:13" ht="17" thickBot="1" x14ac:dyDescent="0.25">
      <c r="B26" s="60"/>
      <c r="C26" s="139" t="str">
        <f>Dashboard!C30</f>
        <v>simult_we</v>
      </c>
      <c r="D26" s="139" t="str">
        <f>Dashboard!D30</f>
        <v>-</v>
      </c>
      <c r="E26" s="140">
        <f>K26</f>
        <v>1</v>
      </c>
      <c r="F26" s="139"/>
      <c r="G26" s="139"/>
      <c r="H26" s="139"/>
      <c r="I26" s="139"/>
      <c r="J26" s="139"/>
      <c r="K26" s="140">
        <v>1</v>
      </c>
      <c r="L26" s="141"/>
      <c r="M26" s="114"/>
    </row>
    <row r="27" spans="2:13" ht="17" thickBot="1" x14ac:dyDescent="0.25">
      <c r="B27" s="60"/>
      <c r="C27" s="139" t="str">
        <f>Dashboard!C31</f>
        <v>peak_load_units_present</v>
      </c>
      <c r="D27" s="139" t="str">
        <f>Dashboard!D31</f>
        <v>-</v>
      </c>
      <c r="E27" s="140">
        <f>K27</f>
        <v>0</v>
      </c>
      <c r="F27" s="139"/>
      <c r="G27" s="139"/>
      <c r="H27" s="139"/>
      <c r="I27" s="139"/>
      <c r="J27" s="139"/>
      <c r="K27" s="140">
        <v>0</v>
      </c>
      <c r="L27" s="141"/>
      <c r="M27" s="114"/>
    </row>
    <row r="28" spans="2:13" x14ac:dyDescent="0.2">
      <c r="B28" s="60"/>
      <c r="C28" s="61"/>
      <c r="D28" s="61"/>
      <c r="E28" s="61"/>
      <c r="F28" s="61"/>
      <c r="G28" s="61"/>
      <c r="H28" s="61"/>
      <c r="I28" s="61"/>
      <c r="J28" s="61"/>
      <c r="K28" s="115"/>
      <c r="L28" s="115"/>
      <c r="M28" s="116"/>
    </row>
    <row r="29" spans="2:13" ht="17" thickBot="1" x14ac:dyDescent="0.25">
      <c r="B29" s="60"/>
      <c r="C29" s="10" t="str">
        <f>Dashboard!C33</f>
        <v>Cost</v>
      </c>
      <c r="D29" s="61">
        <f>Dashboard!D33</f>
        <v>0</v>
      </c>
      <c r="E29" s="61"/>
      <c r="F29" s="61"/>
      <c r="G29" s="61"/>
      <c r="H29" s="61"/>
      <c r="I29" s="61"/>
      <c r="J29" s="61"/>
      <c r="K29" s="115"/>
      <c r="L29" s="115"/>
      <c r="M29" s="116"/>
    </row>
    <row r="30" spans="2:13" ht="17" thickBot="1" x14ac:dyDescent="0.25">
      <c r="B30" s="60"/>
      <c r="C30" s="139" t="str">
        <f>Dashboard!C34</f>
        <v>initial_investment</v>
      </c>
      <c r="D30" s="139" t="str">
        <f>Dashboard!D34</f>
        <v>euro</v>
      </c>
      <c r="E30" s="147">
        <f>G30</f>
        <v>9246.4</v>
      </c>
      <c r="F30" s="148"/>
      <c r="G30" s="149">
        <f>Notes!E53</f>
        <v>9246.4</v>
      </c>
      <c r="H30" s="148"/>
      <c r="I30" s="148"/>
      <c r="J30" s="148"/>
      <c r="K30" s="141"/>
      <c r="L30" s="141"/>
      <c r="M30" s="114"/>
    </row>
    <row r="31" spans="2:13" ht="17" thickBot="1" x14ac:dyDescent="0.25">
      <c r="B31" s="60"/>
      <c r="C31" s="139" t="str">
        <f>Dashboard!C35</f>
        <v>ccs_investment</v>
      </c>
      <c r="D31" s="139" t="str">
        <f>Dashboard!D35</f>
        <v>euro</v>
      </c>
      <c r="E31" s="140">
        <f>K31</f>
        <v>0</v>
      </c>
      <c r="F31" s="139"/>
      <c r="G31" s="139"/>
      <c r="H31" s="139"/>
      <c r="I31" s="139"/>
      <c r="J31" s="139"/>
      <c r="K31" s="140">
        <v>0</v>
      </c>
      <c r="L31" s="141"/>
      <c r="M31" s="114"/>
    </row>
    <row r="32" spans="2:13" ht="17" thickBot="1" x14ac:dyDescent="0.25">
      <c r="B32" s="60"/>
      <c r="C32" s="139" t="str">
        <f>Dashboard!C36</f>
        <v>cost_of_installing</v>
      </c>
      <c r="D32" s="139" t="str">
        <f>Dashboard!D36</f>
        <v>euro</v>
      </c>
      <c r="E32" s="147">
        <f>G32</f>
        <v>1500</v>
      </c>
      <c r="F32" s="150"/>
      <c r="G32" s="149">
        <f>Notes!E54</f>
        <v>1500</v>
      </c>
      <c r="H32" s="150"/>
      <c r="I32" s="150"/>
      <c r="J32" s="150"/>
      <c r="K32" s="141"/>
      <c r="L32" s="141"/>
      <c r="M32" s="114"/>
    </row>
    <row r="33" spans="2:13" ht="17" thickBot="1" x14ac:dyDescent="0.25">
      <c r="B33" s="60"/>
      <c r="C33" s="139" t="str">
        <f>Dashboard!C37</f>
        <v>decommissioning_costs</v>
      </c>
      <c r="D33" s="139" t="str">
        <f>Dashboard!D37</f>
        <v>euro</v>
      </c>
      <c r="E33" s="140">
        <f>K33</f>
        <v>0</v>
      </c>
      <c r="F33" s="139"/>
      <c r="G33" s="139"/>
      <c r="H33" s="139"/>
      <c r="I33" s="139"/>
      <c r="J33" s="139"/>
      <c r="K33" s="140">
        <v>0</v>
      </c>
      <c r="L33" s="141"/>
      <c r="M33" s="114"/>
    </row>
    <row r="34" spans="2:13" ht="17" thickBot="1" x14ac:dyDescent="0.25">
      <c r="B34" s="60"/>
      <c r="C34" s="139" t="str">
        <f>Dashboard!C38</f>
        <v>fixed_operation_and_maintenance_costs_per_year</v>
      </c>
      <c r="D34" s="139" t="str">
        <f>Dashboard!D38</f>
        <v>euro/year</v>
      </c>
      <c r="E34" s="147">
        <f>G34</f>
        <v>100</v>
      </c>
      <c r="F34" s="148"/>
      <c r="G34" s="149">
        <f>Notes!E55</f>
        <v>100</v>
      </c>
      <c r="H34" s="148"/>
      <c r="I34" s="148"/>
      <c r="J34" s="148"/>
      <c r="K34" s="141"/>
      <c r="L34" s="141"/>
      <c r="M34" s="114"/>
    </row>
    <row r="35" spans="2:13" ht="17" thickBot="1" x14ac:dyDescent="0.25">
      <c r="B35" s="60"/>
      <c r="C35" s="139" t="str">
        <f>Dashboard!C39</f>
        <v>variable_operation_and_maintenance_costs_per_full_load_hour</v>
      </c>
      <c r="D35" s="139" t="str">
        <f>Dashboard!D39</f>
        <v>euro/FLH</v>
      </c>
      <c r="E35" s="140">
        <f>K35</f>
        <v>0</v>
      </c>
      <c r="F35" s="139"/>
      <c r="G35" s="139"/>
      <c r="H35" s="139"/>
      <c r="I35" s="139"/>
      <c r="J35" s="139"/>
      <c r="K35" s="140">
        <v>0</v>
      </c>
      <c r="L35" s="141"/>
      <c r="M35" s="114"/>
    </row>
    <row r="36" spans="2:13" ht="17" thickBot="1" x14ac:dyDescent="0.25">
      <c r="B36" s="60"/>
      <c r="C36" s="139" t="str">
        <f>Dashboard!C40</f>
        <v>variable_operation_and_maintenance_costs_for_ccs_per_full_load_hour</v>
      </c>
      <c r="D36" s="139" t="str">
        <f>Dashboard!D40</f>
        <v>euro/FLH</v>
      </c>
      <c r="E36" s="140">
        <f>K36</f>
        <v>0</v>
      </c>
      <c r="F36" s="139"/>
      <c r="G36" s="139"/>
      <c r="H36" s="139"/>
      <c r="I36" s="139"/>
      <c r="J36" s="139"/>
      <c r="K36" s="140">
        <v>0</v>
      </c>
      <c r="L36" s="141"/>
      <c r="M36" s="114"/>
    </row>
    <row r="37" spans="2:13" ht="17" thickBot="1" x14ac:dyDescent="0.25">
      <c r="B37" s="60"/>
      <c r="C37" s="139" t="str">
        <f>Dashboard!C41</f>
        <v>wacc</v>
      </c>
      <c r="D37" s="139" t="str">
        <f>Dashboard!D41</f>
        <v>%</v>
      </c>
      <c r="E37" s="140">
        <f>K37</f>
        <v>0.04</v>
      </c>
      <c r="F37" s="139"/>
      <c r="G37" s="139"/>
      <c r="H37" s="139"/>
      <c r="I37" s="139"/>
      <c r="J37" s="139"/>
      <c r="K37" s="140">
        <v>0.04</v>
      </c>
      <c r="L37" s="141"/>
      <c r="M37" s="114"/>
    </row>
    <row r="38" spans="2:13" ht="17" thickBot="1" x14ac:dyDescent="0.25">
      <c r="B38" s="60"/>
      <c r="C38" s="139" t="str">
        <f>Dashboard!C42</f>
        <v>takes_part_in_ets</v>
      </c>
      <c r="D38" s="139" t="str">
        <f>Dashboard!D42</f>
        <v>yes=1, no=0</v>
      </c>
      <c r="E38" s="140">
        <f>K38</f>
        <v>0</v>
      </c>
      <c r="F38" s="139"/>
      <c r="G38" s="139"/>
      <c r="H38" s="139"/>
      <c r="I38" s="139"/>
      <c r="J38" s="139"/>
      <c r="K38" s="140">
        <v>0</v>
      </c>
      <c r="L38" s="141"/>
      <c r="M38" s="114"/>
    </row>
    <row r="39" spans="2:13" ht="17" thickBot="1" x14ac:dyDescent="0.25">
      <c r="B39" s="60"/>
      <c r="C39" s="139" t="str">
        <f>Dashboard!C43</f>
        <v>storage.cost_per_mwh</v>
      </c>
      <c r="D39" s="139" t="str">
        <f>Dashboard!D43</f>
        <v>eur0/MWh</v>
      </c>
      <c r="E39" s="147">
        <f>J39</f>
        <v>0</v>
      </c>
      <c r="F39" s="150"/>
      <c r="G39" s="150"/>
      <c r="H39" s="150"/>
      <c r="I39" s="150"/>
      <c r="J39" s="149">
        <f>Notes!E62</f>
        <v>0</v>
      </c>
      <c r="K39" s="141"/>
      <c r="L39" s="141"/>
      <c r="M39" s="114"/>
    </row>
    <row r="40" spans="2:13" ht="17" thickBot="1" x14ac:dyDescent="0.25">
      <c r="B40" s="60"/>
      <c r="C40" s="61"/>
      <c r="D40" s="61"/>
      <c r="E40" s="99">
        <f>K40</f>
        <v>0</v>
      </c>
      <c r="F40" s="61"/>
      <c r="G40" s="61"/>
      <c r="H40" s="61"/>
      <c r="I40" s="61"/>
      <c r="J40" s="61"/>
      <c r="K40" s="115"/>
      <c r="L40" s="115"/>
      <c r="M40" s="116"/>
    </row>
    <row r="41" spans="2:13" ht="17" thickBot="1" x14ac:dyDescent="0.25">
      <c r="B41" s="60"/>
      <c r="C41" s="10" t="str">
        <f>Dashboard!C45</f>
        <v>Other</v>
      </c>
      <c r="D41" s="61"/>
      <c r="E41" s="61"/>
      <c r="F41" s="61"/>
      <c r="G41" s="61"/>
      <c r="H41" s="61"/>
      <c r="I41" s="61"/>
      <c r="J41" s="61"/>
      <c r="K41" s="115"/>
      <c r="L41" s="115"/>
      <c r="M41" s="116"/>
    </row>
    <row r="42" spans="2:13" ht="17" thickBot="1" x14ac:dyDescent="0.25">
      <c r="B42" s="60"/>
      <c r="C42" s="139" t="str">
        <f>Dashboard!C46</f>
        <v>land_use_per_unit</v>
      </c>
      <c r="D42" s="139" t="str">
        <f>Dashboard!D46</f>
        <v>km2</v>
      </c>
      <c r="E42" s="139"/>
      <c r="F42" s="139"/>
      <c r="G42" s="139"/>
      <c r="H42" s="139"/>
      <c r="I42" s="139"/>
      <c r="J42" s="139"/>
      <c r="K42" s="140">
        <v>0</v>
      </c>
      <c r="L42" s="141"/>
      <c r="M42" s="114"/>
    </row>
    <row r="43" spans="2:13" ht="17" thickBot="1" x14ac:dyDescent="0.25">
      <c r="B43" s="60"/>
      <c r="C43" s="139" t="str">
        <f>Dashboard!C47</f>
        <v>construction_time</v>
      </c>
      <c r="D43" s="139" t="str">
        <f>Dashboard!D47</f>
        <v>years</v>
      </c>
      <c r="E43" s="140">
        <f>K43</f>
        <v>0</v>
      </c>
      <c r="F43" s="139"/>
      <c r="G43" s="139"/>
      <c r="H43" s="139"/>
      <c r="I43" s="139"/>
      <c r="J43" s="139"/>
      <c r="K43" s="140">
        <v>0</v>
      </c>
      <c r="L43" s="141"/>
      <c r="M43" s="114"/>
    </row>
    <row r="44" spans="2:13" ht="17" thickBot="1" x14ac:dyDescent="0.25">
      <c r="B44" s="60"/>
      <c r="C44" s="139" t="str">
        <f>Dashboard!C48</f>
        <v>technical_lifetime</v>
      </c>
      <c r="D44" s="139" t="str">
        <f>Dashboard!D48</f>
        <v>years</v>
      </c>
      <c r="E44" s="151">
        <f>G44</f>
        <v>15</v>
      </c>
      <c r="F44" s="139"/>
      <c r="G44" s="152">
        <f>Notes!E50</f>
        <v>15</v>
      </c>
      <c r="H44" s="139"/>
      <c r="I44" s="139"/>
      <c r="J44" s="139"/>
      <c r="K44" s="141"/>
      <c r="L44" s="141"/>
      <c r="M44" s="114"/>
    </row>
    <row r="45" spans="2:13" ht="17" thickBot="1" x14ac:dyDescent="0.25">
      <c r="B45" s="60"/>
      <c r="C45" s="139" t="str">
        <f>Dashboard!C49</f>
        <v>free_co2_factor</v>
      </c>
      <c r="D45" s="139" t="str">
        <f>Dashboard!D49</f>
        <v>-</v>
      </c>
      <c r="E45" s="140">
        <f t="shared" ref="E45:E50" si="1">K45</f>
        <v>0</v>
      </c>
      <c r="F45" s="139"/>
      <c r="G45" s="139"/>
      <c r="H45" s="139"/>
      <c r="I45" s="139"/>
      <c r="J45" s="139"/>
      <c r="K45" s="140">
        <v>0</v>
      </c>
      <c r="L45" s="141"/>
      <c r="M45" s="114"/>
    </row>
    <row r="46" spans="2:13" ht="17" thickBot="1" x14ac:dyDescent="0.25">
      <c r="B46" s="60"/>
      <c r="C46" s="139" t="str">
        <f>Dashboard!C50</f>
        <v>hours_prep_nl</v>
      </c>
      <c r="D46" s="139" t="str">
        <f>Dashboard!D50</f>
        <v>-</v>
      </c>
      <c r="E46" s="140">
        <f t="shared" si="1"/>
        <v>0</v>
      </c>
      <c r="F46" s="139"/>
      <c r="G46" s="139"/>
      <c r="H46" s="139"/>
      <c r="I46" s="139"/>
      <c r="J46" s="139"/>
      <c r="K46" s="140">
        <v>0</v>
      </c>
      <c r="L46" s="141"/>
      <c r="M46" s="114"/>
    </row>
    <row r="47" spans="2:13" ht="17" thickBot="1" x14ac:dyDescent="0.25">
      <c r="B47" s="60"/>
      <c r="C47" s="139" t="str">
        <f>Dashboard!C51</f>
        <v>hours_prod_nl</v>
      </c>
      <c r="D47" s="139" t="str">
        <f>Dashboard!D51</f>
        <v>-</v>
      </c>
      <c r="E47" s="140">
        <f t="shared" si="1"/>
        <v>0</v>
      </c>
      <c r="F47" s="139"/>
      <c r="G47" s="139"/>
      <c r="H47" s="139"/>
      <c r="I47" s="139"/>
      <c r="J47" s="139"/>
      <c r="K47" s="140">
        <v>0</v>
      </c>
      <c r="L47" s="141"/>
      <c r="M47" s="114"/>
    </row>
    <row r="48" spans="2:13" ht="17" thickBot="1" x14ac:dyDescent="0.25">
      <c r="B48" s="60"/>
      <c r="C48" s="139" t="str">
        <f>Dashboard!C52</f>
        <v>hours_place_nl</v>
      </c>
      <c r="D48" s="139" t="str">
        <f>Dashboard!D52</f>
        <v>-</v>
      </c>
      <c r="E48" s="140">
        <f t="shared" si="1"/>
        <v>7</v>
      </c>
      <c r="F48" s="139"/>
      <c r="G48" s="139"/>
      <c r="H48" s="139"/>
      <c r="I48" s="139"/>
      <c r="J48" s="139"/>
      <c r="K48" s="140">
        <v>7</v>
      </c>
      <c r="L48" s="141"/>
      <c r="M48" s="114"/>
    </row>
    <row r="49" spans="2:13" ht="17" thickBot="1" x14ac:dyDescent="0.25">
      <c r="B49" s="60"/>
      <c r="C49" s="139" t="str">
        <f>Dashboard!C53</f>
        <v>hours_maint_nl</v>
      </c>
      <c r="D49" s="139" t="str">
        <f>Dashboard!D53</f>
        <v>-</v>
      </c>
      <c r="E49" s="140">
        <f t="shared" si="1"/>
        <v>1.5</v>
      </c>
      <c r="F49" s="139"/>
      <c r="G49" s="139"/>
      <c r="H49" s="139"/>
      <c r="I49" s="139"/>
      <c r="J49" s="139"/>
      <c r="K49" s="140">
        <v>1.5</v>
      </c>
      <c r="L49" s="141"/>
      <c r="M49" s="114"/>
    </row>
    <row r="50" spans="2:13" ht="17" thickBot="1" x14ac:dyDescent="0.25">
      <c r="B50" s="60"/>
      <c r="C50" s="139" t="str">
        <f>Dashboard!C54</f>
        <v>hours_remov_nl</v>
      </c>
      <c r="D50" s="139" t="str">
        <f>Dashboard!D54</f>
        <v>-</v>
      </c>
      <c r="E50" s="140">
        <f t="shared" si="1"/>
        <v>7</v>
      </c>
      <c r="F50" s="139"/>
      <c r="G50" s="139"/>
      <c r="H50" s="139"/>
      <c r="I50" s="139"/>
      <c r="J50" s="139"/>
      <c r="K50" s="140">
        <v>7</v>
      </c>
      <c r="L50" s="141"/>
      <c r="M50" s="114"/>
    </row>
    <row r="51" spans="2:13" x14ac:dyDescent="0.2">
      <c r="B51" s="60"/>
      <c r="C51" s="61"/>
      <c r="D51" s="61"/>
      <c r="E51" s="61"/>
      <c r="F51" s="61"/>
      <c r="G51" s="61"/>
      <c r="H51" s="61"/>
      <c r="I51" s="61"/>
      <c r="J51" s="61"/>
      <c r="K51" s="61"/>
      <c r="L51" s="115"/>
      <c r="M51" s="116"/>
    </row>
    <row r="52" spans="2:13" ht="17" thickBot="1" x14ac:dyDescent="0.25">
      <c r="B52" s="117"/>
      <c r="C52" s="118"/>
      <c r="D52" s="118"/>
      <c r="E52" s="118"/>
      <c r="F52" s="118"/>
      <c r="G52" s="118"/>
      <c r="H52" s="118"/>
      <c r="I52" s="118"/>
      <c r="J52" s="118"/>
      <c r="K52" s="118"/>
      <c r="L52" s="119"/>
      <c r="M52" s="120"/>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53"/>
  <sheetViews>
    <sheetView zoomScale="67" workbookViewId="0">
      <selection activeCell="A21" sqref="A21:XFD21"/>
    </sheetView>
  </sheetViews>
  <sheetFormatPr baseColWidth="10" defaultColWidth="33.140625" defaultRowHeight="16" x14ac:dyDescent="0.2"/>
  <cols>
    <col min="1" max="1" width="3.28515625" style="39" customWidth="1"/>
    <col min="2" max="2" width="3.42578125" style="39" customWidth="1"/>
    <col min="3" max="3" width="28.7109375" style="39" customWidth="1"/>
    <col min="4" max="4" width="3.140625" style="39" customWidth="1"/>
    <col min="5" max="5" width="16.140625" style="39" customWidth="1"/>
    <col min="6" max="6" width="10.28515625" style="39" customWidth="1"/>
    <col min="7" max="9" width="12.140625" style="39" customWidth="1"/>
    <col min="10" max="10" width="75.28515625" style="40" bestFit="1" customWidth="1"/>
    <col min="11" max="11" width="41.85546875" style="39" bestFit="1" customWidth="1"/>
    <col min="12" max="16384" width="33.140625" style="39"/>
  </cols>
  <sheetData>
    <row r="1" spans="2:11" ht="17" thickBot="1" x14ac:dyDescent="0.25"/>
    <row r="2" spans="2:11" x14ac:dyDescent="0.2">
      <c r="B2" s="41"/>
      <c r="C2" s="42"/>
      <c r="D2" s="42"/>
      <c r="E2" s="42"/>
      <c r="F2" s="42"/>
      <c r="G2" s="42"/>
      <c r="H2" s="42"/>
      <c r="I2" s="42"/>
      <c r="J2" s="43"/>
      <c r="K2" s="103"/>
    </row>
    <row r="3" spans="2:11" x14ac:dyDescent="0.2">
      <c r="B3" s="44"/>
      <c r="C3" s="45" t="s">
        <v>20</v>
      </c>
      <c r="D3" s="45"/>
      <c r="E3" s="45"/>
      <c r="F3" s="45"/>
      <c r="G3" s="45"/>
      <c r="H3" s="45"/>
      <c r="I3" s="45"/>
      <c r="J3" s="46"/>
      <c r="K3" s="104"/>
    </row>
    <row r="4" spans="2:11" x14ac:dyDescent="0.2">
      <c r="B4" s="44"/>
      <c r="C4" s="47"/>
      <c r="D4" s="47"/>
      <c r="E4" s="47"/>
      <c r="F4" s="47"/>
      <c r="G4" s="47"/>
      <c r="H4" s="47"/>
      <c r="I4" s="47"/>
      <c r="J4" s="48"/>
      <c r="K4" s="104"/>
    </row>
    <row r="5" spans="2:11" x14ac:dyDescent="0.2">
      <c r="B5" s="49"/>
      <c r="C5" s="50" t="s">
        <v>27</v>
      </c>
      <c r="D5" s="50"/>
      <c r="E5" s="50" t="s">
        <v>0</v>
      </c>
      <c r="F5" s="50" t="s">
        <v>17</v>
      </c>
      <c r="G5" s="50" t="s">
        <v>28</v>
      </c>
      <c r="H5" s="50" t="s">
        <v>99</v>
      </c>
      <c r="I5" s="50" t="s">
        <v>56</v>
      </c>
      <c r="J5" s="51" t="s">
        <v>100</v>
      </c>
      <c r="K5" s="105" t="s">
        <v>14</v>
      </c>
    </row>
    <row r="6" spans="2:11" x14ac:dyDescent="0.2">
      <c r="B6" s="44"/>
      <c r="C6" s="47"/>
      <c r="D6" s="47"/>
      <c r="E6" s="47"/>
      <c r="F6" s="47"/>
      <c r="G6" s="47"/>
      <c r="H6" s="47"/>
      <c r="I6" s="47"/>
      <c r="J6" s="48"/>
      <c r="K6" s="104"/>
    </row>
    <row r="7" spans="2:11" x14ac:dyDescent="0.2">
      <c r="B7" s="44"/>
      <c r="C7" s="124" t="str">
        <f>Dashboard!C14</f>
        <v>fever.base_cop</v>
      </c>
      <c r="D7" s="125"/>
      <c r="E7" s="125" t="s">
        <v>106</v>
      </c>
      <c r="F7" s="125" t="s">
        <v>107</v>
      </c>
      <c r="G7" s="125">
        <v>2015</v>
      </c>
      <c r="H7" s="125">
        <v>2015</v>
      </c>
      <c r="I7" s="126">
        <v>42948</v>
      </c>
      <c r="J7" s="124" t="s">
        <v>108</v>
      </c>
      <c r="K7" s="127"/>
    </row>
    <row r="8" spans="2:11" x14ac:dyDescent="0.2">
      <c r="B8" s="44"/>
      <c r="C8" s="124" t="str">
        <f>Dashboard!C16</f>
        <v>fever.cop_per_degree</v>
      </c>
      <c r="D8" s="125"/>
      <c r="E8" s="125"/>
      <c r="F8" s="125"/>
      <c r="G8" s="125"/>
      <c r="H8" s="125"/>
      <c r="I8" s="125"/>
      <c r="J8" s="124"/>
      <c r="K8" s="127"/>
    </row>
    <row r="9" spans="2:11" x14ac:dyDescent="0.2">
      <c r="B9" s="44"/>
      <c r="C9" s="128"/>
      <c r="D9" s="125"/>
      <c r="E9" s="125"/>
      <c r="F9" s="125"/>
      <c r="G9" s="125"/>
      <c r="H9" s="125"/>
      <c r="I9" s="125"/>
      <c r="J9" s="124"/>
      <c r="K9" s="127"/>
    </row>
    <row r="10" spans="2:11" x14ac:dyDescent="0.2">
      <c r="B10" s="44"/>
      <c r="C10" s="124" t="str">
        <f>Dashboard!C17</f>
        <v>storage.volume</v>
      </c>
      <c r="D10" s="125"/>
      <c r="E10" s="125" t="s">
        <v>109</v>
      </c>
      <c r="F10" s="125" t="s">
        <v>107</v>
      </c>
      <c r="G10" s="125">
        <v>2010</v>
      </c>
      <c r="H10" s="125" t="s">
        <v>110</v>
      </c>
      <c r="I10" s="126">
        <v>42948</v>
      </c>
      <c r="J10" s="129" t="s">
        <v>129</v>
      </c>
      <c r="K10" s="127"/>
    </row>
    <row r="11" spans="2:11" x14ac:dyDescent="0.2">
      <c r="B11" s="44"/>
      <c r="C11" s="128"/>
      <c r="D11" s="125"/>
      <c r="E11" s="125"/>
      <c r="F11" s="125"/>
      <c r="G11" s="125"/>
      <c r="H11" s="125"/>
      <c r="I11" s="125"/>
      <c r="J11" s="129"/>
      <c r="K11" s="127"/>
    </row>
    <row r="12" spans="2:11" x14ac:dyDescent="0.2">
      <c r="B12" s="44"/>
      <c r="C12" s="128" t="str">
        <f>Dashboard!C34</f>
        <v>initial_investment</v>
      </c>
      <c r="D12" s="125"/>
      <c r="E12" s="125" t="s">
        <v>111</v>
      </c>
      <c r="F12" s="125" t="s">
        <v>107</v>
      </c>
      <c r="G12" s="125"/>
      <c r="H12" s="125"/>
      <c r="I12" s="126">
        <v>42948</v>
      </c>
      <c r="J12" s="124" t="s">
        <v>112</v>
      </c>
      <c r="K12" s="127" t="s">
        <v>113</v>
      </c>
    </row>
    <row r="13" spans="2:11" x14ac:dyDescent="0.2">
      <c r="B13" s="44"/>
      <c r="C13" s="124" t="str">
        <f>Dashboard!C15</f>
        <v>fever.capacity.electricity</v>
      </c>
      <c r="D13" s="125"/>
      <c r="E13" s="125"/>
      <c r="F13" s="125"/>
      <c r="G13" s="125"/>
      <c r="H13" s="125"/>
      <c r="I13" s="125"/>
      <c r="J13" s="124"/>
      <c r="K13" s="127"/>
    </row>
    <row r="14" spans="2:11" x14ac:dyDescent="0.2">
      <c r="B14" s="44"/>
      <c r="C14" s="128" t="str">
        <f>Dashboard!C36</f>
        <v>cost_of_installing</v>
      </c>
      <c r="D14" s="125"/>
      <c r="E14" s="125"/>
      <c r="F14" s="125"/>
      <c r="G14" s="125"/>
      <c r="H14" s="125"/>
      <c r="I14" s="125"/>
      <c r="J14" s="124"/>
      <c r="K14" s="127"/>
    </row>
    <row r="15" spans="2:11" x14ac:dyDescent="0.2">
      <c r="B15" s="44"/>
      <c r="C15" s="128" t="str">
        <f>Dashboard!C26</f>
        <v>heat_output_capacity</v>
      </c>
      <c r="D15" s="125"/>
      <c r="E15" s="125"/>
      <c r="F15" s="125"/>
      <c r="G15" s="125"/>
      <c r="H15" s="125"/>
      <c r="I15" s="125"/>
      <c r="J15" s="124"/>
      <c r="K15" s="127"/>
    </row>
    <row r="16" spans="2:11" x14ac:dyDescent="0.2">
      <c r="B16" s="44"/>
      <c r="C16" s="128" t="str">
        <f>Dashboard!C38</f>
        <v>fixed_operation_and_maintenance_costs_per_year</v>
      </c>
      <c r="D16" s="125"/>
      <c r="E16" s="125"/>
      <c r="F16" s="125"/>
      <c r="G16" s="125"/>
      <c r="H16" s="125"/>
      <c r="I16" s="125"/>
      <c r="J16" s="124"/>
      <c r="K16" s="127"/>
    </row>
    <row r="17" spans="2:11" x14ac:dyDescent="0.2">
      <c r="B17" s="44"/>
      <c r="C17" s="130" t="str">
        <f>Dashboard!C48</f>
        <v>technical_lifetime</v>
      </c>
      <c r="D17" s="125"/>
      <c r="E17" s="125"/>
      <c r="F17" s="125"/>
      <c r="G17" s="125"/>
      <c r="H17" s="125"/>
      <c r="I17" s="125"/>
      <c r="J17" s="124"/>
      <c r="K17" s="127"/>
    </row>
    <row r="18" spans="2:11" x14ac:dyDescent="0.2">
      <c r="B18" s="44"/>
      <c r="C18" s="124"/>
      <c r="D18" s="125"/>
      <c r="E18" s="125"/>
      <c r="F18" s="125"/>
      <c r="G18" s="125"/>
      <c r="H18" s="125"/>
      <c r="I18" s="125"/>
      <c r="J18" s="124"/>
      <c r="K18" s="127"/>
    </row>
    <row r="19" spans="2:11" x14ac:dyDescent="0.2">
      <c r="B19" s="44"/>
      <c r="C19" s="124" t="str">
        <f>Dashboard!C43</f>
        <v>storage.cost_per_mwh</v>
      </c>
      <c r="D19" s="125"/>
      <c r="E19" s="125" t="s">
        <v>114</v>
      </c>
      <c r="F19" s="125"/>
      <c r="G19" s="125"/>
      <c r="H19" s="125"/>
      <c r="I19" s="125"/>
      <c r="J19" s="124"/>
      <c r="K19" s="127"/>
    </row>
    <row r="20" spans="2:11" x14ac:dyDescent="0.2">
      <c r="B20" s="44"/>
      <c r="C20" s="124"/>
      <c r="D20" s="125"/>
      <c r="E20" s="125"/>
      <c r="F20" s="125"/>
      <c r="G20" s="125"/>
      <c r="H20" s="125"/>
      <c r="I20" s="125"/>
      <c r="J20" s="124"/>
      <c r="K20" s="127"/>
    </row>
    <row r="21" spans="2:11" x14ac:dyDescent="0.2">
      <c r="B21" s="44"/>
      <c r="C21" s="124" t="str">
        <f>Dashboard!C17</f>
        <v>storage.volume</v>
      </c>
      <c r="D21" s="125"/>
      <c r="E21" s="125" t="s">
        <v>133</v>
      </c>
      <c r="F21" s="125" t="s">
        <v>107</v>
      </c>
      <c r="G21" s="125" t="s">
        <v>110</v>
      </c>
      <c r="H21" s="125" t="s">
        <v>110</v>
      </c>
      <c r="I21" s="126">
        <v>42948</v>
      </c>
      <c r="J21" s="129" t="s">
        <v>130</v>
      </c>
      <c r="K21" s="127"/>
    </row>
    <row r="22" spans="2:11" x14ac:dyDescent="0.2">
      <c r="B22" s="44"/>
      <c r="C22" s="125"/>
      <c r="D22" s="125"/>
      <c r="E22" s="125"/>
      <c r="F22" s="125"/>
      <c r="G22" s="125"/>
      <c r="H22" s="125"/>
      <c r="I22" s="125"/>
      <c r="J22" s="124"/>
      <c r="K22" s="127"/>
    </row>
    <row r="23" spans="2:11" x14ac:dyDescent="0.2">
      <c r="B23" s="44"/>
      <c r="C23" s="125" t="str">
        <f>Dashboard!C10</f>
        <v>input.ambient_heat</v>
      </c>
      <c r="D23" s="125"/>
      <c r="E23" s="125" t="s">
        <v>144</v>
      </c>
      <c r="F23" s="125"/>
      <c r="G23" s="125"/>
      <c r="H23" s="125"/>
      <c r="I23" s="125"/>
      <c r="J23" s="131" t="s">
        <v>145</v>
      </c>
      <c r="K23" s="127"/>
    </row>
    <row r="24" spans="2:11" x14ac:dyDescent="0.2">
      <c r="B24" s="44"/>
      <c r="C24" s="125" t="str">
        <f>Dashboard!C11</f>
        <v>input.electricity</v>
      </c>
      <c r="D24" s="125"/>
      <c r="E24" s="125"/>
      <c r="F24" s="125"/>
      <c r="G24" s="125"/>
      <c r="H24" s="125"/>
      <c r="I24" s="125"/>
      <c r="J24" s="124"/>
      <c r="K24" s="127"/>
    </row>
    <row r="25" spans="2:11" ht="17" customHeight="1" x14ac:dyDescent="0.2">
      <c r="B25" s="44"/>
      <c r="C25" s="125" t="str">
        <f>Dashboard!C12</f>
        <v>output.cooling</v>
      </c>
      <c r="D25" s="125"/>
      <c r="E25" s="125"/>
      <c r="F25" s="125"/>
      <c r="G25" s="125"/>
      <c r="H25" s="125"/>
      <c r="I25" s="125"/>
      <c r="J25" s="124"/>
      <c r="K25" s="127"/>
    </row>
    <row r="26" spans="2:11" x14ac:dyDescent="0.2">
      <c r="B26" s="44"/>
      <c r="C26" s="125" t="str">
        <f>Dashboard!C13</f>
        <v>output.useable_heat</v>
      </c>
      <c r="D26" s="125"/>
      <c r="E26" s="125"/>
      <c r="F26" s="125"/>
      <c r="G26" s="125"/>
      <c r="H26" s="125"/>
      <c r="I26" s="125"/>
      <c r="J26" s="124"/>
      <c r="K26" s="127"/>
    </row>
    <row r="27" spans="2:11" x14ac:dyDescent="0.2">
      <c r="B27" s="44"/>
      <c r="C27" s="124" t="str">
        <f>Dashboard!C18</f>
        <v>storage.cost_per_mwh</v>
      </c>
      <c r="D27" s="125"/>
      <c r="E27" s="125"/>
      <c r="F27" s="125"/>
      <c r="G27" s="125"/>
      <c r="H27" s="125"/>
      <c r="I27" s="125"/>
      <c r="J27" s="124"/>
      <c r="K27" s="127"/>
    </row>
    <row r="28" spans="2:11" ht="17" customHeight="1" x14ac:dyDescent="0.2">
      <c r="B28" s="44"/>
      <c r="C28" s="125" t="str">
        <f>Dashboard!C20</f>
        <v>forecasting_error</v>
      </c>
      <c r="D28" s="125"/>
      <c r="E28" s="125"/>
      <c r="F28" s="125"/>
      <c r="G28" s="125"/>
      <c r="H28" s="125"/>
      <c r="I28" s="125"/>
      <c r="J28" s="124"/>
      <c r="K28" s="127"/>
    </row>
    <row r="29" spans="2:11" x14ac:dyDescent="0.2">
      <c r="B29" s="44"/>
      <c r="C29" s="125" t="str">
        <f>Dashboard!C21</f>
        <v>full_load_hours</v>
      </c>
      <c r="D29" s="125"/>
      <c r="E29" s="125"/>
      <c r="F29" s="125"/>
      <c r="G29" s="125"/>
      <c r="H29" s="125"/>
      <c r="I29" s="125"/>
      <c r="J29" s="124"/>
      <c r="K29" s="127"/>
    </row>
    <row r="30" spans="2:11" x14ac:dyDescent="0.2">
      <c r="B30" s="44"/>
      <c r="C30" s="125" t="str">
        <f>Dashboard!C22</f>
        <v>households_supplied_per_unit</v>
      </c>
      <c r="D30" s="125"/>
      <c r="E30" s="125"/>
      <c r="F30" s="125"/>
      <c r="G30" s="125"/>
      <c r="H30" s="125"/>
      <c r="I30" s="125"/>
      <c r="J30" s="124"/>
      <c r="K30" s="127"/>
    </row>
    <row r="31" spans="2:11" x14ac:dyDescent="0.2">
      <c r="B31" s="44"/>
      <c r="C31" s="125" t="str">
        <f>Dashboard!C23</f>
        <v>part_load_efficiency_penalty</v>
      </c>
      <c r="D31" s="125"/>
      <c r="E31" s="125"/>
      <c r="F31" s="125"/>
      <c r="G31" s="125"/>
      <c r="H31" s="125"/>
      <c r="I31" s="125"/>
      <c r="J31" s="124"/>
      <c r="K31" s="127"/>
    </row>
    <row r="32" spans="2:11" x14ac:dyDescent="0.2">
      <c r="B32" s="44"/>
      <c r="C32" s="125" t="str">
        <f>Dashboard!C24</f>
        <v>part_load_operating_point</v>
      </c>
      <c r="D32" s="125"/>
      <c r="E32" s="125"/>
      <c r="F32" s="125"/>
      <c r="G32" s="125"/>
      <c r="H32" s="125"/>
      <c r="I32" s="125"/>
      <c r="J32" s="124"/>
      <c r="K32" s="127"/>
    </row>
    <row r="33" spans="2:11" x14ac:dyDescent="0.2">
      <c r="B33" s="44"/>
      <c r="C33" s="125" t="str">
        <f>Dashboard!C25</f>
        <v>electricity_output_capacity</v>
      </c>
      <c r="D33" s="125"/>
      <c r="E33" s="125"/>
      <c r="F33" s="125"/>
      <c r="G33" s="125"/>
      <c r="H33" s="125"/>
      <c r="I33" s="125"/>
      <c r="J33" s="124"/>
      <c r="K33" s="127"/>
    </row>
    <row r="34" spans="2:11" x14ac:dyDescent="0.2">
      <c r="B34" s="44"/>
      <c r="C34" s="125" t="str">
        <f>Dashboard!C27</f>
        <v>simult_sd</v>
      </c>
      <c r="D34" s="125"/>
      <c r="E34" s="125"/>
      <c r="F34" s="125"/>
      <c r="G34" s="125"/>
      <c r="H34" s="125"/>
      <c r="I34" s="125"/>
      <c r="J34" s="124"/>
      <c r="K34" s="127"/>
    </row>
    <row r="35" spans="2:11" x14ac:dyDescent="0.2">
      <c r="B35" s="44"/>
      <c r="C35" s="125" t="str">
        <f>Dashboard!C28</f>
        <v>simult_se</v>
      </c>
      <c r="D35" s="125"/>
      <c r="E35" s="125"/>
      <c r="F35" s="125"/>
      <c r="G35" s="125"/>
      <c r="H35" s="125"/>
      <c r="I35" s="125"/>
      <c r="J35" s="124"/>
      <c r="K35" s="127"/>
    </row>
    <row r="36" spans="2:11" x14ac:dyDescent="0.2">
      <c r="B36" s="44"/>
      <c r="C36" s="125" t="str">
        <f>Dashboard!C29</f>
        <v>simult_wd</v>
      </c>
      <c r="D36" s="125"/>
      <c r="E36" s="125"/>
      <c r="F36" s="125"/>
      <c r="G36" s="125"/>
      <c r="H36" s="125"/>
      <c r="I36" s="125"/>
      <c r="J36" s="124"/>
      <c r="K36" s="127"/>
    </row>
    <row r="37" spans="2:11" x14ac:dyDescent="0.2">
      <c r="B37" s="44"/>
      <c r="C37" s="125" t="str">
        <f>Dashboard!C30</f>
        <v>simult_we</v>
      </c>
      <c r="D37" s="125"/>
      <c r="E37" s="125"/>
      <c r="F37" s="125"/>
      <c r="G37" s="125"/>
      <c r="H37" s="125"/>
      <c r="I37" s="125"/>
      <c r="J37" s="124"/>
      <c r="K37" s="127"/>
    </row>
    <row r="38" spans="2:11" x14ac:dyDescent="0.2">
      <c r="B38" s="44"/>
      <c r="C38" s="125" t="str">
        <f>Dashboard!C31</f>
        <v>peak_load_units_present</v>
      </c>
      <c r="D38" s="125"/>
      <c r="E38" s="125"/>
      <c r="F38" s="125"/>
      <c r="G38" s="125"/>
      <c r="H38" s="125"/>
      <c r="I38" s="125"/>
      <c r="J38" s="124"/>
      <c r="K38" s="127"/>
    </row>
    <row r="39" spans="2:11" x14ac:dyDescent="0.2">
      <c r="B39" s="44"/>
      <c r="C39" s="125" t="str">
        <f>Dashboard!C35</f>
        <v>ccs_investment</v>
      </c>
      <c r="D39" s="125"/>
      <c r="E39" s="125"/>
      <c r="F39" s="125"/>
      <c r="G39" s="125"/>
      <c r="H39" s="125"/>
      <c r="I39" s="125"/>
      <c r="J39" s="124"/>
      <c r="K39" s="127"/>
    </row>
    <row r="40" spans="2:11" x14ac:dyDescent="0.2">
      <c r="B40" s="44"/>
      <c r="C40" s="125" t="str">
        <f>Dashboard!C37</f>
        <v>decommissioning_costs</v>
      </c>
      <c r="D40" s="125"/>
      <c r="E40" s="125"/>
      <c r="F40" s="125"/>
      <c r="G40" s="125"/>
      <c r="H40" s="125"/>
      <c r="I40" s="125"/>
      <c r="J40" s="124"/>
      <c r="K40" s="127"/>
    </row>
    <row r="41" spans="2:11" x14ac:dyDescent="0.2">
      <c r="B41" s="44"/>
      <c r="C41" s="125" t="str">
        <f>Dashboard!C39</f>
        <v>variable_operation_and_maintenance_costs_per_full_load_hour</v>
      </c>
      <c r="D41" s="125"/>
      <c r="E41" s="125"/>
      <c r="F41" s="125"/>
      <c r="G41" s="125"/>
      <c r="H41" s="125"/>
      <c r="I41" s="125"/>
      <c r="J41" s="124"/>
      <c r="K41" s="127"/>
    </row>
    <row r="42" spans="2:11" x14ac:dyDescent="0.2">
      <c r="B42" s="44"/>
      <c r="C42" s="125" t="str">
        <f>Dashboard!C40</f>
        <v>variable_operation_and_maintenance_costs_for_ccs_per_full_load_hour</v>
      </c>
      <c r="D42" s="125"/>
      <c r="E42" s="125"/>
      <c r="F42" s="125"/>
      <c r="G42" s="125"/>
      <c r="H42" s="125"/>
      <c r="I42" s="125"/>
      <c r="J42" s="124"/>
      <c r="K42" s="127"/>
    </row>
    <row r="43" spans="2:11" x14ac:dyDescent="0.2">
      <c r="B43" s="44"/>
      <c r="C43" s="125" t="str">
        <f>Dashboard!C41</f>
        <v>wacc</v>
      </c>
      <c r="D43" s="125"/>
      <c r="E43" s="125"/>
      <c r="F43" s="125"/>
      <c r="G43" s="125"/>
      <c r="H43" s="125"/>
      <c r="I43" s="125"/>
      <c r="J43" s="124"/>
      <c r="K43" s="127"/>
    </row>
    <row r="44" spans="2:11" x14ac:dyDescent="0.2">
      <c r="B44" s="44"/>
      <c r="C44" s="125" t="str">
        <f>Dashboard!C42</f>
        <v>takes_part_in_ets</v>
      </c>
      <c r="D44" s="125"/>
      <c r="E44" s="125"/>
      <c r="F44" s="125"/>
      <c r="G44" s="125"/>
      <c r="H44" s="125"/>
      <c r="I44" s="125"/>
      <c r="J44" s="124"/>
      <c r="K44" s="127"/>
    </row>
    <row r="45" spans="2:11" x14ac:dyDescent="0.2">
      <c r="B45" s="44"/>
      <c r="C45" s="125" t="str">
        <f>Dashboard!C46</f>
        <v>land_use_per_unit</v>
      </c>
      <c r="D45" s="125"/>
      <c r="E45" s="125"/>
      <c r="F45" s="125"/>
      <c r="G45" s="125"/>
      <c r="H45" s="125"/>
      <c r="I45" s="125"/>
      <c r="J45" s="124"/>
      <c r="K45" s="127"/>
    </row>
    <row r="46" spans="2:11" x14ac:dyDescent="0.2">
      <c r="B46" s="44"/>
      <c r="C46" s="125" t="str">
        <f>Dashboard!C47</f>
        <v>construction_time</v>
      </c>
      <c r="D46" s="125"/>
      <c r="E46" s="125"/>
      <c r="F46" s="125"/>
      <c r="G46" s="125"/>
      <c r="H46" s="125"/>
      <c r="I46" s="125"/>
      <c r="J46" s="124"/>
      <c r="K46" s="127"/>
    </row>
    <row r="47" spans="2:11" x14ac:dyDescent="0.2">
      <c r="B47" s="44"/>
      <c r="C47" s="125" t="str">
        <f>Dashboard!C49</f>
        <v>free_co2_factor</v>
      </c>
      <c r="D47" s="125"/>
      <c r="E47" s="125"/>
      <c r="F47" s="125"/>
      <c r="G47" s="125"/>
      <c r="H47" s="125"/>
      <c r="I47" s="125"/>
      <c r="J47" s="124"/>
      <c r="K47" s="127"/>
    </row>
    <row r="48" spans="2:11" x14ac:dyDescent="0.2">
      <c r="B48" s="44"/>
      <c r="C48" s="125" t="str">
        <f>Dashboard!C50</f>
        <v>hours_prep_nl</v>
      </c>
      <c r="D48" s="125"/>
      <c r="E48" s="125"/>
      <c r="F48" s="125"/>
      <c r="G48" s="125"/>
      <c r="H48" s="125"/>
      <c r="I48" s="125"/>
      <c r="J48" s="124"/>
      <c r="K48" s="127"/>
    </row>
    <row r="49" spans="2:11" x14ac:dyDescent="0.2">
      <c r="B49" s="44"/>
      <c r="C49" s="125" t="str">
        <f>Dashboard!C51</f>
        <v>hours_prod_nl</v>
      </c>
      <c r="D49" s="125"/>
      <c r="E49" s="125"/>
      <c r="F49" s="125"/>
      <c r="G49" s="125"/>
      <c r="H49" s="125"/>
      <c r="I49" s="125"/>
      <c r="J49" s="124"/>
      <c r="K49" s="127"/>
    </row>
    <row r="50" spans="2:11" x14ac:dyDescent="0.2">
      <c r="B50" s="44"/>
      <c r="C50" s="125" t="str">
        <f>Dashboard!C52</f>
        <v>hours_place_nl</v>
      </c>
      <c r="D50" s="125"/>
      <c r="E50" s="125"/>
      <c r="F50" s="125"/>
      <c r="G50" s="125"/>
      <c r="H50" s="125"/>
      <c r="I50" s="125"/>
      <c r="J50" s="124"/>
      <c r="K50" s="127"/>
    </row>
    <row r="51" spans="2:11" x14ac:dyDescent="0.2">
      <c r="B51" s="44"/>
      <c r="C51" s="125" t="str">
        <f>Dashboard!C53</f>
        <v>hours_maint_nl</v>
      </c>
      <c r="D51" s="125"/>
      <c r="E51" s="125"/>
      <c r="F51" s="125"/>
      <c r="G51" s="125"/>
      <c r="H51" s="125"/>
      <c r="I51" s="125"/>
      <c r="J51" s="124"/>
      <c r="K51" s="127"/>
    </row>
    <row r="52" spans="2:11" x14ac:dyDescent="0.2">
      <c r="B52" s="44"/>
      <c r="C52" s="125" t="str">
        <f>Dashboard!C54</f>
        <v>hours_remov_nl</v>
      </c>
      <c r="D52" s="125"/>
      <c r="E52" s="125"/>
      <c r="F52" s="125"/>
      <c r="G52" s="125"/>
      <c r="H52" s="125"/>
      <c r="I52" s="125"/>
      <c r="J52" s="124"/>
      <c r="K52" s="127"/>
    </row>
    <row r="53" spans="2:11" ht="17" thickBot="1" x14ac:dyDescent="0.25">
      <c r="B53" s="107"/>
      <c r="C53" s="108"/>
      <c r="D53" s="108"/>
      <c r="E53" s="108"/>
      <c r="F53" s="108"/>
      <c r="G53" s="108"/>
      <c r="H53" s="108"/>
      <c r="I53" s="108"/>
      <c r="J53" s="109"/>
      <c r="K53" s="110"/>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63"/>
  <sheetViews>
    <sheetView topLeftCell="D22" zoomScale="94" workbookViewId="0">
      <selection activeCell="G55" sqref="G55"/>
    </sheetView>
  </sheetViews>
  <sheetFormatPr baseColWidth="10" defaultRowHeight="16" x14ac:dyDescent="0.2"/>
  <cols>
    <col min="1" max="1" width="3.5703125" style="85" customWidth="1"/>
    <col min="2" max="2" width="4.140625" style="85" customWidth="1"/>
    <col min="3" max="3" width="21.7109375" style="85" bestFit="1" customWidth="1"/>
    <col min="4" max="4" width="37.7109375" style="85" bestFit="1" customWidth="1"/>
    <col min="5" max="5" width="11.140625" style="85" bestFit="1" customWidth="1"/>
    <col min="6" max="6" width="39.28515625" style="85" bestFit="1" customWidth="1"/>
    <col min="7" max="7" width="14.42578125" style="85" customWidth="1"/>
    <col min="8" max="9" width="10.7109375" style="85"/>
    <col min="10" max="10" width="136.28515625" style="85" customWidth="1"/>
    <col min="11" max="16384" width="10.7109375" style="85"/>
  </cols>
  <sheetData>
    <row r="2" spans="2:10" ht="17" thickBot="1" x14ac:dyDescent="0.25"/>
    <row r="3" spans="2:10" x14ac:dyDescent="0.2">
      <c r="B3" s="86"/>
      <c r="C3" s="12"/>
      <c r="D3" s="12"/>
      <c r="E3" s="12"/>
      <c r="F3" s="12"/>
      <c r="G3" s="12"/>
      <c r="H3" s="12"/>
      <c r="I3" s="12"/>
      <c r="J3" s="87"/>
    </row>
    <row r="4" spans="2:10" x14ac:dyDescent="0.2">
      <c r="B4" s="77"/>
      <c r="C4" s="11" t="s">
        <v>0</v>
      </c>
      <c r="D4" s="11" t="s">
        <v>115</v>
      </c>
      <c r="E4" s="11"/>
      <c r="F4" s="11"/>
      <c r="G4" s="11"/>
      <c r="H4" s="11"/>
      <c r="I4" s="11"/>
      <c r="J4" s="88"/>
    </row>
    <row r="5" spans="2:10" x14ac:dyDescent="0.2">
      <c r="B5" s="89"/>
      <c r="C5" s="90"/>
      <c r="D5" s="90"/>
      <c r="E5" s="90"/>
      <c r="F5" s="90"/>
      <c r="G5" s="90"/>
      <c r="H5" s="90"/>
      <c r="I5" s="90"/>
      <c r="J5" s="91"/>
    </row>
    <row r="6" spans="2:10" x14ac:dyDescent="0.2">
      <c r="B6" s="89"/>
      <c r="C6" s="90"/>
      <c r="D6" s="90"/>
      <c r="E6" s="90"/>
      <c r="F6" s="90"/>
      <c r="G6" s="90"/>
      <c r="H6" s="90"/>
      <c r="I6" s="90"/>
      <c r="J6" s="91"/>
    </row>
    <row r="7" spans="2:10" x14ac:dyDescent="0.2">
      <c r="B7" s="89"/>
      <c r="C7" s="10" t="s">
        <v>106</v>
      </c>
      <c r="D7" s="90" t="s">
        <v>116</v>
      </c>
      <c r="E7" s="90">
        <v>65</v>
      </c>
      <c r="F7" s="90"/>
      <c r="G7" s="90"/>
      <c r="H7" s="90"/>
      <c r="I7" s="90"/>
      <c r="J7" s="91"/>
    </row>
    <row r="8" spans="2:10" x14ac:dyDescent="0.2">
      <c r="B8" s="89"/>
      <c r="C8" s="90"/>
      <c r="D8" s="90"/>
      <c r="E8" s="90"/>
      <c r="F8" s="90"/>
      <c r="G8" s="90"/>
      <c r="H8" s="90"/>
      <c r="I8" s="90"/>
      <c r="J8" s="91"/>
    </row>
    <row r="9" spans="2:10" x14ac:dyDescent="0.2">
      <c r="B9" s="89"/>
      <c r="C9" s="90"/>
      <c r="D9" s="90"/>
      <c r="E9" s="90"/>
      <c r="F9" s="90"/>
      <c r="G9" s="90"/>
      <c r="H9" s="90"/>
      <c r="I9" s="90"/>
      <c r="J9" s="91"/>
    </row>
    <row r="10" spans="2:10" x14ac:dyDescent="0.2">
      <c r="B10" s="89"/>
      <c r="C10" s="90"/>
      <c r="D10" s="90"/>
      <c r="E10" s="90"/>
      <c r="F10" s="90"/>
      <c r="G10" s="90"/>
      <c r="H10" s="90"/>
      <c r="I10" s="90"/>
      <c r="J10" s="91"/>
    </row>
    <row r="11" spans="2:10" x14ac:dyDescent="0.2">
      <c r="B11" s="89"/>
      <c r="C11" s="90"/>
      <c r="D11" s="90"/>
      <c r="E11" s="90"/>
      <c r="F11" s="90"/>
      <c r="G11" s="90"/>
      <c r="H11" s="90"/>
      <c r="I11" s="90"/>
      <c r="J11" s="91"/>
    </row>
    <row r="12" spans="2:10" x14ac:dyDescent="0.2">
      <c r="B12" s="89"/>
      <c r="C12" s="90"/>
      <c r="D12" s="90"/>
      <c r="E12" s="90"/>
      <c r="F12" s="90"/>
      <c r="G12" s="90"/>
      <c r="H12" s="90"/>
      <c r="I12" s="90"/>
      <c r="J12" s="91"/>
    </row>
    <row r="13" spans="2:10" x14ac:dyDescent="0.2">
      <c r="B13" s="89"/>
      <c r="C13" s="90"/>
      <c r="D13" s="90" t="s">
        <v>117</v>
      </c>
      <c r="E13" s="90"/>
      <c r="F13" s="90"/>
      <c r="G13" s="90"/>
      <c r="H13" s="90"/>
      <c r="I13" s="90"/>
      <c r="J13" s="91"/>
    </row>
    <row r="14" spans="2:10" x14ac:dyDescent="0.2">
      <c r="B14" s="89"/>
      <c r="C14" s="90"/>
      <c r="D14" s="92" t="s">
        <v>118</v>
      </c>
      <c r="E14" s="90">
        <v>3.25</v>
      </c>
      <c r="F14" s="90" t="s">
        <v>119</v>
      </c>
      <c r="G14" s="90"/>
      <c r="H14" s="90"/>
      <c r="I14" s="90"/>
      <c r="J14" s="91"/>
    </row>
    <row r="15" spans="2:10" x14ac:dyDescent="0.2">
      <c r="B15" s="89"/>
      <c r="C15" s="90"/>
      <c r="D15" s="92" t="s">
        <v>104</v>
      </c>
      <c r="E15" s="90">
        <v>8.7499999999999994E-2</v>
      </c>
      <c r="F15" s="90" t="s">
        <v>120</v>
      </c>
      <c r="G15" s="90"/>
      <c r="H15" s="90"/>
      <c r="I15" s="90"/>
      <c r="J15" s="91"/>
    </row>
    <row r="16" spans="2:10" x14ac:dyDescent="0.2">
      <c r="B16" s="89"/>
      <c r="C16" s="90"/>
      <c r="D16" s="90"/>
      <c r="E16" s="90"/>
      <c r="F16" s="90"/>
      <c r="G16" s="90"/>
      <c r="H16" s="90"/>
      <c r="I16" s="90"/>
      <c r="J16" s="91"/>
    </row>
    <row r="17" spans="2:10" x14ac:dyDescent="0.2">
      <c r="B17" s="89"/>
      <c r="C17" s="93"/>
      <c r="D17" s="90"/>
      <c r="E17" s="90"/>
      <c r="F17" s="90"/>
      <c r="G17" s="90"/>
      <c r="H17" s="90"/>
      <c r="I17" s="90"/>
      <c r="J17" s="91"/>
    </row>
    <row r="18" spans="2:10" x14ac:dyDescent="0.2">
      <c r="B18" s="89"/>
      <c r="C18" s="90"/>
      <c r="D18" s="90"/>
      <c r="E18" s="90"/>
      <c r="F18" s="90"/>
      <c r="G18" s="90"/>
      <c r="H18" s="90"/>
      <c r="I18" s="90"/>
      <c r="J18" s="91"/>
    </row>
    <row r="19" spans="2:10" x14ac:dyDescent="0.2">
      <c r="B19" s="89"/>
      <c r="C19" s="90"/>
      <c r="D19" s="90"/>
      <c r="E19" s="90"/>
      <c r="F19" s="90"/>
      <c r="G19" s="90"/>
      <c r="H19" s="90"/>
      <c r="I19" s="90"/>
      <c r="J19" s="91"/>
    </row>
    <row r="20" spans="2:10" x14ac:dyDescent="0.2">
      <c r="B20" s="89"/>
      <c r="C20" s="90"/>
      <c r="D20" s="90"/>
      <c r="E20" s="90"/>
      <c r="F20" s="90"/>
      <c r="G20" s="90"/>
      <c r="H20" s="90"/>
      <c r="I20" s="90"/>
      <c r="J20" s="91"/>
    </row>
    <row r="21" spans="2:10" x14ac:dyDescent="0.2">
      <c r="B21" s="89"/>
      <c r="C21" s="90"/>
      <c r="D21" s="90"/>
      <c r="E21" s="90"/>
      <c r="F21" s="90"/>
      <c r="G21" s="90"/>
      <c r="H21" s="90"/>
      <c r="I21" s="90"/>
      <c r="J21" s="91"/>
    </row>
    <row r="22" spans="2:10" x14ac:dyDescent="0.2">
      <c r="B22" s="89"/>
      <c r="C22" s="10" t="s">
        <v>109</v>
      </c>
      <c r="D22" s="46"/>
      <c r="E22" s="90"/>
      <c r="F22" s="90"/>
      <c r="G22" s="90" t="s">
        <v>141</v>
      </c>
      <c r="H22" s="90"/>
      <c r="I22" s="90"/>
      <c r="J22" s="91"/>
    </row>
    <row r="23" spans="2:10" x14ac:dyDescent="0.2">
      <c r="B23" s="89"/>
      <c r="C23" s="10"/>
      <c r="D23" s="90" t="s">
        <v>139</v>
      </c>
      <c r="E23" s="132">
        <v>10</v>
      </c>
      <c r="F23" s="132" t="s">
        <v>131</v>
      </c>
      <c r="G23" s="90"/>
      <c r="H23" s="90"/>
      <c r="I23" s="90"/>
      <c r="J23" s="91"/>
    </row>
    <row r="24" spans="2:10" x14ac:dyDescent="0.2">
      <c r="B24" s="89"/>
      <c r="C24" s="10"/>
      <c r="D24" s="90" t="s">
        <v>134</v>
      </c>
      <c r="E24" s="132">
        <v>10</v>
      </c>
      <c r="F24" s="132" t="s">
        <v>132</v>
      </c>
      <c r="G24" s="90"/>
      <c r="H24" s="90"/>
      <c r="I24" s="90"/>
      <c r="J24" s="91"/>
    </row>
    <row r="25" spans="2:10" x14ac:dyDescent="0.2">
      <c r="B25" s="89"/>
      <c r="C25" s="10"/>
      <c r="D25" s="90" t="s">
        <v>135</v>
      </c>
      <c r="E25" s="132">
        <v>4.18</v>
      </c>
      <c r="F25" s="132" t="s">
        <v>122</v>
      </c>
      <c r="G25" s="90"/>
      <c r="H25" s="90"/>
      <c r="I25" s="90"/>
      <c r="J25" s="91"/>
    </row>
    <row r="26" spans="2:10" x14ac:dyDescent="0.2">
      <c r="B26" s="89"/>
      <c r="C26" s="10"/>
      <c r="D26" s="90" t="s">
        <v>136</v>
      </c>
      <c r="E26" s="132">
        <v>10</v>
      </c>
      <c r="F26" s="132" t="s">
        <v>123</v>
      </c>
      <c r="G26" s="90" t="s">
        <v>140</v>
      </c>
      <c r="H26" s="90"/>
      <c r="I26" s="90"/>
      <c r="J26" s="91"/>
    </row>
    <row r="27" spans="2:10" x14ac:dyDescent="0.2">
      <c r="B27" s="89"/>
      <c r="C27" s="10"/>
      <c r="D27" s="90" t="s">
        <v>137</v>
      </c>
      <c r="E27" s="133">
        <f>E23*60*E24/E25/E26</f>
        <v>143.54066985645935</v>
      </c>
      <c r="F27" s="132" t="s">
        <v>121</v>
      </c>
      <c r="G27" s="90"/>
      <c r="H27" s="90"/>
      <c r="I27" s="90"/>
      <c r="J27" s="91"/>
    </row>
    <row r="28" spans="2:10" x14ac:dyDescent="0.2">
      <c r="B28" s="89"/>
      <c r="C28" s="10"/>
      <c r="D28" s="90" t="s">
        <v>138</v>
      </c>
      <c r="E28" s="133">
        <v>3600000</v>
      </c>
      <c r="F28" s="132" t="s">
        <v>149</v>
      </c>
      <c r="G28" s="90"/>
      <c r="H28" s="90"/>
      <c r="I28" s="90"/>
      <c r="J28" s="91"/>
    </row>
    <row r="29" spans="2:10" x14ac:dyDescent="0.2">
      <c r="B29" s="89"/>
      <c r="C29" s="10"/>
      <c r="D29" s="134" t="str">
        <f>Dashboard!C17</f>
        <v>storage.volume</v>
      </c>
      <c r="E29" s="132">
        <f>MROUND(E27*E26*E25/E28,0.0001)</f>
        <v>1.7000000000000001E-3</v>
      </c>
      <c r="F29" s="132" t="s">
        <v>148</v>
      </c>
      <c r="G29" s="90"/>
      <c r="H29" s="106"/>
      <c r="I29" s="90"/>
      <c r="J29" s="91"/>
    </row>
    <row r="30" spans="2:10" x14ac:dyDescent="0.2">
      <c r="B30" s="89"/>
      <c r="C30" s="10"/>
      <c r="D30" s="90"/>
      <c r="E30" s="90"/>
      <c r="F30" s="90"/>
      <c r="G30" s="90"/>
      <c r="H30" s="90"/>
      <c r="I30" s="90"/>
      <c r="J30" s="91"/>
    </row>
    <row r="31" spans="2:10" x14ac:dyDescent="0.2">
      <c r="B31" s="89"/>
      <c r="C31" s="10" t="s">
        <v>133</v>
      </c>
      <c r="D31" s="90" t="s">
        <v>139</v>
      </c>
      <c r="E31" s="132">
        <v>20</v>
      </c>
      <c r="F31" s="132" t="s">
        <v>131</v>
      </c>
      <c r="G31" s="90"/>
      <c r="H31" s="90"/>
      <c r="I31" s="90"/>
      <c r="J31" s="91"/>
    </row>
    <row r="32" spans="2:10" x14ac:dyDescent="0.2">
      <c r="B32" s="89"/>
      <c r="C32" s="10"/>
      <c r="D32" s="90" t="s">
        <v>134</v>
      </c>
      <c r="E32" s="132">
        <v>10</v>
      </c>
      <c r="F32" s="132" t="s">
        <v>132</v>
      </c>
      <c r="G32" s="90"/>
      <c r="H32" s="90"/>
      <c r="I32" s="90"/>
      <c r="J32" s="91"/>
    </row>
    <row r="33" spans="2:10" x14ac:dyDescent="0.2">
      <c r="B33" s="89"/>
      <c r="C33" s="10"/>
      <c r="D33" s="90" t="s">
        <v>135</v>
      </c>
      <c r="E33" s="132">
        <v>4.18</v>
      </c>
      <c r="F33" s="132" t="s">
        <v>122</v>
      </c>
      <c r="G33" s="90"/>
      <c r="H33" s="90"/>
      <c r="I33" s="90"/>
      <c r="J33" s="91"/>
    </row>
    <row r="34" spans="2:10" x14ac:dyDescent="0.2">
      <c r="B34" s="89"/>
      <c r="C34" s="10"/>
      <c r="D34" s="90" t="s">
        <v>136</v>
      </c>
      <c r="E34" s="132">
        <v>10</v>
      </c>
      <c r="F34" s="132" t="s">
        <v>123</v>
      </c>
      <c r="G34" s="90" t="s">
        <v>140</v>
      </c>
      <c r="H34" s="90"/>
      <c r="I34" s="90"/>
      <c r="J34" s="91"/>
    </row>
    <row r="35" spans="2:10" x14ac:dyDescent="0.2">
      <c r="B35" s="89"/>
      <c r="C35" s="10"/>
      <c r="D35" s="90" t="s">
        <v>137</v>
      </c>
      <c r="E35" s="133">
        <f>E31*60*E32/E33/E34</f>
        <v>287.08133971291869</v>
      </c>
      <c r="F35" s="132" t="s">
        <v>121</v>
      </c>
      <c r="G35" s="90"/>
      <c r="H35" s="90"/>
      <c r="I35" s="90"/>
      <c r="J35" s="91"/>
    </row>
    <row r="36" spans="2:10" x14ac:dyDescent="0.2">
      <c r="B36" s="89"/>
      <c r="C36" s="10"/>
      <c r="D36" s="90" t="s">
        <v>138</v>
      </c>
      <c r="E36" s="133">
        <v>3600000</v>
      </c>
      <c r="F36" s="132" t="s">
        <v>149</v>
      </c>
      <c r="G36" s="90"/>
      <c r="H36" s="90"/>
      <c r="I36" s="90"/>
      <c r="J36" s="91"/>
    </row>
    <row r="37" spans="2:10" x14ac:dyDescent="0.2">
      <c r="B37" s="89"/>
      <c r="C37" s="10"/>
      <c r="D37" s="134" t="str">
        <f>Dashboard!C$17</f>
        <v>storage.volume</v>
      </c>
      <c r="E37" s="132">
        <f>MROUND(E35*E34*E33/E36,0.0001)</f>
        <v>3.3E-3</v>
      </c>
      <c r="F37" s="132" t="s">
        <v>148</v>
      </c>
      <c r="G37" s="90"/>
      <c r="H37" s="90"/>
      <c r="I37" s="90"/>
      <c r="J37" s="91"/>
    </row>
    <row r="38" spans="2:10" x14ac:dyDescent="0.2">
      <c r="B38" s="89"/>
      <c r="C38" s="90"/>
      <c r="D38" s="90"/>
      <c r="E38" s="90"/>
      <c r="F38" s="90"/>
      <c r="G38" s="90"/>
      <c r="H38" s="90"/>
      <c r="I38" s="90"/>
      <c r="J38" s="91"/>
    </row>
    <row r="39" spans="2:10" x14ac:dyDescent="0.2">
      <c r="B39" s="89"/>
      <c r="C39" s="90"/>
      <c r="D39" s="90"/>
      <c r="E39" s="90"/>
      <c r="F39" s="90"/>
      <c r="G39" s="90"/>
      <c r="H39" s="90"/>
      <c r="I39" s="90"/>
      <c r="J39" s="91"/>
    </row>
    <row r="40" spans="2:10" x14ac:dyDescent="0.2">
      <c r="B40" s="89"/>
      <c r="C40" s="90"/>
      <c r="D40" s="90"/>
      <c r="E40" s="90"/>
      <c r="F40" s="90"/>
      <c r="G40" s="90"/>
      <c r="H40" s="90"/>
      <c r="I40" s="90"/>
      <c r="J40" s="91"/>
    </row>
    <row r="41" spans="2:10" x14ac:dyDescent="0.2">
      <c r="B41" s="89"/>
      <c r="C41" s="90"/>
      <c r="D41" s="90"/>
      <c r="E41" s="90"/>
      <c r="F41" s="90"/>
      <c r="G41" s="90"/>
      <c r="H41" s="90"/>
      <c r="I41" s="90"/>
      <c r="J41" s="91"/>
    </row>
    <row r="42" spans="2:10" x14ac:dyDescent="0.2">
      <c r="B42" s="89"/>
      <c r="C42" s="90"/>
      <c r="D42" s="90"/>
      <c r="E42" s="90"/>
      <c r="F42" s="90"/>
      <c r="G42" s="90"/>
      <c r="H42" s="90"/>
      <c r="I42" s="90"/>
      <c r="J42" s="91"/>
    </row>
    <row r="43" spans="2:10" x14ac:dyDescent="0.2">
      <c r="B43" s="89"/>
      <c r="C43" s="90"/>
      <c r="D43" s="90"/>
      <c r="E43" s="90"/>
      <c r="F43" s="90"/>
      <c r="G43" s="90"/>
      <c r="H43" s="90"/>
      <c r="I43" s="90"/>
      <c r="J43" s="91"/>
    </row>
    <row r="44" spans="2:10" x14ac:dyDescent="0.2">
      <c r="B44" s="89"/>
      <c r="C44" s="90"/>
      <c r="D44" s="90"/>
      <c r="E44" s="90"/>
      <c r="F44" s="90"/>
      <c r="G44" s="90"/>
      <c r="H44" s="90"/>
      <c r="I44" s="90"/>
      <c r="J44" s="91"/>
    </row>
    <row r="45" spans="2:10" x14ac:dyDescent="0.2">
      <c r="B45" s="89"/>
      <c r="C45" s="90"/>
      <c r="D45" s="90"/>
      <c r="E45" s="90"/>
      <c r="F45" s="90"/>
      <c r="G45" s="90"/>
      <c r="H45" s="90"/>
      <c r="I45" s="90"/>
      <c r="J45" s="91"/>
    </row>
    <row r="46" spans="2:10" x14ac:dyDescent="0.2">
      <c r="B46" s="89"/>
      <c r="C46" s="90"/>
      <c r="D46" s="90"/>
      <c r="E46" s="90"/>
      <c r="F46" s="90"/>
      <c r="G46" s="90"/>
      <c r="H46" s="90"/>
      <c r="I46" s="90"/>
      <c r="J46" s="91"/>
    </row>
    <row r="47" spans="2:10" x14ac:dyDescent="0.2">
      <c r="B47" s="89"/>
      <c r="C47" s="10" t="s">
        <v>111</v>
      </c>
      <c r="D47" s="90" t="s">
        <v>124</v>
      </c>
      <c r="E47" s="90"/>
      <c r="F47" s="90"/>
      <c r="G47" s="90"/>
      <c r="H47" s="90"/>
      <c r="I47" s="90"/>
      <c r="J47" s="91"/>
    </row>
    <row r="48" spans="2:10" x14ac:dyDescent="0.2">
      <c r="B48" s="89"/>
      <c r="C48" s="10"/>
      <c r="D48" s="90" t="s">
        <v>125</v>
      </c>
      <c r="E48" s="90" t="s">
        <v>113</v>
      </c>
      <c r="F48" s="90"/>
      <c r="G48" s="90"/>
      <c r="H48" s="90"/>
      <c r="I48" s="90"/>
      <c r="J48" s="91"/>
    </row>
    <row r="49" spans="2:10" x14ac:dyDescent="0.2">
      <c r="B49" s="89"/>
      <c r="C49" s="90"/>
      <c r="D49" s="90"/>
      <c r="E49" s="90"/>
      <c r="F49" s="90"/>
      <c r="G49" s="90"/>
      <c r="H49" s="90"/>
      <c r="I49" s="90"/>
      <c r="J49" s="91"/>
    </row>
    <row r="50" spans="2:10" x14ac:dyDescent="0.2">
      <c r="B50" s="89"/>
      <c r="C50" s="90"/>
      <c r="D50" s="135" t="str">
        <f>Dashboard!C48</f>
        <v>technical_lifetime</v>
      </c>
      <c r="E50" s="94">
        <v>15</v>
      </c>
      <c r="F50" s="84" t="s">
        <v>1</v>
      </c>
      <c r="G50" s="84"/>
      <c r="H50" s="90"/>
      <c r="I50" s="90"/>
      <c r="J50" s="91"/>
    </row>
    <row r="51" spans="2:10" x14ac:dyDescent="0.2">
      <c r="B51" s="89"/>
      <c r="C51" s="90"/>
      <c r="D51" s="90" t="s">
        <v>151</v>
      </c>
      <c r="E51" s="90">
        <v>9500</v>
      </c>
      <c r="F51" s="90" t="s">
        <v>30</v>
      </c>
      <c r="G51" s="84"/>
      <c r="H51" s="90"/>
      <c r="I51" s="90"/>
      <c r="J51" s="91"/>
    </row>
    <row r="52" spans="2:10" x14ac:dyDescent="0.2">
      <c r="B52" s="89"/>
      <c r="C52" s="90"/>
      <c r="D52" s="90" t="s">
        <v>152</v>
      </c>
      <c r="E52" s="155">
        <v>253.6</v>
      </c>
      <c r="F52" s="90" t="s">
        <v>30</v>
      </c>
      <c r="G52" s="84"/>
      <c r="H52" s="90"/>
      <c r="I52" s="90"/>
      <c r="J52" s="91"/>
    </row>
    <row r="53" spans="2:10" x14ac:dyDescent="0.2">
      <c r="B53" s="89"/>
      <c r="C53" s="90"/>
      <c r="D53" s="135" t="str">
        <f>Dashboard!C34</f>
        <v>initial_investment</v>
      </c>
      <c r="E53" s="155">
        <f>E51-E52</f>
        <v>9246.4</v>
      </c>
      <c r="F53" s="90" t="s">
        <v>30</v>
      </c>
      <c r="G53" s="90"/>
      <c r="H53" s="90"/>
      <c r="I53" s="90"/>
      <c r="J53" s="91"/>
    </row>
    <row r="54" spans="2:10" x14ac:dyDescent="0.2">
      <c r="B54" s="89"/>
      <c r="C54" s="90"/>
      <c r="D54" s="135" t="str">
        <f>Dashboard!C36</f>
        <v>cost_of_installing</v>
      </c>
      <c r="E54" s="90">
        <v>1500</v>
      </c>
      <c r="F54" s="90" t="s">
        <v>30</v>
      </c>
      <c r="G54" s="90" t="s">
        <v>153</v>
      </c>
      <c r="H54" s="90"/>
      <c r="I54" s="90"/>
      <c r="J54" s="91"/>
    </row>
    <row r="55" spans="2:10" x14ac:dyDescent="0.2">
      <c r="B55" s="89"/>
      <c r="C55" s="90"/>
      <c r="D55" s="135" t="str">
        <f>Dashboard!C38</f>
        <v>fixed_operation_and_maintenance_costs_per_year</v>
      </c>
      <c r="E55" s="90">
        <v>100</v>
      </c>
      <c r="F55" s="90" t="s">
        <v>50</v>
      </c>
      <c r="G55" s="90"/>
      <c r="H55" s="90"/>
      <c r="I55" s="90"/>
      <c r="J55" s="91"/>
    </row>
    <row r="56" spans="2:10" x14ac:dyDescent="0.2">
      <c r="B56" s="89"/>
      <c r="C56" s="90"/>
      <c r="D56" s="135" t="str">
        <f>Dashboard!C26</f>
        <v>heat_output_capacity</v>
      </c>
      <c r="E56" s="90">
        <f>H56/1000</f>
        <v>0.01</v>
      </c>
      <c r="F56" s="90" t="s">
        <v>57</v>
      </c>
      <c r="G56" s="90"/>
      <c r="H56" s="90">
        <v>10</v>
      </c>
      <c r="I56" s="90" t="s">
        <v>126</v>
      </c>
      <c r="J56" s="91"/>
    </row>
    <row r="57" spans="2:10" x14ac:dyDescent="0.2">
      <c r="B57" s="89"/>
      <c r="C57" s="90"/>
      <c r="D57" s="90"/>
      <c r="E57" s="90"/>
      <c r="F57" s="90"/>
      <c r="G57" s="90"/>
      <c r="H57" s="90"/>
      <c r="I57" s="90"/>
      <c r="J57" s="91"/>
    </row>
    <row r="58" spans="2:10" x14ac:dyDescent="0.2">
      <c r="B58" s="89"/>
      <c r="C58" s="90"/>
      <c r="D58" s="90" t="s">
        <v>128</v>
      </c>
      <c r="E58" s="90">
        <v>7</v>
      </c>
      <c r="F58" s="90" t="s">
        <v>127</v>
      </c>
      <c r="G58" s="90"/>
      <c r="H58" s="90"/>
      <c r="I58" s="90"/>
      <c r="J58" s="91"/>
    </row>
    <row r="59" spans="2:10" x14ac:dyDescent="0.2">
      <c r="B59" s="89"/>
      <c r="C59" s="90"/>
      <c r="D59" s="92" t="s">
        <v>103</v>
      </c>
      <c r="E59" s="90">
        <f>H56/(E58*E15+E14)/1000</f>
        <v>2.5889967637540458E-3</v>
      </c>
      <c r="F59" s="90" t="s">
        <v>57</v>
      </c>
      <c r="G59" s="90"/>
      <c r="H59" s="90"/>
      <c r="I59" s="90"/>
      <c r="J59" s="91"/>
    </row>
    <row r="60" spans="2:10" x14ac:dyDescent="0.2">
      <c r="B60" s="89"/>
      <c r="C60" s="90"/>
      <c r="D60" s="134" t="str">
        <f>Dashboard!C$17</f>
        <v>storage.volume</v>
      </c>
      <c r="E60" s="90">
        <v>0</v>
      </c>
      <c r="F60" s="90" t="s">
        <v>148</v>
      </c>
      <c r="G60" s="90" t="s">
        <v>150</v>
      </c>
      <c r="H60" s="90"/>
      <c r="I60" s="90"/>
      <c r="J60" s="91"/>
    </row>
    <row r="61" spans="2:10" x14ac:dyDescent="0.2">
      <c r="B61" s="89"/>
      <c r="C61" s="90"/>
      <c r="D61" s="90"/>
      <c r="E61" s="90"/>
      <c r="F61" s="90"/>
      <c r="G61" s="90"/>
      <c r="H61" s="90"/>
      <c r="I61" s="90"/>
      <c r="J61" s="91"/>
    </row>
    <row r="62" spans="2:10" x14ac:dyDescent="0.2">
      <c r="B62" s="89"/>
      <c r="C62" s="10" t="s">
        <v>114</v>
      </c>
      <c r="D62" s="134" t="str">
        <f>Dashboard!C43</f>
        <v>storage.cost_per_mwh</v>
      </c>
      <c r="E62" s="106">
        <v>0</v>
      </c>
      <c r="F62" s="106" t="s">
        <v>146</v>
      </c>
      <c r="G62" s="90"/>
      <c r="H62" s="90"/>
      <c r="I62" s="90"/>
      <c r="J62" s="91"/>
    </row>
    <row r="63" spans="2:10" ht="17" thickBot="1" x14ac:dyDescent="0.25">
      <c r="B63" s="136"/>
      <c r="C63" s="137"/>
      <c r="D63" s="137"/>
      <c r="E63" s="137"/>
      <c r="F63" s="137"/>
      <c r="G63" s="137"/>
      <c r="H63" s="137"/>
      <c r="I63" s="137"/>
      <c r="J63" s="138"/>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2017-10-20T14:05:44Z</dcterms:modified>
</cp:coreProperties>
</file>