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3100" yWindow="460" windowWidth="2488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0" i="16" l="1"/>
  <c r="E35" i="16"/>
  <c r="E36" i="16"/>
  <c r="E37" i="16"/>
  <c r="E131" i="16"/>
  <c r="E101" i="16"/>
  <c r="E22" i="16"/>
  <c r="E129" i="16"/>
  <c r="E130" i="16"/>
  <c r="E126" i="16"/>
  <c r="E132" i="16"/>
  <c r="E99" i="16"/>
  <c r="E100" i="16"/>
  <c r="E96" i="16"/>
  <c r="E102" i="16"/>
  <c r="E88" i="16"/>
  <c r="E89" i="16"/>
  <c r="L3" i="13"/>
  <c r="I42" i="12"/>
  <c r="L38" i="13"/>
  <c r="E38" i="13"/>
  <c r="E30" i="13"/>
  <c r="I34" i="12"/>
  <c r="J31" i="13"/>
  <c r="E31" i="13"/>
  <c r="J3" i="13"/>
  <c r="I35" i="12"/>
  <c r="E32" i="13"/>
  <c r="I36" i="12"/>
  <c r="J33" i="13"/>
  <c r="E33" i="13"/>
  <c r="I37" i="12"/>
  <c r="E34" i="13"/>
  <c r="I38" i="12"/>
  <c r="E35" i="13"/>
  <c r="I39" i="12"/>
  <c r="E36" i="13"/>
  <c r="I40" i="12"/>
  <c r="E37" i="13"/>
  <c r="I41" i="12"/>
  <c r="C29" i="13"/>
  <c r="D88" i="16"/>
  <c r="K38" i="13"/>
  <c r="K3" i="13"/>
  <c r="C38" i="13"/>
  <c r="C18" i="15"/>
  <c r="D126" i="16"/>
  <c r="E13" i="13"/>
  <c r="I17" i="12"/>
  <c r="E17" i="12"/>
  <c r="C25" i="15"/>
  <c r="C13" i="13"/>
  <c r="H3" i="13"/>
  <c r="H9" i="13"/>
  <c r="E9" i="13"/>
  <c r="I13" i="12"/>
  <c r="E86" i="16"/>
  <c r="H10" i="13"/>
  <c r="E10" i="13"/>
  <c r="I14" i="12"/>
  <c r="H11" i="13"/>
  <c r="E11" i="13"/>
  <c r="I15" i="12"/>
  <c r="C50" i="15"/>
  <c r="E48" i="13"/>
  <c r="I52" i="12"/>
  <c r="C51" i="15"/>
  <c r="E49" i="13"/>
  <c r="I53" i="12"/>
  <c r="C42" i="15"/>
  <c r="C43" i="15"/>
  <c r="C44" i="15"/>
  <c r="E41" i="13"/>
  <c r="I45" i="12"/>
  <c r="C45" i="15"/>
  <c r="E42" i="13"/>
  <c r="I46" i="12"/>
  <c r="J43" i="13"/>
  <c r="E43" i="13"/>
  <c r="I47" i="12"/>
  <c r="C46" i="15"/>
  <c r="E44" i="13"/>
  <c r="I48" i="12"/>
  <c r="C47" i="15"/>
  <c r="E45" i="13"/>
  <c r="I49" i="12"/>
  <c r="C48" i="15"/>
  <c r="E46" i="13"/>
  <c r="I50" i="12"/>
  <c r="C49" i="15"/>
  <c r="E47" i="13"/>
  <c r="I51" i="12"/>
  <c r="C35" i="15"/>
  <c r="E24" i="13"/>
  <c r="I28" i="12"/>
  <c r="C36" i="15"/>
  <c r="E25" i="13"/>
  <c r="I29" i="12"/>
  <c r="C37" i="15"/>
  <c r="E26" i="13"/>
  <c r="I30" i="12"/>
  <c r="J29" i="13"/>
  <c r="E29" i="13"/>
  <c r="I33" i="12"/>
  <c r="C38" i="15"/>
  <c r="C39" i="15"/>
  <c r="C40" i="15"/>
  <c r="C41" i="15"/>
  <c r="C27" i="15"/>
  <c r="E15" i="13"/>
  <c r="I19" i="12"/>
  <c r="C28" i="15"/>
  <c r="E16" i="13"/>
  <c r="I20" i="12"/>
  <c r="C29" i="15"/>
  <c r="E17" i="13"/>
  <c r="I21" i="12"/>
  <c r="C30" i="15"/>
  <c r="E18" i="13"/>
  <c r="I22" i="12"/>
  <c r="C31" i="15"/>
  <c r="E19" i="13"/>
  <c r="I23" i="12"/>
  <c r="C32" i="15"/>
  <c r="E20" i="13"/>
  <c r="I24" i="12"/>
  <c r="E78" i="16"/>
  <c r="J21" i="13"/>
  <c r="E21" i="13"/>
  <c r="I25" i="12"/>
  <c r="C33" i="15"/>
  <c r="E22" i="13"/>
  <c r="I26" i="12"/>
  <c r="C34" i="15"/>
  <c r="E23" i="13"/>
  <c r="I27" i="12"/>
  <c r="C22" i="15"/>
  <c r="E6" i="13"/>
  <c r="I10" i="12"/>
  <c r="C23" i="15"/>
  <c r="E7" i="13"/>
  <c r="I11" i="12"/>
  <c r="C24" i="15"/>
  <c r="E8" i="13"/>
  <c r="I12" i="12"/>
  <c r="I3" i="13"/>
  <c r="I12" i="13"/>
  <c r="E12" i="13"/>
  <c r="I16" i="12"/>
  <c r="E14" i="13"/>
  <c r="I18" i="12"/>
  <c r="C26" i="15"/>
  <c r="E33" i="12"/>
  <c r="E34" i="12"/>
  <c r="E35" i="12"/>
  <c r="E36" i="12"/>
  <c r="E37" i="12"/>
  <c r="E38" i="12"/>
  <c r="E39" i="12"/>
  <c r="E40" i="12"/>
  <c r="E41" i="12"/>
  <c r="E42" i="12"/>
  <c r="E45" i="12"/>
  <c r="E46" i="12"/>
  <c r="E47" i="12"/>
  <c r="E48" i="12"/>
  <c r="E49" i="12"/>
  <c r="E50" i="12"/>
  <c r="E51" i="12"/>
  <c r="E52" i="12"/>
  <c r="E53" i="12"/>
  <c r="E11" i="12"/>
  <c r="E12" i="12"/>
  <c r="E13" i="12"/>
  <c r="E14" i="12"/>
  <c r="E15" i="12"/>
  <c r="E16" i="12"/>
  <c r="E18" i="12"/>
  <c r="E19" i="12"/>
  <c r="E20" i="12"/>
  <c r="E21" i="12"/>
  <c r="E22" i="12"/>
  <c r="E23" i="12"/>
  <c r="E24" i="12"/>
  <c r="E25" i="12"/>
  <c r="E26" i="12"/>
  <c r="E27" i="12"/>
  <c r="E28" i="12"/>
  <c r="E29" i="12"/>
  <c r="E30" i="12"/>
  <c r="C10" i="13"/>
  <c r="D86" i="16"/>
  <c r="C21" i="13"/>
  <c r="D78" i="16"/>
  <c r="C33" i="13"/>
  <c r="D77" i="16"/>
  <c r="C31" i="13"/>
  <c r="D76" i="16"/>
  <c r="C43" i="13"/>
  <c r="D74" i="16"/>
  <c r="C11" i="13"/>
  <c r="D16" i="16"/>
  <c r="C9" i="13"/>
  <c r="D14" i="16"/>
  <c r="C12" i="13"/>
  <c r="D37" i="16"/>
  <c r="D96" i="16"/>
  <c r="C20" i="15"/>
  <c r="D42" i="13"/>
  <c r="D43" i="13"/>
  <c r="D44" i="13"/>
  <c r="D45" i="13"/>
  <c r="D46" i="13"/>
  <c r="D47" i="13"/>
  <c r="D48" i="13"/>
  <c r="D49" i="13"/>
  <c r="D41" i="13"/>
  <c r="D38" i="13"/>
  <c r="D30" i="13"/>
  <c r="D31" i="13"/>
  <c r="D32" i="13"/>
  <c r="D33" i="13"/>
  <c r="D34" i="13"/>
  <c r="D35" i="13"/>
  <c r="D36" i="13"/>
  <c r="D37" i="13"/>
  <c r="D29" i="13"/>
  <c r="D26" i="13"/>
  <c r="D7" i="13"/>
  <c r="D8" i="13"/>
  <c r="D9" i="13"/>
  <c r="D10" i="13"/>
  <c r="D11" i="13"/>
  <c r="D12" i="13"/>
  <c r="D14" i="13"/>
  <c r="D15" i="13"/>
  <c r="D16" i="13"/>
  <c r="D17" i="13"/>
  <c r="D18" i="13"/>
  <c r="D19" i="13"/>
  <c r="D20" i="13"/>
  <c r="D21" i="13"/>
  <c r="D22" i="13"/>
  <c r="D23" i="13"/>
  <c r="D24" i="13"/>
  <c r="D25" i="13"/>
  <c r="D6" i="13"/>
  <c r="C44" i="13"/>
  <c r="C45" i="13"/>
  <c r="C46" i="13"/>
  <c r="C47" i="13"/>
  <c r="C48" i="13"/>
  <c r="C49" i="13"/>
  <c r="C22" i="13"/>
  <c r="C23" i="13"/>
  <c r="C24" i="13"/>
  <c r="C25" i="13"/>
  <c r="C26" i="13"/>
  <c r="C28" i="13"/>
  <c r="C30" i="13"/>
  <c r="C32" i="13"/>
  <c r="C34" i="13"/>
  <c r="C35" i="13"/>
  <c r="C36" i="13"/>
  <c r="C37" i="13"/>
  <c r="C40" i="13"/>
  <c r="C41" i="13"/>
  <c r="C42" i="13"/>
  <c r="C6" i="13"/>
  <c r="C7" i="13"/>
  <c r="C8" i="13"/>
  <c r="C14" i="13"/>
  <c r="C15" i="13"/>
  <c r="C16" i="13"/>
  <c r="C17" i="13"/>
  <c r="C18" i="13"/>
  <c r="C19" i="13"/>
  <c r="C20" i="13"/>
  <c r="C5" i="13"/>
  <c r="C16" i="15"/>
  <c r="C22" i="16"/>
  <c r="C15" i="15"/>
  <c r="C7" i="16"/>
  <c r="C13" i="15"/>
  <c r="C14" i="15"/>
  <c r="C8" i="15"/>
  <c r="C9" i="15"/>
  <c r="C11" i="15"/>
  <c r="C7" i="15"/>
  <c r="E10" i="12"/>
</calcChain>
</file>

<file path=xl/sharedStrings.xml><?xml version="1.0" encoding="utf-8"?>
<sst xmlns="http://schemas.openxmlformats.org/spreadsheetml/2006/main" count="245" uniqueCount="163">
  <si>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</si>
  <si>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</si>
  <si>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</si>
  <si>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</si>
  <si>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</si>
  <si>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</si>
  <si>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</si>
  <si>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</si>
  <si>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</si>
  <si>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</si>
  <si>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</si>
  <si>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</si>
  <si>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</si>
  <si>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</si>
  <si>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</si>
  <si>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</si>
  <si>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</si>
  <si>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</si>
  <si>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</si>
  <si>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</si>
  <si>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</si>
  <si>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</si>
  <si>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</si>
  <si>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</si>
  <si>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</si>
  <si>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</si>
  <si>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</si>
  <si>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</si>
  <si>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</si>
  <si>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</si>
  <si>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</si>
  <si>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</si>
  <si>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</si>
  <si>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</si>
  <si>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</si>
  <si>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</si>
  <si>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</si>
  <si>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</si>
  <si>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</si>
  <si>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</si>
  <si>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</si>
  <si>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</si>
  <si>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</si>
  <si>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</si>
  <si>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</si>
  <si>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</si>
  <si>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</si>
  <si>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</si>
  <si>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</si>
  <si>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</si>
  <si>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</si>
  <si>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</si>
  <si>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</si>
  <si>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</si>
  <si>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</si>
  <si>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</si>
  <si>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</si>
  <si>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</si>
  <si>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</si>
  <si>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</si>
  <si>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</si>
  <si>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</si>
  <si>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</si>
  <si>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</si>
  <si>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</si>
  <si>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</si>
  <si>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</si>
  <si>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</si>
  <si>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</si>
  <si>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</si>
  <si>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</si>
  <si>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</si>
  <si>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</si>
  <si>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</si>
  <si>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</si>
  <si>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</si>
  <si>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</si>
  <si>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</si>
  <si>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</si>
  <si>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</si>
  <si>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</si>
  <si>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</si>
  <si>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</si>
  <si>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</si>
  <si>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</si>
  <si>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</si>
  <si>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</si>
  <si>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Maria Tsagkaraki</t>
  </si>
  <si>
    <t>Technical</t>
  </si>
  <si>
    <t>hours_prep_nl</t>
  </si>
  <si>
    <t>hours_prod_nl</t>
  </si>
  <si>
    <t>hours_place_nl</t>
  </si>
  <si>
    <t>hours_maint_nl</t>
  </si>
  <si>
    <t>hours_remov_nl</t>
  </si>
  <si>
    <t>input.ambient_heat</t>
  </si>
  <si>
    <t>input.electricity</t>
  </si>
  <si>
    <t>output.useable_heat</t>
  </si>
  <si>
    <t>full_load_hours</t>
  </si>
  <si>
    <t>Subject year</t>
  </si>
  <si>
    <t>ETM Library URL</t>
  </si>
  <si>
    <t>households_water_heater_heatpump_air_water_electricity.converter.ad</t>
  </si>
  <si>
    <t>quintel/etsource@a1ef6aeb6e492aa531dd6bb87fbe5d3307c44e24</t>
  </si>
  <si>
    <t>Ecofys</t>
  </si>
  <si>
    <t>DHPA</t>
  </si>
  <si>
    <t>NL</t>
  </si>
  <si>
    <t>https://refman.energytransitionmodel.com/search?utf8=%E2%9C%93&amp;q=systeemkosten&amp;commit=Search</t>
  </si>
  <si>
    <t>Notes</t>
  </si>
  <si>
    <t>kW</t>
  </si>
  <si>
    <t>COP</t>
  </si>
  <si>
    <t>fever.cop_per_degree</t>
  </si>
  <si>
    <t xml:space="preserve"> fever.base_cop</t>
  </si>
  <si>
    <t>fever.capacity.electricity</t>
  </si>
  <si>
    <t>page</t>
  </si>
  <si>
    <t>Phone conversation</t>
  </si>
  <si>
    <t>See file on Dropbox</t>
  </si>
  <si>
    <t>201707_Tabel RV WW en koude met warmtepompen</t>
  </si>
  <si>
    <t>MWh</t>
  </si>
  <si>
    <t>storage.volume</t>
  </si>
  <si>
    <t>fever.base_cop</t>
  </si>
  <si>
    <t>ISSO 72 and Quintel calc</t>
  </si>
  <si>
    <t>Phone conversation Peter Wagener notes:</t>
  </si>
  <si>
    <t>Linear fit through COP_avg:</t>
  </si>
  <si>
    <t>http://www.warmtepompforum.nl/Volumeboiler.php</t>
  </si>
  <si>
    <t>liter</t>
  </si>
  <si>
    <t>heat capacity water</t>
  </si>
  <si>
    <t>kJ/oC/l</t>
  </si>
  <si>
    <t>T in</t>
  </si>
  <si>
    <t>oC</t>
  </si>
  <si>
    <t>T vessel</t>
  </si>
  <si>
    <t>Volume vessel</t>
  </si>
  <si>
    <t>Capacity vessel</t>
  </si>
  <si>
    <t>kJ</t>
  </si>
  <si>
    <t>kWh</t>
  </si>
  <si>
    <t>average volume boiler</t>
  </si>
  <si>
    <t>minimal boiler volume with bath</t>
  </si>
  <si>
    <t>minimal boiler volume with shower</t>
  </si>
  <si>
    <t>?</t>
  </si>
  <si>
    <t>Ref temperature for output capacity</t>
  </si>
  <si>
    <t>Page 65</t>
  </si>
  <si>
    <t>For space heating</t>
  </si>
  <si>
    <t>COP/oC</t>
  </si>
  <si>
    <t>storage.cost_per_mwh</t>
  </si>
  <si>
    <t>euro/MWh</t>
  </si>
  <si>
    <t>Quintel WD</t>
  </si>
  <si>
    <t>0 until extra information from DHPA is available</t>
  </si>
  <si>
    <t>Zonneboiler-zelfbouw.nl</t>
  </si>
  <si>
    <t>Storage volume</t>
  </si>
  <si>
    <t>Costs (incl VAT)</t>
  </si>
  <si>
    <t>Costs (excl VAT)</t>
  </si>
  <si>
    <t>Boiler Garant</t>
  </si>
  <si>
    <t>BoilerGarant</t>
  </si>
  <si>
    <t>Zonenboiler-zelfbouw</t>
  </si>
  <si>
    <t>https://www.boilergarant.nl/p/indirect-gestookte-boiler-120-liter-tesy</t>
  </si>
  <si>
    <t>https://www.zonneboiler-zelfbouw.nl/buffervat-200-liter-1-wisselaar.html?source=googlebase&amp;gclid=EAIaIQobChMI-bqDqOvq1QIVRY0bCh05JAEyEAkYASABEgJzOvD_BwE</t>
  </si>
  <si>
    <t>Investment heat pump + boiler</t>
  </si>
  <si>
    <t>euro/liter</t>
  </si>
  <si>
    <t>liter/MWh</t>
  </si>
  <si>
    <t>euro / hhp</t>
  </si>
  <si>
    <t>costs per liter</t>
  </si>
  <si>
    <t>costs per heat pump</t>
  </si>
  <si>
    <t>euro / hp</t>
  </si>
  <si>
    <t>liter per MWh</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</si>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</sst>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
    <numFmt numFmtId="168" formatCode="0.000000"/>
  </numFmts>
  <fonts count="2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Calibri"/>
      <family val="2"/>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2">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66">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2" fontId="12" fillId="3"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Font="1" applyFill="1" applyBorder="1"/>
    <xf numFmtId="0" fontId="11" fillId="2" borderId="9" xfId="0" applyFont="1" applyFill="1" applyBorder="1"/>
    <xf numFmtId="0" fontId="11" fillId="2" borderId="4" xfId="0" applyFont="1" applyFill="1" applyBorder="1"/>
    <xf numFmtId="0" fontId="13" fillId="0" borderId="0"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1" fillId="0" borderId="0" xfId="0" applyFont="1" applyFill="1" applyBorder="1"/>
    <xf numFmtId="0" fontId="13" fillId="3" borderId="0" xfId="0" applyFont="1" applyFill="1" applyBorder="1"/>
    <xf numFmtId="0" fontId="7" fillId="2" borderId="0" xfId="0" applyFont="1" applyFill="1" applyBorder="1"/>
    <xf numFmtId="0" fontId="7" fillId="0"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6" fillId="2" borderId="0" xfId="0" applyFont="1" applyFill="1"/>
    <xf numFmtId="0" fontId="16" fillId="2" borderId="5" xfId="0" applyFont="1" applyFill="1" applyBorder="1"/>
    <xf numFmtId="2" fontId="7" fillId="2" borderId="18" xfId="0" applyNumberFormat="1" applyFont="1" applyFill="1" applyBorder="1"/>
    <xf numFmtId="0" fontId="17" fillId="2" borderId="0" xfId="0" applyFont="1" applyFill="1"/>
    <xf numFmtId="49"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6" xfId="0" applyFont="1" applyFill="1" applyBorder="1"/>
    <xf numFmtId="0" fontId="18" fillId="2" borderId="0" xfId="0" applyFont="1" applyFill="1" applyBorder="1"/>
    <xf numFmtId="49" fontId="18" fillId="2" borderId="0" xfId="0" applyNumberFormat="1" applyFont="1" applyFill="1" applyBorder="1"/>
    <xf numFmtId="0" fontId="17" fillId="2" borderId="0" xfId="0" applyFont="1" applyFill="1" applyBorder="1"/>
    <xf numFmtId="49" fontId="17" fillId="2" borderId="0" xfId="0" applyNumberFormat="1" applyFont="1" applyFill="1" applyBorder="1"/>
    <xf numFmtId="0" fontId="17" fillId="2" borderId="16" xfId="0" applyFont="1" applyFill="1" applyBorder="1"/>
    <xf numFmtId="0" fontId="18" fillId="2" borderId="9" xfId="0" applyFont="1" applyFill="1" applyBorder="1"/>
    <xf numFmtId="49" fontId="18" fillId="2" borderId="9" xfId="0" applyNumberFormat="1"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0" borderId="0" xfId="0" applyNumberFormat="1" applyFont="1" applyFill="1" applyBorder="1" applyAlignment="1" applyProtection="1">
      <alignment vertical="center"/>
    </xf>
    <xf numFmtId="0" fontId="6" fillId="2" borderId="0" xfId="0" applyFont="1" applyFill="1" applyBorder="1"/>
    <xf numFmtId="0" fontId="11" fillId="2" borderId="17" xfId="0" applyFont="1" applyFill="1" applyBorder="1"/>
    <xf numFmtId="0" fontId="5" fillId="2" borderId="2" xfId="0" applyFont="1" applyFill="1" applyBorder="1"/>
    <xf numFmtId="0" fontId="11" fillId="2" borderId="7" xfId="0" applyFont="1" applyFill="1" applyBorder="1"/>
    <xf numFmtId="0" fontId="5" fillId="2" borderId="0" xfId="0" applyFont="1" applyFill="1" applyBorder="1"/>
    <xf numFmtId="0" fontId="20"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0" fontId="11" fillId="2" borderId="16" xfId="0" applyFont="1" applyFill="1" applyBorder="1"/>
    <xf numFmtId="0" fontId="13" fillId="2" borderId="9" xfId="0" applyFont="1" applyFill="1" applyBorder="1"/>
    <xf numFmtId="0" fontId="12" fillId="2" borderId="0" xfId="0" applyFont="1" applyFill="1" applyBorder="1"/>
    <xf numFmtId="2" fontId="7" fillId="2" borderId="0" xfId="0" applyNumberFormat="1" applyFont="1" applyFill="1" applyBorder="1"/>
    <xf numFmtId="0" fontId="16" fillId="2" borderId="19" xfId="0" applyFont="1" applyFill="1" applyBorder="1"/>
    <xf numFmtId="0" fontId="7" fillId="2" borderId="5" xfId="0" applyFont="1" applyFill="1" applyBorder="1"/>
    <xf numFmtId="0" fontId="11" fillId="2" borderId="9" xfId="0" applyNumberFormat="1" applyFont="1" applyFill="1" applyBorder="1" applyAlignment="1" applyProtection="1">
      <alignment vertical="center"/>
    </xf>
    <xf numFmtId="0" fontId="4" fillId="0" borderId="0" xfId="0" applyFont="1" applyFill="1" applyBorder="1"/>
    <xf numFmtId="0" fontId="3" fillId="0" borderId="0" xfId="0" applyFont="1" applyFill="1" applyBorder="1"/>
    <xf numFmtId="0" fontId="1" fillId="2" borderId="18" xfId="0" applyFont="1" applyFill="1" applyBorder="1"/>
    <xf numFmtId="0" fontId="1" fillId="2" borderId="0" xfId="0" applyFont="1" applyFill="1"/>
    <xf numFmtId="0" fontId="11" fillId="2" borderId="3" xfId="0" applyFont="1" applyFill="1" applyBorder="1"/>
    <xf numFmtId="0" fontId="11" fillId="2" borderId="15" xfId="0" applyFont="1" applyFill="1" applyBorder="1"/>
    <xf numFmtId="0" fontId="11" fillId="2" borderId="19" xfId="0" applyFont="1" applyFill="1" applyBorder="1"/>
    <xf numFmtId="0" fontId="1" fillId="2" borderId="6" xfId="0" applyFont="1" applyFill="1" applyBorder="1"/>
    <xf numFmtId="0" fontId="1" fillId="2" borderId="0" xfId="0" applyFont="1" applyFill="1" applyBorder="1"/>
    <xf numFmtId="0" fontId="1" fillId="2" borderId="5" xfId="0" applyFont="1" applyFill="1" applyBorder="1"/>
    <xf numFmtId="49" fontId="1" fillId="2" borderId="0" xfId="0" applyNumberFormat="1" applyFont="1" applyFill="1" applyBorder="1"/>
    <xf numFmtId="0" fontId="17" fillId="2" borderId="0" xfId="0" applyNumberFormat="1" applyFont="1" applyFill="1"/>
    <xf numFmtId="0" fontId="6" fillId="0" borderId="0" xfId="0" applyNumberFormat="1" applyFont="1" applyFill="1" applyBorder="1" applyAlignment="1" applyProtection="1">
      <alignment vertical="center"/>
    </xf>
    <xf numFmtId="49" fontId="1" fillId="0" borderId="0" xfId="0" applyNumberFormat="1" applyFont="1" applyFill="1" applyBorder="1"/>
    <xf numFmtId="0" fontId="11" fillId="2" borderId="0" xfId="0" applyNumberFormat="1" applyFont="1" applyFill="1" applyBorder="1"/>
    <xf numFmtId="0" fontId="6" fillId="2" borderId="15" xfId="0" applyFont="1" applyFill="1" applyBorder="1"/>
    <xf numFmtId="0" fontId="11" fillId="2" borderId="19" xfId="0" applyNumberFormat="1" applyFont="1" applyFill="1" applyBorder="1" applyAlignment="1" applyProtection="1">
      <alignment vertical="center"/>
    </xf>
    <xf numFmtId="0" fontId="11" fillId="2" borderId="5" xfId="0" applyNumberFormat="1" applyFont="1" applyFill="1" applyBorder="1" applyAlignment="1" applyProtection="1">
      <alignment vertical="center"/>
    </xf>
    <xf numFmtId="0" fontId="6" fillId="2" borderId="5" xfId="0" applyFont="1" applyFill="1" applyBorder="1"/>
    <xf numFmtId="1" fontId="6" fillId="2" borderId="5" xfId="0" applyNumberFormat="1" applyFont="1" applyFill="1" applyBorder="1" applyAlignment="1" applyProtection="1">
      <alignment vertical="center"/>
    </xf>
    <xf numFmtId="2" fontId="6" fillId="2" borderId="5" xfId="0" applyNumberFormat="1" applyFont="1" applyFill="1" applyBorder="1" applyAlignment="1" applyProtection="1">
      <alignment horizontal="right" vertical="center"/>
    </xf>
    <xf numFmtId="2" fontId="6" fillId="2" borderId="5" xfId="0" applyNumberFormat="1" applyFont="1" applyFill="1" applyBorder="1"/>
    <xf numFmtId="1" fontId="6" fillId="2" borderId="5" xfId="0" applyNumberFormat="1" applyFont="1" applyFill="1" applyBorder="1" applyAlignment="1" applyProtection="1">
      <alignment horizontal="right" vertical="center"/>
    </xf>
    <xf numFmtId="0" fontId="6" fillId="2" borderId="10" xfId="0" applyFont="1" applyFill="1" applyBorder="1"/>
    <xf numFmtId="0" fontId="6" fillId="2" borderId="11" xfId="0" applyFont="1" applyFill="1" applyBorder="1"/>
    <xf numFmtId="0" fontId="6" fillId="2" borderId="12" xfId="0" applyFont="1" applyFill="1" applyBorder="1"/>
    <xf numFmtId="0" fontId="17" fillId="2" borderId="15" xfId="0" applyFont="1" applyFill="1" applyBorder="1"/>
    <xf numFmtId="0" fontId="17" fillId="2" borderId="5" xfId="0" applyFont="1" applyFill="1" applyBorder="1"/>
    <xf numFmtId="0" fontId="18" fillId="2" borderId="19" xfId="0" applyFont="1" applyFill="1" applyBorder="1"/>
    <xf numFmtId="0" fontId="0" fillId="0" borderId="0" xfId="0" applyBorder="1"/>
    <xf numFmtId="0" fontId="17" fillId="2" borderId="10" xfId="0" applyFont="1" applyFill="1" applyBorder="1"/>
    <xf numFmtId="0" fontId="21" fillId="0" borderId="0" xfId="0" applyFont="1" applyBorder="1"/>
    <xf numFmtId="164" fontId="0" fillId="0" borderId="0" xfId="0" applyNumberFormat="1" applyBorder="1"/>
    <xf numFmtId="0" fontId="22" fillId="0" borderId="0" xfId="0" applyFont="1" applyBorder="1"/>
    <xf numFmtId="0" fontId="18" fillId="2" borderId="0" xfId="0" applyNumberFormat="1" applyFont="1" applyFill="1" applyBorder="1"/>
    <xf numFmtId="0" fontId="1" fillId="2" borderId="10" xfId="0" applyFont="1" applyFill="1" applyBorder="1"/>
    <xf numFmtId="0" fontId="1" fillId="2" borderId="11" xfId="0" applyFont="1" applyFill="1" applyBorder="1"/>
    <xf numFmtId="0" fontId="1" fillId="2" borderId="12" xfId="0" applyFont="1" applyFill="1" applyBorder="1"/>
    <xf numFmtId="0" fontId="6" fillId="0" borderId="18" xfId="0" applyFont="1" applyFill="1" applyBorder="1"/>
    <xf numFmtId="2" fontId="6" fillId="0" borderId="18" xfId="0" applyNumberFormat="1" applyFont="1" applyFill="1" applyBorder="1" applyAlignment="1" applyProtection="1">
      <alignment vertical="center"/>
    </xf>
    <xf numFmtId="0" fontId="6" fillId="0" borderId="0" xfId="0" applyFont="1" applyFill="1"/>
    <xf numFmtId="166" fontId="6" fillId="0" borderId="18" xfId="0" applyNumberFormat="1" applyFont="1" applyFill="1" applyBorder="1" applyAlignment="1" applyProtection="1">
      <alignment vertical="center"/>
    </xf>
    <xf numFmtId="167" fontId="6" fillId="0" borderId="18" xfId="0" applyNumberFormat="1" applyFont="1" applyFill="1" applyBorder="1" applyAlignment="1" applyProtection="1">
      <alignment vertical="center"/>
    </xf>
    <xf numFmtId="2" fontId="6" fillId="0" borderId="0" xfId="0" applyNumberFormat="1" applyFont="1" applyFill="1" applyBorder="1" applyAlignment="1" applyProtection="1">
      <alignment horizontal="right" vertical="center"/>
    </xf>
    <xf numFmtId="2" fontId="6" fillId="0" borderId="18" xfId="0" applyNumberFormat="1" applyFont="1" applyFill="1" applyBorder="1"/>
    <xf numFmtId="1" fontId="6" fillId="0" borderId="18" xfId="0" applyNumberFormat="1" applyFont="1" applyFill="1" applyBorder="1" applyAlignment="1" applyProtection="1">
      <alignment horizontal="right" vertical="center"/>
    </xf>
    <xf numFmtId="2" fontId="11" fillId="0" borderId="0" xfId="0" applyNumberFormat="1" applyFont="1" applyFill="1" applyBorder="1" applyAlignment="1" applyProtection="1">
      <alignment horizontal="right" vertical="center"/>
    </xf>
    <xf numFmtId="1" fontId="6" fillId="0" borderId="18" xfId="0" applyNumberFormat="1" applyFont="1" applyFill="1" applyBorder="1" applyAlignment="1" applyProtection="1">
      <alignment vertical="center"/>
    </xf>
    <xf numFmtId="164" fontId="6" fillId="0" borderId="18" xfId="0" applyNumberFormat="1" applyFont="1" applyFill="1" applyBorder="1" applyAlignment="1" applyProtection="1">
      <alignment horizontal="right" vertical="center"/>
    </xf>
    <xf numFmtId="1" fontId="2" fillId="0" borderId="18" xfId="0" applyNumberFormat="1" applyFont="1" applyFill="1" applyBorder="1" applyAlignment="1" applyProtection="1">
      <alignment horizontal="right" vertical="center"/>
    </xf>
    <xf numFmtId="2" fontId="7" fillId="0" borderId="18" xfId="0" applyNumberFormat="1" applyFont="1" applyFill="1" applyBorder="1"/>
    <xf numFmtId="0" fontId="1" fillId="0" borderId="18" xfId="0" applyFont="1" applyFill="1" applyBorder="1"/>
    <xf numFmtId="0" fontId="19" fillId="0" borderId="0" xfId="0" applyFont="1" applyFill="1"/>
    <xf numFmtId="0" fontId="17" fillId="0" borderId="0" xfId="0" applyFont="1" applyFill="1" applyBorder="1"/>
    <xf numFmtId="49" fontId="17" fillId="0" borderId="0" xfId="0" applyNumberFormat="1" applyFont="1" applyFill="1" applyBorder="1"/>
    <xf numFmtId="0" fontId="17" fillId="0" borderId="5" xfId="0" applyFont="1" applyFill="1" applyBorder="1"/>
    <xf numFmtId="17" fontId="17" fillId="0" borderId="0" xfId="0" applyNumberFormat="1" applyFont="1" applyFill="1" applyBorder="1"/>
    <xf numFmtId="0" fontId="0" fillId="0" borderId="0" xfId="0" applyFill="1" applyBorder="1"/>
    <xf numFmtId="0" fontId="17" fillId="0" borderId="0" xfId="0" applyNumberFormat="1" applyFont="1" applyFill="1" applyBorder="1"/>
    <xf numFmtId="0" fontId="17" fillId="0" borderId="11" xfId="0" applyNumberFormat="1" applyFont="1" applyFill="1" applyBorder="1"/>
    <xf numFmtId="0" fontId="17" fillId="0" borderId="11" xfId="0" applyFont="1" applyFill="1" applyBorder="1"/>
    <xf numFmtId="49" fontId="17" fillId="0" borderId="11" xfId="0" applyNumberFormat="1" applyFont="1" applyFill="1" applyBorder="1"/>
    <xf numFmtId="0" fontId="17" fillId="0" borderId="12" xfId="0" applyFont="1" applyFill="1" applyBorder="1"/>
    <xf numFmtId="165" fontId="7" fillId="2" borderId="18" xfId="0" applyNumberFormat="1" applyFont="1" applyFill="1" applyBorder="1"/>
    <xf numFmtId="166" fontId="7" fillId="2" borderId="18" xfId="0" applyNumberFormat="1" applyFont="1" applyFill="1" applyBorder="1"/>
    <xf numFmtId="166" fontId="6" fillId="0" borderId="0" xfId="0" applyNumberFormat="1" applyFont="1" applyFill="1" applyBorder="1" applyAlignment="1" applyProtection="1">
      <alignment vertical="center"/>
    </xf>
    <xf numFmtId="0" fontId="1" fillId="0" borderId="0" xfId="0" applyFont="1" applyFill="1" applyBorder="1"/>
    <xf numFmtId="2" fontId="6" fillId="0" borderId="18" xfId="0" applyNumberFormat="1" applyFont="1" applyFill="1" applyBorder="1" applyAlignment="1" applyProtection="1">
      <alignment horizontal="right" vertical="center"/>
    </xf>
    <xf numFmtId="168" fontId="7" fillId="2" borderId="18" xfId="0" applyNumberFormat="1" applyFont="1" applyFill="1" applyBorder="1"/>
    <xf numFmtId="164" fontId="1" fillId="2" borderId="0" xfId="0" applyNumberFormat="1" applyFont="1" applyFill="1" applyBorder="1"/>
    <xf numFmtId="1" fontId="1" fillId="2" borderId="0" xfId="0" applyNumberFormat="1" applyFont="1" applyFill="1" applyBorder="1"/>
    <xf numFmtId="165" fontId="0" fillId="0" borderId="0" xfId="0" applyNumberFormat="1" applyBorder="1"/>
    <xf numFmtId="2" fontId="6" fillId="0" borderId="0" xfId="0" applyNumberFormat="1" applyFont="1" applyFill="1" applyBorder="1" applyAlignment="1" applyProtection="1">
      <alignment vertical="center"/>
    </xf>
    <xf numFmtId="1" fontId="6" fillId="0" borderId="0" xfId="0" applyNumberFormat="1" applyFont="1" applyFill="1" applyBorder="1" applyAlignment="1" applyProtection="1">
      <alignment vertical="center"/>
    </xf>
    <xf numFmtId="1" fontId="6" fillId="0" borderId="0" xfId="0" applyNumberFormat="1" applyFont="1" applyFill="1" applyBorder="1" applyAlignment="1" applyProtection="1">
      <alignment horizontal="right" vertical="center"/>
    </xf>
    <xf numFmtId="164" fontId="6" fillId="0" borderId="18" xfId="0" applyNumberFormat="1" applyFont="1" applyFill="1" applyBorder="1"/>
    <xf numFmtId="164" fontId="7" fillId="0" borderId="18" xfId="0" applyNumberFormat="1" applyFont="1" applyFill="1" applyBorder="1"/>
    <xf numFmtId="0" fontId="19" fillId="4" borderId="17" xfId="0" applyFont="1" applyFill="1" applyBorder="1" applyAlignment="1">
      <alignment horizontal="left" vertical="top" wrapText="1"/>
    </xf>
    <xf numFmtId="0" fontId="19" fillId="4" borderId="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0" xfId="0" applyFont="1" applyFill="1" applyBorder="1" applyAlignment="1">
      <alignment horizontal="left" vertical="top" wrapText="1"/>
    </xf>
    <xf numFmtId="0" fontId="19" fillId="4" borderId="8"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1201906</xdr:colOff>
      <xdr:row>5</xdr:row>
      <xdr:rowOff>164289</xdr:rowOff>
    </xdr:from>
    <xdr:to>
      <xdr:col>9</xdr:col>
      <xdr:colOff>4007796</xdr:colOff>
      <xdr:row>22</xdr:row>
      <xdr:rowOff>100789</xdr:rowOff>
    </xdr:to>
    <xdr:pic>
      <xdr:nvPicPr>
        <xdr:cNvPr id="2" name="Picture 1"/>
        <xdr:cNvPicPr>
          <a:picLocks noChangeAspect="1"/>
        </xdr:cNvPicPr>
      </xdr:nvPicPr>
      <xdr:blipFill>
        <a:blip xmlns:r="http://schemas.openxmlformats.org/officeDocument/2006/relationships" r:embed="rId1"/>
        <a:stretch>
          <a:fillRect/>
        </a:stretch>
      </xdr:blipFill>
      <xdr:spPr>
        <a:xfrm>
          <a:off x="6241374" y="1191098"/>
          <a:ext cx="6007911" cy="3381712"/>
        </a:xfrm>
        <a:prstGeom prst="rect">
          <a:avLst/>
        </a:prstGeom>
      </xdr:spPr>
    </xdr:pic>
    <xdr:clientData/>
  </xdr:twoCellAnchor>
  <xdr:twoCellAnchor editAs="oneCell">
    <xdr:from>
      <xdr:col>7</xdr:col>
      <xdr:colOff>643023</xdr:colOff>
      <xdr:row>24</xdr:row>
      <xdr:rowOff>138906</xdr:rowOff>
    </xdr:from>
    <xdr:to>
      <xdr:col>9</xdr:col>
      <xdr:colOff>5273698</xdr:colOff>
      <xdr:row>67</xdr:row>
      <xdr:rowOff>162145</xdr:rowOff>
    </xdr:to>
    <xdr:pic>
      <xdr:nvPicPr>
        <xdr:cNvPr id="5" name="Picture 4"/>
        <xdr:cNvPicPr>
          <a:picLocks noChangeAspect="1"/>
        </xdr:cNvPicPr>
      </xdr:nvPicPr>
      <xdr:blipFill>
        <a:blip xmlns:r="http://schemas.openxmlformats.org/officeDocument/2006/relationships" r:embed="rId2"/>
        <a:stretch>
          <a:fillRect/>
        </a:stretch>
      </xdr:blipFill>
      <xdr:spPr>
        <a:xfrm>
          <a:off x="6993023" y="4921250"/>
          <a:ext cx="6521501" cy="8556051"/>
        </a:xfrm>
        <a:prstGeom prst="rect">
          <a:avLst/>
        </a:prstGeom>
      </xdr:spPr>
    </xdr:pic>
    <xdr:clientData/>
  </xdr:twoCellAnchor>
  <xdr:twoCellAnchor editAs="oneCell">
    <xdr:from>
      <xdr:col>7</xdr:col>
      <xdr:colOff>952499</xdr:colOff>
      <xdr:row>80</xdr:row>
      <xdr:rowOff>138907</xdr:rowOff>
    </xdr:from>
    <xdr:to>
      <xdr:col>9</xdr:col>
      <xdr:colOff>4067968</xdr:colOff>
      <xdr:row>93</xdr:row>
      <xdr:rowOff>166591</xdr:rowOff>
    </xdr:to>
    <xdr:pic>
      <xdr:nvPicPr>
        <xdr:cNvPr id="10" name="Picture 9"/>
        <xdr:cNvPicPr>
          <a:picLocks noChangeAspect="1"/>
        </xdr:cNvPicPr>
      </xdr:nvPicPr>
      <xdr:blipFill>
        <a:blip xmlns:r="http://schemas.openxmlformats.org/officeDocument/2006/relationships" r:embed="rId3"/>
        <a:stretch>
          <a:fillRect/>
        </a:stretch>
      </xdr:blipFill>
      <xdr:spPr>
        <a:xfrm>
          <a:off x="7302499" y="16629063"/>
          <a:ext cx="5020469" cy="2607371"/>
        </a:xfrm>
        <a:prstGeom prst="rect">
          <a:avLst/>
        </a:prstGeom>
      </xdr:spPr>
    </xdr:pic>
    <xdr:clientData/>
  </xdr:twoCellAnchor>
  <xdr:twoCellAnchor editAs="oneCell">
    <xdr:from>
      <xdr:col>8</xdr:col>
      <xdr:colOff>0</xdr:colOff>
      <xdr:row>95</xdr:row>
      <xdr:rowOff>0</xdr:rowOff>
    </xdr:from>
    <xdr:to>
      <xdr:col>9</xdr:col>
      <xdr:colOff>4725778</xdr:colOff>
      <xdr:row>119</xdr:row>
      <xdr:rowOff>25400</xdr:rowOff>
    </xdr:to>
    <xdr:pic>
      <xdr:nvPicPr>
        <xdr:cNvPr id="3" name="Picture 2"/>
        <xdr:cNvPicPr>
          <a:picLocks noChangeAspect="1"/>
        </xdr:cNvPicPr>
      </xdr:nvPicPr>
      <xdr:blipFill>
        <a:blip xmlns:r="http://schemas.openxmlformats.org/officeDocument/2006/relationships" r:embed="rId4"/>
        <a:stretch>
          <a:fillRect/>
        </a:stretch>
      </xdr:blipFill>
      <xdr:spPr>
        <a:xfrm>
          <a:off x="12065000" y="19329400"/>
          <a:ext cx="5690978" cy="4902200"/>
        </a:xfrm>
        <a:prstGeom prst="rect">
          <a:avLst/>
        </a:prstGeom>
      </xdr:spPr>
    </xdr:pic>
    <xdr:clientData/>
  </xdr:twoCellAnchor>
  <xdr:twoCellAnchor editAs="oneCell">
    <xdr:from>
      <xdr:col>8</xdr:col>
      <xdr:colOff>0</xdr:colOff>
      <xdr:row>124</xdr:row>
      <xdr:rowOff>0</xdr:rowOff>
    </xdr:from>
    <xdr:to>
      <xdr:col>9</xdr:col>
      <xdr:colOff>5231546</xdr:colOff>
      <xdr:row>143</xdr:row>
      <xdr:rowOff>0</xdr:rowOff>
    </xdr:to>
    <xdr:pic>
      <xdr:nvPicPr>
        <xdr:cNvPr id="4" name="Picture 3"/>
        <xdr:cNvPicPr>
          <a:picLocks noChangeAspect="1"/>
        </xdr:cNvPicPr>
      </xdr:nvPicPr>
      <xdr:blipFill>
        <a:blip xmlns:r="http://schemas.openxmlformats.org/officeDocument/2006/relationships" r:embed="rId5"/>
        <a:stretch>
          <a:fillRect/>
        </a:stretch>
      </xdr:blipFill>
      <xdr:spPr>
        <a:xfrm>
          <a:off x="12065000" y="25425400"/>
          <a:ext cx="61967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4" sqref="C4"/>
    </sheetView>
  </sheetViews>
  <sheetFormatPr baseColWidth="10" defaultRowHeight="16" x14ac:dyDescent="0.2"/>
  <cols>
    <col min="1" max="1" width="3.42578125" style="21" customWidth="1"/>
    <col min="2" max="2" width="9.140625" style="13" customWidth="1"/>
    <col min="3" max="3" width="48.7109375" style="13" customWidth="1"/>
    <col min="4" max="16384" width="10.7109375" style="13"/>
  </cols>
  <sheetData>
    <row r="1" spans="1:3" s="19" customFormat="1" x14ac:dyDescent="0.2">
      <c r="A1" s="17"/>
      <c r="B1" s="18"/>
      <c r="C1" s="18"/>
    </row>
    <row r="2" spans="1:3" ht="21" x14ac:dyDescent="0.25">
      <c r="A2" s="1"/>
      <c r="B2" s="20" t="s">
        <v>15</v>
      </c>
      <c r="C2" s="20"/>
    </row>
    <row r="3" spans="1:3" x14ac:dyDescent="0.2">
      <c r="A3" s="1"/>
      <c r="B3" s="8"/>
      <c r="C3" s="8"/>
    </row>
    <row r="4" spans="1:3" x14ac:dyDescent="0.2">
      <c r="A4" s="1"/>
      <c r="B4" s="2" t="s">
        <v>16</v>
      </c>
      <c r="C4" s="3" t="s">
        <v>100</v>
      </c>
    </row>
    <row r="5" spans="1:3" x14ac:dyDescent="0.2">
      <c r="A5" s="1"/>
      <c r="B5" s="4" t="s">
        <v>68</v>
      </c>
      <c r="C5" s="5" t="s">
        <v>87</v>
      </c>
    </row>
    <row r="6" spans="1:3" x14ac:dyDescent="0.2">
      <c r="A6" s="1"/>
      <c r="B6" s="6" t="s">
        <v>18</v>
      </c>
      <c r="C6" s="7" t="s">
        <v>19</v>
      </c>
    </row>
    <row r="7" spans="1:3" x14ac:dyDescent="0.2">
      <c r="A7" s="1"/>
      <c r="B7" s="8"/>
      <c r="C7" s="8"/>
    </row>
    <row r="8" spans="1:3" x14ac:dyDescent="0.2">
      <c r="A8" s="1"/>
      <c r="B8" s="8"/>
      <c r="C8" s="8"/>
    </row>
    <row r="9" spans="1:3" x14ac:dyDescent="0.2">
      <c r="A9" s="1"/>
      <c r="B9" s="58" t="s">
        <v>69</v>
      </c>
      <c r="C9" s="59"/>
    </row>
    <row r="10" spans="1:3" x14ac:dyDescent="0.2">
      <c r="A10" s="1"/>
      <c r="B10" s="60"/>
      <c r="C10" s="61"/>
    </row>
    <row r="11" spans="1:3" x14ac:dyDescent="0.2">
      <c r="A11" s="1"/>
      <c r="B11" s="60" t="s">
        <v>70</v>
      </c>
      <c r="C11" s="62" t="s">
        <v>71</v>
      </c>
    </row>
    <row r="12" spans="1:3" ht="17" thickBot="1" x14ac:dyDescent="0.25">
      <c r="A12" s="1"/>
      <c r="B12" s="60"/>
      <c r="C12" s="9" t="s">
        <v>72</v>
      </c>
    </row>
    <row r="13" spans="1:3" ht="17" thickBot="1" x14ac:dyDescent="0.25">
      <c r="A13" s="1"/>
      <c r="B13" s="60"/>
      <c r="C13" s="63" t="s">
        <v>73</v>
      </c>
    </row>
    <row r="14" spans="1:3" x14ac:dyDescent="0.2">
      <c r="A14" s="1"/>
      <c r="B14" s="60"/>
      <c r="C14" s="61" t="s">
        <v>74</v>
      </c>
    </row>
    <row r="15" spans="1:3" x14ac:dyDescent="0.2">
      <c r="A15" s="1"/>
      <c r="B15" s="60"/>
      <c r="C15" s="61"/>
    </row>
    <row r="16" spans="1:3" x14ac:dyDescent="0.2">
      <c r="A16" s="1"/>
      <c r="B16" s="60" t="s">
        <v>75</v>
      </c>
      <c r="C16" s="64" t="s">
        <v>76</v>
      </c>
    </row>
    <row r="17" spans="1:3" x14ac:dyDescent="0.2">
      <c r="A17" s="1"/>
      <c r="B17" s="60"/>
      <c r="C17" s="65" t="s">
        <v>77</v>
      </c>
    </row>
    <row r="18" spans="1:3" x14ac:dyDescent="0.2">
      <c r="A18" s="1"/>
      <c r="B18" s="60"/>
      <c r="C18" s="66" t="s">
        <v>78</v>
      </c>
    </row>
    <row r="19" spans="1:3" x14ac:dyDescent="0.2">
      <c r="A19" s="1"/>
      <c r="B19" s="60"/>
      <c r="C19" s="67" t="s">
        <v>79</v>
      </c>
    </row>
    <row r="20" spans="1:3" x14ac:dyDescent="0.2">
      <c r="A20" s="1"/>
      <c r="B20" s="68"/>
      <c r="C20" s="69" t="s">
        <v>80</v>
      </c>
    </row>
    <row r="21" spans="1:3" x14ac:dyDescent="0.2">
      <c r="A21" s="1"/>
      <c r="B21" s="68"/>
      <c r="C21" s="70" t="s">
        <v>81</v>
      </c>
    </row>
    <row r="22" spans="1:3" x14ac:dyDescent="0.2">
      <c r="A22" s="1"/>
      <c r="B22" s="68"/>
      <c r="C22" s="71" t="s">
        <v>82</v>
      </c>
    </row>
    <row r="23" spans="1:3" x14ac:dyDescent="0.2">
      <c r="B23" s="68"/>
      <c r="C23" s="72" t="s">
        <v>83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54"/>
  <sheetViews>
    <sheetView tabSelected="1" zoomScale="92" workbookViewId="0">
      <selection activeCell="B5" sqref="B5"/>
    </sheetView>
  </sheetViews>
  <sheetFormatPr baseColWidth="10" defaultRowHeight="16" x14ac:dyDescent="0.2"/>
  <cols>
    <col min="1" max="1" width="3.28515625" style="26" customWidth="1"/>
    <col min="2" max="2" width="3.7109375" style="26" customWidth="1"/>
    <col min="3" max="3" width="46" style="26" customWidth="1"/>
    <col min="4" max="4" width="12.7109375" style="26" customWidth="1"/>
    <col min="5" max="5" width="17.42578125" style="26" customWidth="1"/>
    <col min="6" max="6" width="4.5703125" style="26" customWidth="1"/>
    <col min="7" max="7" width="45" style="26" customWidth="1"/>
    <col min="8" max="8" width="5.140625" style="26" customWidth="1"/>
    <col min="9" max="9" width="48" style="26" bestFit="1" customWidth="1"/>
    <col min="10" max="10" width="5.42578125" style="26" customWidth="1"/>
    <col min="11" max="16384" width="10.7109375" style="26"/>
  </cols>
  <sheetData>
    <row r="1" spans="2:10" x14ac:dyDescent="0.2">
      <c r="D1" s="24"/>
      <c r="E1" s="24"/>
      <c r="F1" s="24"/>
      <c r="G1" s="24"/>
    </row>
    <row r="2" spans="2:10" x14ac:dyDescent="0.2">
      <c r="B2" s="157" t="s">
        <v>162</v>
      </c>
      <c r="C2" s="158"/>
      <c r="D2" s="158"/>
      <c r="E2" s="159"/>
      <c r="F2" s="24"/>
      <c r="G2" s="24"/>
    </row>
    <row r="3" spans="2:10" x14ac:dyDescent="0.2">
      <c r="B3" s="160"/>
      <c r="C3" s="161"/>
      <c r="D3" s="161"/>
      <c r="E3" s="162"/>
      <c r="F3" s="24"/>
      <c r="G3" s="24"/>
    </row>
    <row r="4" spans="2:10" ht="34" customHeight="1" x14ac:dyDescent="0.2">
      <c r="B4" s="163"/>
      <c r="C4" s="164"/>
      <c r="D4" s="164"/>
      <c r="E4" s="165"/>
      <c r="F4" s="24"/>
      <c r="G4" s="24"/>
    </row>
    <row r="5" spans="2:10" ht="17" thickBot="1" x14ac:dyDescent="0.25">
      <c r="D5" s="24"/>
    </row>
    <row r="6" spans="2:10" x14ac:dyDescent="0.2">
      <c r="B6" s="27"/>
      <c r="C6" s="11"/>
      <c r="D6" s="11"/>
      <c r="E6" s="11"/>
      <c r="F6" s="11"/>
      <c r="G6" s="11"/>
      <c r="H6" s="11"/>
      <c r="I6" s="11"/>
      <c r="J6" s="28"/>
    </row>
    <row r="7" spans="2:10" s="33" customFormat="1" ht="19" x14ac:dyDescent="0.25">
      <c r="B7" s="73"/>
      <c r="C7" s="10" t="s">
        <v>29</v>
      </c>
      <c r="D7" s="74" t="s">
        <v>12</v>
      </c>
      <c r="E7" s="10" t="s">
        <v>5</v>
      </c>
      <c r="F7" s="10"/>
      <c r="G7" s="10" t="s">
        <v>11</v>
      </c>
      <c r="H7" s="10"/>
      <c r="I7" s="10" t="s">
        <v>0</v>
      </c>
      <c r="J7" s="77"/>
    </row>
    <row r="8" spans="2:10" s="33" customFormat="1" ht="19" x14ac:dyDescent="0.25">
      <c r="B8" s="15"/>
      <c r="C8" s="9"/>
      <c r="D8" s="23"/>
      <c r="E8" s="9"/>
      <c r="F8" s="9"/>
      <c r="G8" s="9"/>
      <c r="H8" s="9"/>
      <c r="I8" s="9"/>
      <c r="J8" s="34"/>
    </row>
    <row r="9" spans="2:10" s="33" customFormat="1" ht="20" thickBot="1" x14ac:dyDescent="0.3">
      <c r="B9" s="15"/>
      <c r="C9" s="9" t="s">
        <v>88</v>
      </c>
      <c r="D9" s="23"/>
      <c r="E9" s="9"/>
      <c r="F9" s="9"/>
      <c r="G9" s="9"/>
      <c r="H9" s="9"/>
      <c r="J9" s="34"/>
    </row>
    <row r="10" spans="2:10" s="33" customFormat="1" ht="20" thickBot="1" x14ac:dyDescent="0.3">
      <c r="B10" s="15"/>
      <c r="C10" s="81" t="s">
        <v>94</v>
      </c>
      <c r="D10" s="12" t="s">
        <v>4</v>
      </c>
      <c r="E10" s="35">
        <f>'Research data'!E6</f>
        <v>0.66666666666666696</v>
      </c>
      <c r="F10" s="25"/>
      <c r="G10" s="25"/>
      <c r="H10" s="22"/>
      <c r="I10" s="82" t="str">
        <f ca="1">LOOKUP('Research data'!E6,'Research data'!F6:M6,'Research data'!F$3:L$3)</f>
        <v>Quintel WD</v>
      </c>
      <c r="J10" s="34"/>
    </row>
    <row r="11" spans="2:10" s="33" customFormat="1" ht="20" thickBot="1" x14ac:dyDescent="0.3">
      <c r="B11" s="15"/>
      <c r="C11" s="81" t="s">
        <v>95</v>
      </c>
      <c r="D11" s="12" t="s">
        <v>4</v>
      </c>
      <c r="E11" s="35">
        <f>'Research data'!E7</f>
        <v>0.33333333333333298</v>
      </c>
      <c r="F11" s="25"/>
      <c r="G11" s="25"/>
      <c r="H11" s="22"/>
      <c r="I11" s="82" t="str">
        <f ca="1">LOOKUP('Research data'!E7,'Research data'!F7:M7,'Research data'!F$3:L$3)</f>
        <v>Quintel WD</v>
      </c>
      <c r="J11" s="34"/>
    </row>
    <row r="12" spans="2:10" s="33" customFormat="1" ht="20" thickBot="1" x14ac:dyDescent="0.3">
      <c r="B12" s="15"/>
      <c r="C12" s="81" t="s">
        <v>96</v>
      </c>
      <c r="D12" s="12" t="s">
        <v>4</v>
      </c>
      <c r="E12" s="35">
        <f>'Research data'!E8</f>
        <v>1</v>
      </c>
      <c r="F12" s="25"/>
      <c r="G12" s="25"/>
      <c r="H12" s="22"/>
      <c r="I12" s="82" t="str">
        <f ca="1">LOOKUP('Research data'!E8,'Research data'!F8:M8,'Research data'!F$3:L$3)</f>
        <v>Quintel WD</v>
      </c>
      <c r="J12" s="34"/>
    </row>
    <row r="13" spans="2:10" s="33" customFormat="1" ht="20" thickBot="1" x14ac:dyDescent="0.3">
      <c r="B13" s="15"/>
      <c r="C13" s="93" t="s">
        <v>118</v>
      </c>
      <c r="D13" s="12" t="s">
        <v>4</v>
      </c>
      <c r="E13" s="35">
        <f>'Research data'!E9</f>
        <v>1.86</v>
      </c>
      <c r="F13" s="25"/>
      <c r="G13" s="25"/>
      <c r="H13" s="22"/>
      <c r="I13" s="82" t="str">
        <f ca="1">LOOKUP('Research data'!E9,'Research data'!F9:M9,'Research data'!F$3:L$3)</f>
        <v>Ecofys</v>
      </c>
      <c r="J13" s="34"/>
    </row>
    <row r="14" spans="2:10" s="33" customFormat="1" ht="20" thickBot="1" x14ac:dyDescent="0.3">
      <c r="B14" s="15"/>
      <c r="C14" s="93" t="s">
        <v>111</v>
      </c>
      <c r="D14" s="12" t="s">
        <v>4</v>
      </c>
      <c r="E14" s="35">
        <f>'Research data'!E10</f>
        <v>2.5889967637540458E-3</v>
      </c>
      <c r="F14" s="25"/>
      <c r="G14" s="25"/>
      <c r="H14" s="22"/>
      <c r="I14" s="82" t="str">
        <f ca="1">LOOKUP('Research data'!E10,'Research data'!F10:M10,'Research data'!F$3:L$3)</f>
        <v>Ecofys</v>
      </c>
      <c r="J14" s="34"/>
    </row>
    <row r="15" spans="2:10" s="33" customFormat="1" ht="20" thickBot="1" x14ac:dyDescent="0.3">
      <c r="B15" s="15"/>
      <c r="C15" s="93" t="s">
        <v>109</v>
      </c>
      <c r="D15" s="12" t="s">
        <v>4</v>
      </c>
      <c r="E15" s="143">
        <f>'Research data'!E11</f>
        <v>4.2999999999999997E-2</v>
      </c>
      <c r="F15" s="25"/>
      <c r="G15" s="25"/>
      <c r="H15" s="22"/>
      <c r="I15" s="82" t="str">
        <f ca="1">LOOKUP('Research data'!E11,'Research data'!F11:M11,'Research data'!F$3:L$3)</f>
        <v>Ecofys</v>
      </c>
      <c r="J15" s="34"/>
    </row>
    <row r="16" spans="2:10" s="33" customFormat="1" ht="20" thickBot="1" x14ac:dyDescent="0.3">
      <c r="B16" s="15"/>
      <c r="C16" s="93" t="s">
        <v>117</v>
      </c>
      <c r="D16" s="14" t="s">
        <v>116</v>
      </c>
      <c r="E16" s="148">
        <f>'Research data'!E12</f>
        <v>5.0000000000000001E-3</v>
      </c>
      <c r="F16" s="25"/>
      <c r="G16" s="25"/>
      <c r="H16" s="22"/>
      <c r="I16" s="82" t="str">
        <f ca="1">LOOKUP('Research data'!E12,'Research data'!F12:M12,'Research data'!F$3:L$3)</f>
        <v>ISSO 72 and Quintel calc</v>
      </c>
      <c r="J16" s="34"/>
    </row>
    <row r="17" spans="2:11" s="33" customFormat="1" ht="20" thickBot="1" x14ac:dyDescent="0.3">
      <c r="B17" s="15"/>
      <c r="C17" s="93" t="s">
        <v>141</v>
      </c>
      <c r="D17" s="14" t="s">
        <v>142</v>
      </c>
      <c r="E17" s="144">
        <f>'Research data'!E13</f>
        <v>0</v>
      </c>
      <c r="F17" s="25"/>
      <c r="G17" s="25"/>
      <c r="H17" s="22"/>
      <c r="I17" s="82" t="str">
        <f ca="1">LOOKUP('Research data'!E13,'Research data'!F13:M13,'Research data'!F$3:L$3)</f>
        <v>Quintel WD</v>
      </c>
      <c r="J17" s="34"/>
    </row>
    <row r="18" spans="2:11" ht="17" thickBot="1" x14ac:dyDescent="0.25">
      <c r="B18" s="29"/>
      <c r="C18" s="25" t="s">
        <v>31</v>
      </c>
      <c r="D18" s="14" t="s">
        <v>4</v>
      </c>
      <c r="E18" s="35">
        <f>'Research data'!E14</f>
        <v>0</v>
      </c>
      <c r="F18" s="25"/>
      <c r="G18" s="25"/>
      <c r="H18" s="25"/>
      <c r="I18" s="82" t="str">
        <f ca="1">LOOKUP('Research data'!E14,'Research data'!F14:M14,'Research data'!F$3:L$3)</f>
        <v>Quintel WD</v>
      </c>
      <c r="J18" s="78"/>
      <c r="K18" s="24"/>
    </row>
    <row r="19" spans="2:11" ht="17" thickBot="1" x14ac:dyDescent="0.25">
      <c r="B19" s="29"/>
      <c r="C19" s="25" t="s">
        <v>33</v>
      </c>
      <c r="D19" s="14" t="s">
        <v>4</v>
      </c>
      <c r="E19" s="35">
        <f>'Research data'!E15</f>
        <v>0</v>
      </c>
      <c r="F19" s="25"/>
      <c r="G19" s="25"/>
      <c r="H19" s="25"/>
      <c r="I19" s="82" t="str">
        <f ca="1">LOOKUP('Research data'!E15,'Research data'!F15:M15,'Research data'!F$3:L$3)</f>
        <v>Quintel WD</v>
      </c>
      <c r="J19" s="78"/>
      <c r="K19" s="24"/>
    </row>
    <row r="20" spans="2:11" ht="17" thickBot="1" x14ac:dyDescent="0.25">
      <c r="B20" s="29"/>
      <c r="C20" s="81" t="s">
        <v>97</v>
      </c>
      <c r="D20" s="14" t="s">
        <v>4</v>
      </c>
      <c r="E20" s="35">
        <f>'Research data'!E16</f>
        <v>0</v>
      </c>
      <c r="F20" s="25"/>
      <c r="G20" s="25"/>
      <c r="H20" s="25"/>
      <c r="I20" s="82" t="str">
        <f ca="1">LOOKUP('Research data'!E16,'Research data'!F16:M16,'Research data'!F$3:L$3)</f>
        <v>Quintel WD</v>
      </c>
      <c r="J20" s="78"/>
      <c r="K20" s="24"/>
    </row>
    <row r="21" spans="2:11" ht="17" thickBot="1" x14ac:dyDescent="0.25">
      <c r="B21" s="29"/>
      <c r="C21" s="25" t="s">
        <v>8</v>
      </c>
      <c r="D21" s="14" t="s">
        <v>4</v>
      </c>
      <c r="E21" s="35">
        <f>'Research data'!E17</f>
        <v>1</v>
      </c>
      <c r="F21" s="25"/>
      <c r="G21" s="25"/>
      <c r="H21" s="25"/>
      <c r="I21" s="82" t="str">
        <f ca="1">LOOKUP('Research data'!E17,'Research data'!F17:M17,'Research data'!F$3:L$3)</f>
        <v>Quintel WD</v>
      </c>
      <c r="J21" s="78"/>
      <c r="K21" s="24"/>
    </row>
    <row r="22" spans="2:11" ht="17" thickBot="1" x14ac:dyDescent="0.25">
      <c r="B22" s="29"/>
      <c r="C22" s="25" t="s">
        <v>36</v>
      </c>
      <c r="D22" s="14" t="s">
        <v>4</v>
      </c>
      <c r="E22" s="35">
        <f>'Research data'!E18</f>
        <v>0</v>
      </c>
      <c r="F22" s="25"/>
      <c r="G22" s="25"/>
      <c r="H22" s="25"/>
      <c r="I22" s="82" t="str">
        <f ca="1">LOOKUP('Research data'!E18,'Research data'!F18:M18,'Research data'!F$3:L$3)</f>
        <v>Quintel WD</v>
      </c>
      <c r="J22" s="78"/>
      <c r="K22" s="24"/>
    </row>
    <row r="23" spans="2:11" ht="17" thickBot="1" x14ac:dyDescent="0.25">
      <c r="B23" s="29"/>
      <c r="C23" s="25" t="s">
        <v>37</v>
      </c>
      <c r="D23" s="14" t="s">
        <v>4</v>
      </c>
      <c r="E23" s="35">
        <f>'Research data'!E19</f>
        <v>0</v>
      </c>
      <c r="F23" s="25"/>
      <c r="G23" s="25"/>
      <c r="H23" s="25"/>
      <c r="I23" s="82" t="str">
        <f ca="1">LOOKUP('Research data'!E19,'Research data'!F19:M19,'Research data'!F$3:L$3)</f>
        <v>Quintel WD</v>
      </c>
      <c r="J23" s="78"/>
      <c r="K23" s="24"/>
    </row>
    <row r="24" spans="2:11" ht="17" thickBot="1" x14ac:dyDescent="0.25">
      <c r="B24" s="29"/>
      <c r="C24" s="25" t="s">
        <v>38</v>
      </c>
      <c r="D24" s="14" t="s">
        <v>57</v>
      </c>
      <c r="E24" s="130">
        <f>'Research data'!E20</f>
        <v>0</v>
      </c>
      <c r="F24" s="25"/>
      <c r="G24" s="25" t="s">
        <v>26</v>
      </c>
      <c r="H24" s="25"/>
      <c r="I24" s="131" t="str">
        <f ca="1">LOOKUP('Research data'!E20,'Research data'!F20:M20,'Research data'!F$3:L$3)</f>
        <v>Quintel WD</v>
      </c>
      <c r="J24" s="78"/>
    </row>
    <row r="25" spans="2:11" ht="17" thickBot="1" x14ac:dyDescent="0.25">
      <c r="B25" s="29"/>
      <c r="C25" s="25" t="s">
        <v>39</v>
      </c>
      <c r="D25" s="14" t="s">
        <v>57</v>
      </c>
      <c r="E25" s="130">
        <f>'Research data'!E21</f>
        <v>0.01</v>
      </c>
      <c r="F25" s="25"/>
      <c r="G25" s="25" t="s">
        <v>51</v>
      </c>
      <c r="H25" s="25"/>
      <c r="I25" s="131" t="str">
        <f ca="1">LOOKUP('Research data'!E21,'Research data'!F21:M21,'Research data'!F$3:L$3)</f>
        <v>DHPA</v>
      </c>
      <c r="J25" s="78"/>
    </row>
    <row r="26" spans="2:11" ht="17" thickBot="1" x14ac:dyDescent="0.25">
      <c r="B26" s="29"/>
      <c r="C26" s="49" t="s">
        <v>58</v>
      </c>
      <c r="D26" s="14" t="s">
        <v>4</v>
      </c>
      <c r="E26" s="130">
        <f>'Research data'!E22</f>
        <v>0.85950853472004995</v>
      </c>
      <c r="F26" s="25"/>
      <c r="G26" s="132" t="s">
        <v>63</v>
      </c>
      <c r="H26" s="25"/>
      <c r="I26" s="131" t="str">
        <f ca="1">LOOKUP('Research data'!E22,'Research data'!F22:M22,'Research data'!F$3:L$3)</f>
        <v>Quintel WD</v>
      </c>
      <c r="J26" s="78"/>
    </row>
    <row r="27" spans="2:11" ht="17" thickBot="1" x14ac:dyDescent="0.25">
      <c r="B27" s="29"/>
      <c r="C27" s="49" t="s">
        <v>59</v>
      </c>
      <c r="D27" s="14" t="s">
        <v>4</v>
      </c>
      <c r="E27" s="130">
        <f>'Research data'!E23</f>
        <v>0.81039768597245498</v>
      </c>
      <c r="F27" s="25"/>
      <c r="G27" s="132" t="s">
        <v>64</v>
      </c>
      <c r="H27" s="25"/>
      <c r="I27" s="131" t="str">
        <f ca="1">LOOKUP('Research data'!E23,'Research data'!F23:M23,'Research data'!F$3:L$3)</f>
        <v>Quintel WD</v>
      </c>
      <c r="J27" s="78"/>
    </row>
    <row r="28" spans="2:11" ht="17" thickBot="1" x14ac:dyDescent="0.25">
      <c r="B28" s="29"/>
      <c r="C28" s="49" t="s">
        <v>60</v>
      </c>
      <c r="D28" s="14" t="s">
        <v>4</v>
      </c>
      <c r="E28" s="130">
        <f>'Research data'!E24</f>
        <v>0.90016524332298198</v>
      </c>
      <c r="F28" s="25"/>
      <c r="G28" s="132" t="s">
        <v>65</v>
      </c>
      <c r="H28" s="25"/>
      <c r="I28" s="131" t="str">
        <f ca="1">LOOKUP('Research data'!E24,'Research data'!F24:M24,'Research data'!F$3:L$3)</f>
        <v>Quintel WD</v>
      </c>
      <c r="J28" s="78"/>
    </row>
    <row r="29" spans="2:11" ht="17" thickBot="1" x14ac:dyDescent="0.25">
      <c r="B29" s="29"/>
      <c r="C29" s="49" t="s">
        <v>61</v>
      </c>
      <c r="D29" s="14" t="s">
        <v>4</v>
      </c>
      <c r="E29" s="130">
        <f>'Research data'!E25</f>
        <v>1.1440193858509899</v>
      </c>
      <c r="F29" s="25"/>
      <c r="G29" s="132" t="s">
        <v>66</v>
      </c>
      <c r="H29" s="25"/>
      <c r="I29" s="131" t="str">
        <f ca="1">LOOKUP('Research data'!E25,'Research data'!F25:M25,'Research data'!F$3:L$3)</f>
        <v>Quintel WD</v>
      </c>
      <c r="J29" s="78"/>
    </row>
    <row r="30" spans="2:11" ht="17" thickBot="1" x14ac:dyDescent="0.25">
      <c r="B30" s="29"/>
      <c r="C30" s="49" t="s">
        <v>62</v>
      </c>
      <c r="D30" s="14" t="s">
        <v>4</v>
      </c>
      <c r="E30" s="130">
        <f>'Research data'!E26</f>
        <v>0</v>
      </c>
      <c r="F30" s="25"/>
      <c r="G30" s="120" t="s">
        <v>67</v>
      </c>
      <c r="H30" s="25"/>
      <c r="I30" s="131" t="str">
        <f ca="1">LOOKUP('Research data'!E26,'Research data'!F26:M26,'Research data'!F$3:L$3)</f>
        <v>Quintel WD</v>
      </c>
      <c r="J30" s="78"/>
    </row>
    <row r="31" spans="2:11" x14ac:dyDescent="0.2">
      <c r="B31" s="29"/>
      <c r="C31" s="57"/>
      <c r="D31" s="75"/>
      <c r="E31" s="76"/>
      <c r="F31" s="24"/>
      <c r="G31" s="57"/>
      <c r="H31" s="24"/>
      <c r="I31" s="24"/>
      <c r="J31" s="78"/>
    </row>
    <row r="32" spans="2:11" ht="17" thickBot="1" x14ac:dyDescent="0.25">
      <c r="B32" s="29"/>
      <c r="C32" s="9" t="s">
        <v>84</v>
      </c>
      <c r="D32" s="75"/>
      <c r="E32" s="76"/>
      <c r="F32" s="24"/>
      <c r="G32" s="57"/>
      <c r="H32" s="24"/>
      <c r="I32" s="24"/>
      <c r="J32" s="78"/>
    </row>
    <row r="33" spans="2:10" ht="17" thickBot="1" x14ac:dyDescent="0.25">
      <c r="B33" s="29"/>
      <c r="C33" s="25" t="s">
        <v>40</v>
      </c>
      <c r="D33" s="14" t="s">
        <v>30</v>
      </c>
      <c r="E33" s="156">
        <f>'Research data'!E29</f>
        <v>9246.4312546957171</v>
      </c>
      <c r="F33" s="25"/>
      <c r="G33" s="25" t="s">
        <v>7</v>
      </c>
      <c r="H33" s="25"/>
      <c r="I33" s="131" t="str">
        <f ca="1">LOOKUP('Research data'!E29,'Research data'!F29:M29,'Research data'!F$3:L$3)</f>
        <v>DHPA</v>
      </c>
      <c r="J33" s="78"/>
    </row>
    <row r="34" spans="2:10" ht="17" thickBot="1" x14ac:dyDescent="0.25">
      <c r="B34" s="29"/>
      <c r="C34" s="25" t="s">
        <v>41</v>
      </c>
      <c r="D34" s="14" t="s">
        <v>30</v>
      </c>
      <c r="E34" s="130">
        <f>'Research data'!E30</f>
        <v>0</v>
      </c>
      <c r="F34" s="25"/>
      <c r="G34" s="25" t="s">
        <v>52</v>
      </c>
      <c r="H34" s="25"/>
      <c r="I34" s="131" t="str">
        <f ca="1">LOOKUP('Research data'!E30,'Research data'!F30:M30,'Research data'!F$3:L$3)</f>
        <v>Quintel WD</v>
      </c>
      <c r="J34" s="78"/>
    </row>
    <row r="35" spans="2:10" ht="17" thickBot="1" x14ac:dyDescent="0.25">
      <c r="B35" s="29"/>
      <c r="C35" s="25" t="s">
        <v>10</v>
      </c>
      <c r="D35" s="14" t="s">
        <v>30</v>
      </c>
      <c r="E35" s="130">
        <f>'Research data'!E31</f>
        <v>1500</v>
      </c>
      <c r="F35" s="25"/>
      <c r="G35" s="25" t="s">
        <v>22</v>
      </c>
      <c r="H35" s="25"/>
      <c r="I35" s="131" t="str">
        <f ca="1">LOOKUP('Research data'!E31,'Research data'!F31:M31,'Research data'!F$3:L$3)</f>
        <v>DHPA</v>
      </c>
      <c r="J35" s="78"/>
    </row>
    <row r="36" spans="2:10" ht="17" thickBot="1" x14ac:dyDescent="0.25">
      <c r="B36" s="29"/>
      <c r="C36" s="25" t="s">
        <v>42</v>
      </c>
      <c r="D36" s="14" t="s">
        <v>30</v>
      </c>
      <c r="E36" s="130">
        <f>'Research data'!E32</f>
        <v>0</v>
      </c>
      <c r="F36" s="25"/>
      <c r="G36" s="25" t="s">
        <v>25</v>
      </c>
      <c r="H36" s="25"/>
      <c r="I36" s="131" t="str">
        <f ca="1">LOOKUP('Research data'!E32,'Research data'!F32:M32,'Research data'!F$3:L$3)</f>
        <v>Quintel WD</v>
      </c>
      <c r="J36" s="78"/>
    </row>
    <row r="37" spans="2:10" ht="17" thickBot="1" x14ac:dyDescent="0.25">
      <c r="B37" s="29"/>
      <c r="C37" s="25" t="s">
        <v>43</v>
      </c>
      <c r="D37" s="14" t="s">
        <v>50</v>
      </c>
      <c r="E37" s="130">
        <f>'Research data'!E33</f>
        <v>100</v>
      </c>
      <c r="F37" s="25"/>
      <c r="G37" s="25" t="s">
        <v>53</v>
      </c>
      <c r="H37" s="25"/>
      <c r="I37" s="131" t="str">
        <f ca="1">LOOKUP('Research data'!E33,'Research data'!F33:M33,'Research data'!F$3:L$3)</f>
        <v>DHPA</v>
      </c>
      <c r="J37" s="78"/>
    </row>
    <row r="38" spans="2:10" ht="17" thickBot="1" x14ac:dyDescent="0.25">
      <c r="B38" s="29"/>
      <c r="C38" s="25" t="s">
        <v>44</v>
      </c>
      <c r="D38" s="14" t="s">
        <v>49</v>
      </c>
      <c r="E38" s="130">
        <f>'Research data'!E34</f>
        <v>0</v>
      </c>
      <c r="F38" s="25"/>
      <c r="G38" s="25" t="s">
        <v>54</v>
      </c>
      <c r="H38" s="25"/>
      <c r="I38" s="131" t="str">
        <f ca="1">LOOKUP('Research data'!E34,'Research data'!F34:M34,'Research data'!F$3:L$3)</f>
        <v>Quintel WD</v>
      </c>
      <c r="J38" s="78"/>
    </row>
    <row r="39" spans="2:10" ht="17" thickBot="1" x14ac:dyDescent="0.25">
      <c r="B39" s="29"/>
      <c r="C39" s="25" t="s">
        <v>45</v>
      </c>
      <c r="D39" s="14" t="s">
        <v>49</v>
      </c>
      <c r="E39" s="130">
        <f>'Research data'!E35</f>
        <v>0</v>
      </c>
      <c r="F39" s="25"/>
      <c r="G39" s="25" t="s">
        <v>55</v>
      </c>
      <c r="H39" s="25"/>
      <c r="I39" s="131" t="str">
        <f ca="1">LOOKUP('Research data'!E35,'Research data'!F35:M35,'Research data'!F$3:L$3)</f>
        <v>Quintel WD</v>
      </c>
      <c r="J39" s="78"/>
    </row>
    <row r="40" spans="2:10" ht="17" thickBot="1" x14ac:dyDescent="0.25">
      <c r="B40" s="29"/>
      <c r="C40" s="25" t="s">
        <v>48</v>
      </c>
      <c r="D40" s="14" t="s">
        <v>2</v>
      </c>
      <c r="E40" s="130">
        <f>'Research data'!E36</f>
        <v>0.04</v>
      </c>
      <c r="F40" s="25"/>
      <c r="G40" s="25" t="s">
        <v>21</v>
      </c>
      <c r="H40" s="25"/>
      <c r="I40" s="131" t="str">
        <f ca="1">LOOKUP('Research data'!E36,'Research data'!F36:M36,'Research data'!F$3:L$3)</f>
        <v>Quintel WD</v>
      </c>
      <c r="J40" s="78"/>
    </row>
    <row r="41" spans="2:10" ht="17" thickBot="1" x14ac:dyDescent="0.25">
      <c r="B41" s="29"/>
      <c r="C41" s="25" t="s">
        <v>35</v>
      </c>
      <c r="D41" s="14" t="s">
        <v>9</v>
      </c>
      <c r="E41" s="130">
        <f>'Research data'!E37</f>
        <v>0</v>
      </c>
      <c r="F41" s="25"/>
      <c r="G41" s="25"/>
      <c r="H41" s="25"/>
      <c r="I41" s="131" t="str">
        <f ca="1">LOOKUP('Research data'!E37,'Research data'!F37:M37,'Research data'!F$3:L$3)</f>
        <v>Quintel WD</v>
      </c>
      <c r="J41" s="78"/>
    </row>
    <row r="42" spans="2:10" s="33" customFormat="1" ht="20" thickBot="1" x14ac:dyDescent="0.3">
      <c r="B42" s="15"/>
      <c r="C42" s="25" t="s">
        <v>141</v>
      </c>
      <c r="D42" s="14" t="s">
        <v>142</v>
      </c>
      <c r="E42" s="130">
        <f>'Research data'!E38</f>
        <v>50713.749060856491</v>
      </c>
      <c r="F42" s="25"/>
      <c r="G42" s="25"/>
      <c r="H42" s="22"/>
      <c r="I42" s="131" t="str">
        <f>'Research data'!L3</f>
        <v>Zonenboiler-zelfbouw</v>
      </c>
      <c r="J42" s="34"/>
    </row>
    <row r="43" spans="2:10" x14ac:dyDescent="0.2">
      <c r="B43" s="29"/>
      <c r="C43" s="25"/>
      <c r="D43" s="14"/>
      <c r="E43" s="14"/>
      <c r="F43" s="25"/>
      <c r="G43" s="25"/>
      <c r="H43" s="25"/>
      <c r="I43" s="24"/>
      <c r="J43" s="78"/>
    </row>
    <row r="44" spans="2:10" ht="17" thickBot="1" x14ac:dyDescent="0.25">
      <c r="B44" s="29"/>
      <c r="C44" s="9" t="s">
        <v>6</v>
      </c>
      <c r="D44" s="75"/>
      <c r="E44" s="76"/>
      <c r="F44" s="24"/>
      <c r="G44" s="24"/>
      <c r="H44" s="24"/>
      <c r="I44" s="24"/>
      <c r="J44" s="78"/>
    </row>
    <row r="45" spans="2:10" ht="17" thickBot="1" x14ac:dyDescent="0.25">
      <c r="B45" s="29"/>
      <c r="C45" s="25" t="s">
        <v>34</v>
      </c>
      <c r="D45" s="14" t="s">
        <v>3</v>
      </c>
      <c r="E45" s="35">
        <f>'Research data'!E41</f>
        <v>0</v>
      </c>
      <c r="F45" s="25"/>
      <c r="G45" s="25" t="s">
        <v>13</v>
      </c>
      <c r="H45" s="25"/>
      <c r="I45" s="82" t="str">
        <f ca="1">LOOKUP('Research data'!E41,'Research data'!F41:M41,'Research data'!F$3:L$3)</f>
        <v>Quintel WD</v>
      </c>
      <c r="J45" s="78"/>
    </row>
    <row r="46" spans="2:10" ht="17" thickBot="1" x14ac:dyDescent="0.25">
      <c r="B46" s="29"/>
      <c r="C46" s="25" t="s">
        <v>46</v>
      </c>
      <c r="D46" s="14" t="s">
        <v>1</v>
      </c>
      <c r="E46" s="35">
        <f>'Research data'!E42</f>
        <v>0</v>
      </c>
      <c r="F46" s="25"/>
      <c r="G46" s="25" t="s">
        <v>24</v>
      </c>
      <c r="H46" s="25"/>
      <c r="I46" s="82" t="str">
        <f ca="1">LOOKUP('Research data'!E42,'Research data'!F42:M42,'Research data'!F$3:L$3)</f>
        <v>Quintel WD</v>
      </c>
      <c r="J46" s="78"/>
    </row>
    <row r="47" spans="2:10" ht="17" thickBot="1" x14ac:dyDescent="0.25">
      <c r="B47" s="29"/>
      <c r="C47" s="25" t="s">
        <v>47</v>
      </c>
      <c r="D47" s="14" t="s">
        <v>1</v>
      </c>
      <c r="E47" s="35">
        <f>'Research data'!E43</f>
        <v>15</v>
      </c>
      <c r="F47" s="25"/>
      <c r="G47" s="25" t="s">
        <v>23</v>
      </c>
      <c r="H47" s="25"/>
      <c r="I47" s="82" t="str">
        <f ca="1">LOOKUP('Research data'!E43,'Research data'!F43:M43,'Research data'!F$3:L$3)</f>
        <v>DHPA</v>
      </c>
      <c r="J47" s="78"/>
    </row>
    <row r="48" spans="2:10" ht="17" thickBot="1" x14ac:dyDescent="0.25">
      <c r="B48" s="29"/>
      <c r="C48" s="25" t="s">
        <v>32</v>
      </c>
      <c r="D48" s="14" t="s">
        <v>4</v>
      </c>
      <c r="E48" s="35">
        <f>'Research data'!E44</f>
        <v>0</v>
      </c>
      <c r="F48" s="25"/>
      <c r="G48" s="25"/>
      <c r="H48" s="25"/>
      <c r="I48" s="82" t="str">
        <f ca="1">LOOKUP('Research data'!E44,'Research data'!F44:M44,'Research data'!F$3:L$3)</f>
        <v>Quintel WD</v>
      </c>
      <c r="J48" s="78"/>
    </row>
    <row r="49" spans="2:10" ht="17" thickBot="1" x14ac:dyDescent="0.25">
      <c r="B49" s="29"/>
      <c r="C49" s="80" t="s">
        <v>89</v>
      </c>
      <c r="D49" s="14" t="s">
        <v>4</v>
      </c>
      <c r="E49" s="35">
        <f>'Research data'!E45</f>
        <v>0</v>
      </c>
      <c r="F49" s="25"/>
      <c r="G49" s="25"/>
      <c r="H49" s="25"/>
      <c r="I49" s="82" t="str">
        <f ca="1">LOOKUP('Research data'!E45,'Research data'!F45:M45,'Research data'!F$3:L$3)</f>
        <v>Quintel WD</v>
      </c>
      <c r="J49" s="78"/>
    </row>
    <row r="50" spans="2:10" ht="17" thickBot="1" x14ac:dyDescent="0.25">
      <c r="B50" s="29"/>
      <c r="C50" s="80" t="s">
        <v>90</v>
      </c>
      <c r="D50" s="14" t="s">
        <v>4</v>
      </c>
      <c r="E50" s="35">
        <f>'Research data'!E46</f>
        <v>0</v>
      </c>
      <c r="F50" s="25"/>
      <c r="G50" s="25"/>
      <c r="H50" s="25"/>
      <c r="I50" s="82" t="str">
        <f ca="1">LOOKUP('Research data'!E46,'Research data'!F46:M46,'Research data'!F$3:L$3)</f>
        <v>Quintel WD</v>
      </c>
      <c r="J50" s="78"/>
    </row>
    <row r="51" spans="2:10" ht="17" thickBot="1" x14ac:dyDescent="0.25">
      <c r="B51" s="29"/>
      <c r="C51" s="80" t="s">
        <v>91</v>
      </c>
      <c r="D51" s="14" t="s">
        <v>4</v>
      </c>
      <c r="E51" s="35">
        <f>'Research data'!E47</f>
        <v>7</v>
      </c>
      <c r="F51" s="25"/>
      <c r="G51" s="25"/>
      <c r="H51" s="25"/>
      <c r="I51" s="82" t="str">
        <f ca="1">LOOKUP('Research data'!E47,'Research data'!F47:M47,'Research data'!F$3:L$3)</f>
        <v>Quintel WD</v>
      </c>
      <c r="J51" s="78"/>
    </row>
    <row r="52" spans="2:10" ht="17" thickBot="1" x14ac:dyDescent="0.25">
      <c r="B52" s="29"/>
      <c r="C52" s="80" t="s">
        <v>92</v>
      </c>
      <c r="D52" s="14" t="s">
        <v>4</v>
      </c>
      <c r="E52" s="35">
        <f>'Research data'!E48</f>
        <v>1.5</v>
      </c>
      <c r="F52" s="25"/>
      <c r="G52" s="25"/>
      <c r="H52" s="25"/>
      <c r="I52" s="82" t="str">
        <f ca="1">LOOKUP('Research data'!E48,'Research data'!F48:M48,'Research data'!F$3:L$3)</f>
        <v>Quintel WD</v>
      </c>
      <c r="J52" s="78"/>
    </row>
    <row r="53" spans="2:10" ht="17" thickBot="1" x14ac:dyDescent="0.25">
      <c r="B53" s="29"/>
      <c r="C53" s="80" t="s">
        <v>93</v>
      </c>
      <c r="D53" s="14" t="s">
        <v>4</v>
      </c>
      <c r="E53" s="35">
        <f>'Research data'!E49</f>
        <v>7</v>
      </c>
      <c r="F53" s="25"/>
      <c r="G53" s="25"/>
      <c r="H53" s="25"/>
      <c r="I53" s="82" t="str">
        <f ca="1">LOOKUP('Research data'!E49,'Research data'!F49:M49,'Research data'!F$3:L$3)</f>
        <v>Quintel WD</v>
      </c>
      <c r="J53" s="78"/>
    </row>
    <row r="54" spans="2:10" ht="20" customHeight="1" thickBot="1" x14ac:dyDescent="0.25">
      <c r="B54" s="30"/>
      <c r="C54" s="31"/>
      <c r="D54" s="31"/>
      <c r="E54" s="31"/>
      <c r="F54" s="31"/>
      <c r="G54" s="31"/>
      <c r="H54" s="31"/>
      <c r="I54" s="31"/>
      <c r="J54" s="3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82"/>
  <sheetViews>
    <sheetView zoomScale="94" workbookViewId="0">
      <selection activeCell="C52" sqref="C52:C65"/>
    </sheetView>
  </sheetViews>
  <sheetFormatPr baseColWidth="10" defaultRowHeight="16" x14ac:dyDescent="0.2"/>
  <cols>
    <col min="1" max="2" width="3.42578125" style="50" customWidth="1"/>
    <col min="3" max="3" width="56.85546875" style="50" customWidth="1"/>
    <col min="4" max="4" width="12.5703125" style="50" customWidth="1"/>
    <col min="5" max="5" width="10.7109375" style="50" customWidth="1"/>
    <col min="6" max="7" width="4" style="50" customWidth="1"/>
    <col min="8" max="8" width="6.5703125" style="50" bestFit="1" customWidth="1"/>
    <col min="9" max="9" width="18.140625" style="50" bestFit="1" customWidth="1"/>
    <col min="10" max="10" width="6.5703125" style="50" bestFit="1" customWidth="1"/>
    <col min="11" max="11" width="10" style="50" bestFit="1" customWidth="1"/>
    <col min="12" max="12" width="16.5703125" style="50" bestFit="1" customWidth="1"/>
    <col min="13" max="13" width="9.28515625" style="50" bestFit="1" customWidth="1"/>
    <col min="14" max="14" width="60" style="50" customWidth="1"/>
    <col min="15" max="16384" width="10.7109375" style="50"/>
  </cols>
  <sheetData>
    <row r="1" spans="2:14" ht="17" thickBot="1" x14ac:dyDescent="0.25"/>
    <row r="2" spans="2:14" x14ac:dyDescent="0.2">
      <c r="B2" s="51"/>
      <c r="C2" s="52"/>
      <c r="D2" s="52"/>
      <c r="E2" s="52"/>
      <c r="F2" s="52"/>
      <c r="G2" s="52"/>
      <c r="H2" s="52"/>
      <c r="I2" s="52"/>
      <c r="J2" s="52"/>
      <c r="K2" s="52"/>
      <c r="L2" s="52"/>
      <c r="M2" s="52"/>
      <c r="N2" s="95"/>
    </row>
    <row r="3" spans="2:14" s="16" customFormat="1" x14ac:dyDescent="0.2">
      <c r="B3" s="15"/>
      <c r="C3" s="79" t="s">
        <v>85</v>
      </c>
      <c r="D3" s="79" t="s">
        <v>12</v>
      </c>
      <c r="E3" s="79" t="s">
        <v>80</v>
      </c>
      <c r="F3" s="79"/>
      <c r="G3" s="79"/>
      <c r="H3" s="79" t="str">
        <f>Sources!E7</f>
        <v>Ecofys</v>
      </c>
      <c r="I3" s="79" t="str">
        <f>Sources!E11</f>
        <v>ISSO 72 and Quintel calc</v>
      </c>
      <c r="J3" s="79" t="str">
        <f>Sources!E13</f>
        <v>DHPA</v>
      </c>
      <c r="K3" s="79" t="str">
        <f>Sources!E18</f>
        <v>BoilerGarant</v>
      </c>
      <c r="L3" s="79" t="str">
        <f>Sources!E20</f>
        <v>Zonenboiler-zelfbouw</v>
      </c>
      <c r="M3" s="79" t="s">
        <v>143</v>
      </c>
      <c r="N3" s="96" t="s">
        <v>86</v>
      </c>
    </row>
    <row r="4" spans="2:14" x14ac:dyDescent="0.2">
      <c r="B4" s="53"/>
      <c r="C4" s="54"/>
      <c r="D4" s="54"/>
      <c r="E4" s="55"/>
      <c r="F4" s="55"/>
      <c r="G4" s="55"/>
      <c r="H4" s="55"/>
      <c r="I4" s="55"/>
      <c r="J4" s="55"/>
      <c r="K4" s="55"/>
      <c r="L4" s="55"/>
      <c r="M4" s="55"/>
      <c r="N4" s="97"/>
    </row>
    <row r="5" spans="2:14" ht="17" thickBot="1" x14ac:dyDescent="0.25">
      <c r="B5" s="53"/>
      <c r="C5" s="9" t="str">
        <f>Dashboard!C9</f>
        <v>Technical</v>
      </c>
      <c r="D5" s="57"/>
      <c r="E5" s="57"/>
      <c r="F5" s="57"/>
      <c r="G5" s="57"/>
      <c r="H5" s="57"/>
      <c r="I5" s="57"/>
      <c r="J5" s="57"/>
      <c r="K5" s="57"/>
      <c r="L5" s="57"/>
      <c r="M5" s="57"/>
      <c r="N5" s="98"/>
    </row>
    <row r="6" spans="2:14" ht="17" thickBot="1" x14ac:dyDescent="0.25">
      <c r="B6" s="53"/>
      <c r="C6" s="49" t="str">
        <f>Dashboard!C10</f>
        <v>input.ambient_heat</v>
      </c>
      <c r="D6" s="49" t="str">
        <f>Dashboard!D10</f>
        <v>-</v>
      </c>
      <c r="E6" s="118">
        <f>M6</f>
        <v>0.66666666666666696</v>
      </c>
      <c r="F6" s="49"/>
      <c r="G6" s="49"/>
      <c r="H6" s="49"/>
      <c r="I6" s="49"/>
      <c r="J6" s="49"/>
      <c r="K6" s="49"/>
      <c r="L6" s="49"/>
      <c r="M6" s="118">
        <v>0.66666666666666696</v>
      </c>
      <c r="N6" s="89"/>
    </row>
    <row r="7" spans="2:14" ht="17" thickBot="1" x14ac:dyDescent="0.25">
      <c r="B7" s="53"/>
      <c r="C7" s="49" t="str">
        <f>Dashboard!C11</f>
        <v>input.electricity</v>
      </c>
      <c r="D7" s="49" t="str">
        <f>Dashboard!D11</f>
        <v>-</v>
      </c>
      <c r="E7" s="118">
        <f>M7</f>
        <v>0.33333333333333298</v>
      </c>
      <c r="F7" s="49"/>
      <c r="G7" s="49"/>
      <c r="H7" s="49"/>
      <c r="I7" s="49"/>
      <c r="J7" s="49"/>
      <c r="K7" s="49"/>
      <c r="L7" s="49"/>
      <c r="M7" s="118">
        <v>0.33333333333333298</v>
      </c>
      <c r="N7" s="89"/>
    </row>
    <row r="8" spans="2:14" ht="17" thickBot="1" x14ac:dyDescent="0.25">
      <c r="B8" s="53"/>
      <c r="C8" s="49" t="str">
        <f>Dashboard!C12</f>
        <v>output.useable_heat</v>
      </c>
      <c r="D8" s="49" t="str">
        <f>Dashboard!D12</f>
        <v>-</v>
      </c>
      <c r="E8" s="118">
        <f>M8</f>
        <v>1</v>
      </c>
      <c r="F8" s="49"/>
      <c r="G8" s="49"/>
      <c r="H8" s="49"/>
      <c r="I8" s="49"/>
      <c r="J8" s="49"/>
      <c r="K8" s="49"/>
      <c r="L8" s="49"/>
      <c r="M8" s="118">
        <v>1</v>
      </c>
      <c r="N8" s="98"/>
    </row>
    <row r="9" spans="2:14" ht="17" thickBot="1" x14ac:dyDescent="0.25">
      <c r="B9" s="53"/>
      <c r="C9" s="49" t="str">
        <f>Dashboard!C13</f>
        <v>fever.base_cop</v>
      </c>
      <c r="D9" s="49" t="str">
        <f>Dashboard!D13</f>
        <v>-</v>
      </c>
      <c r="E9" s="119">
        <f>H9</f>
        <v>1.86</v>
      </c>
      <c r="F9" s="49"/>
      <c r="G9" s="49"/>
      <c r="H9" s="119">
        <f>Notes!E14</f>
        <v>1.86</v>
      </c>
      <c r="I9" s="120"/>
      <c r="J9" s="56"/>
      <c r="K9" s="56"/>
      <c r="L9" s="56"/>
      <c r="M9" s="56"/>
      <c r="N9" s="98"/>
    </row>
    <row r="10" spans="2:14" ht="17" thickBot="1" x14ac:dyDescent="0.25">
      <c r="B10" s="53"/>
      <c r="C10" s="49" t="str">
        <f>Dashboard!C14</f>
        <v>fever.capacity.electricity</v>
      </c>
      <c r="D10" s="49" t="str">
        <f>Dashboard!D14</f>
        <v>-</v>
      </c>
      <c r="E10" s="121">
        <f>H10</f>
        <v>2.5889967637540458E-3</v>
      </c>
      <c r="F10" s="49"/>
      <c r="G10" s="49"/>
      <c r="H10" s="122">
        <f>Notes!E86</f>
        <v>2.5889967637540458E-3</v>
      </c>
      <c r="I10" s="120"/>
      <c r="J10" s="56"/>
      <c r="K10" s="56"/>
      <c r="L10" s="56"/>
      <c r="M10" s="56"/>
      <c r="N10" s="98"/>
    </row>
    <row r="11" spans="2:14" ht="17" thickBot="1" x14ac:dyDescent="0.25">
      <c r="B11" s="53"/>
      <c r="C11" s="49" t="str">
        <f>Dashboard!C15</f>
        <v>fever.cop_per_degree</v>
      </c>
      <c r="D11" s="49" t="str">
        <f>Dashboard!D15</f>
        <v>-</v>
      </c>
      <c r="E11" s="121">
        <f>H11</f>
        <v>4.2999999999999997E-2</v>
      </c>
      <c r="F11" s="49"/>
      <c r="G11" s="49"/>
      <c r="H11" s="121">
        <f>Notes!E16</f>
        <v>4.2999999999999997E-2</v>
      </c>
      <c r="I11" s="120"/>
      <c r="J11" s="56"/>
      <c r="K11" s="56"/>
      <c r="L11" s="56"/>
      <c r="M11" s="56"/>
      <c r="N11" s="98"/>
    </row>
    <row r="12" spans="2:14" ht="17" thickBot="1" x14ac:dyDescent="0.25">
      <c r="B12" s="53"/>
      <c r="C12" s="49" t="str">
        <f>Dashboard!C16</f>
        <v>storage.volume</v>
      </c>
      <c r="D12" s="49" t="str">
        <f>Dashboard!D16</f>
        <v>MWh</v>
      </c>
      <c r="E12" s="121">
        <f>I12</f>
        <v>5.0000000000000001E-3</v>
      </c>
      <c r="F12" s="123"/>
      <c r="G12" s="123"/>
      <c r="H12" s="123"/>
      <c r="I12" s="121">
        <f>Notes!E22</f>
        <v>5.0000000000000001E-3</v>
      </c>
      <c r="J12" s="123"/>
      <c r="K12" s="123"/>
      <c r="L12" s="123"/>
      <c r="M12" s="123"/>
      <c r="N12" s="98"/>
    </row>
    <row r="13" spans="2:14" ht="17" thickBot="1" x14ac:dyDescent="0.25">
      <c r="B13" s="53"/>
      <c r="C13" s="49" t="str">
        <f>Dashboard!C17</f>
        <v>storage.cost_per_mwh</v>
      </c>
      <c r="D13" s="146" t="s">
        <v>4</v>
      </c>
      <c r="E13" s="121">
        <f>M13</f>
        <v>0</v>
      </c>
      <c r="F13" s="123"/>
      <c r="G13" s="123"/>
      <c r="H13" s="123"/>
      <c r="I13" s="145"/>
      <c r="J13" s="123"/>
      <c r="K13" s="123"/>
      <c r="L13" s="123"/>
      <c r="M13" s="147">
        <v>0</v>
      </c>
      <c r="N13" s="89" t="s">
        <v>144</v>
      </c>
    </row>
    <row r="14" spans="2:14" ht="17" thickBot="1" x14ac:dyDescent="0.25">
      <c r="B14" s="53"/>
      <c r="C14" s="49" t="str">
        <f>Dashboard!C18</f>
        <v>availability</v>
      </c>
      <c r="D14" s="49" t="str">
        <f>Dashboard!D18</f>
        <v>-</v>
      </c>
      <c r="E14" s="118">
        <f t="shared" ref="E14:E20" si="0">M14</f>
        <v>0</v>
      </c>
      <c r="F14" s="49"/>
      <c r="G14" s="49"/>
      <c r="H14" s="49"/>
      <c r="I14" s="49"/>
      <c r="J14" s="49"/>
      <c r="K14" s="49"/>
      <c r="L14" s="49"/>
      <c r="M14" s="118">
        <v>0</v>
      </c>
      <c r="N14" s="89"/>
    </row>
    <row r="15" spans="2:14" ht="17" thickBot="1" x14ac:dyDescent="0.25">
      <c r="B15" s="53"/>
      <c r="C15" s="49" t="str">
        <f>Dashboard!C19</f>
        <v>forecasting_error</v>
      </c>
      <c r="D15" s="49" t="str">
        <f>Dashboard!D19</f>
        <v>-</v>
      </c>
      <c r="E15" s="118">
        <f t="shared" si="0"/>
        <v>0</v>
      </c>
      <c r="F15" s="49"/>
      <c r="G15" s="49"/>
      <c r="H15" s="49"/>
      <c r="I15" s="49"/>
      <c r="J15" s="49"/>
      <c r="K15" s="49"/>
      <c r="L15" s="49"/>
      <c r="M15" s="118">
        <v>0</v>
      </c>
      <c r="N15" s="89"/>
    </row>
    <row r="16" spans="2:14" ht="17" thickBot="1" x14ac:dyDescent="0.25">
      <c r="B16" s="53"/>
      <c r="C16" s="49" t="str">
        <f>Dashboard!C20</f>
        <v>full_load_hours</v>
      </c>
      <c r="D16" s="49" t="str">
        <f>Dashboard!D20</f>
        <v>-</v>
      </c>
      <c r="E16" s="118">
        <f t="shared" si="0"/>
        <v>0</v>
      </c>
      <c r="F16" s="49"/>
      <c r="G16" s="49"/>
      <c r="H16" s="49"/>
      <c r="I16" s="49"/>
      <c r="J16" s="49"/>
      <c r="K16" s="49"/>
      <c r="L16" s="49"/>
      <c r="M16" s="118">
        <v>0</v>
      </c>
      <c r="N16" s="89"/>
    </row>
    <row r="17" spans="2:14" ht="17" thickBot="1" x14ac:dyDescent="0.25">
      <c r="B17" s="53"/>
      <c r="C17" s="49" t="str">
        <f>Dashboard!C21</f>
        <v>households_supplied_per_unit</v>
      </c>
      <c r="D17" s="49" t="str">
        <f>Dashboard!D21</f>
        <v>-</v>
      </c>
      <c r="E17" s="118">
        <f t="shared" si="0"/>
        <v>1</v>
      </c>
      <c r="F17" s="49"/>
      <c r="G17" s="49"/>
      <c r="H17" s="49"/>
      <c r="I17" s="49"/>
      <c r="J17" s="49"/>
      <c r="K17" s="49"/>
      <c r="L17" s="49"/>
      <c r="M17" s="118">
        <v>1</v>
      </c>
      <c r="N17" s="89"/>
    </row>
    <row r="18" spans="2:14" ht="17" thickBot="1" x14ac:dyDescent="0.25">
      <c r="B18" s="53"/>
      <c r="C18" s="49" t="str">
        <f>Dashboard!C22</f>
        <v>part_load_efficiency_penalty</v>
      </c>
      <c r="D18" s="49" t="str">
        <f>Dashboard!D22</f>
        <v>-</v>
      </c>
      <c r="E18" s="118">
        <f t="shared" si="0"/>
        <v>0</v>
      </c>
      <c r="F18" s="49"/>
      <c r="G18" s="49"/>
      <c r="H18" s="49"/>
      <c r="I18" s="49"/>
      <c r="J18" s="49"/>
      <c r="K18" s="49"/>
      <c r="L18" s="49"/>
      <c r="M18" s="118">
        <v>0</v>
      </c>
      <c r="N18" s="89"/>
    </row>
    <row r="19" spans="2:14" ht="17" thickBot="1" x14ac:dyDescent="0.25">
      <c r="B19" s="53"/>
      <c r="C19" s="49" t="str">
        <f>Dashboard!C23</f>
        <v>part_load_operating_point</v>
      </c>
      <c r="D19" s="49" t="str">
        <f>Dashboard!D23</f>
        <v>-</v>
      </c>
      <c r="E19" s="118">
        <f t="shared" si="0"/>
        <v>0</v>
      </c>
      <c r="F19" s="49"/>
      <c r="G19" s="49"/>
      <c r="H19" s="49"/>
      <c r="I19" s="49"/>
      <c r="J19" s="49"/>
      <c r="K19" s="49"/>
      <c r="L19" s="49"/>
      <c r="M19" s="118">
        <v>0</v>
      </c>
      <c r="N19" s="89"/>
    </row>
    <row r="20" spans="2:14" ht="17" thickBot="1" x14ac:dyDescent="0.25">
      <c r="B20" s="53"/>
      <c r="C20" s="49" t="str">
        <f>Dashboard!C24</f>
        <v>electricity_output_capacity</v>
      </c>
      <c r="D20" s="49" t="str">
        <f>Dashboard!D24</f>
        <v>MW</v>
      </c>
      <c r="E20" s="118">
        <f t="shared" si="0"/>
        <v>0</v>
      </c>
      <c r="F20" s="49"/>
      <c r="G20" s="49"/>
      <c r="H20" s="49"/>
      <c r="I20" s="49"/>
      <c r="J20" s="49"/>
      <c r="K20" s="49"/>
      <c r="L20" s="49"/>
      <c r="M20" s="118">
        <v>0</v>
      </c>
      <c r="N20" s="89"/>
    </row>
    <row r="21" spans="2:14" ht="17" thickBot="1" x14ac:dyDescent="0.25">
      <c r="B21" s="53"/>
      <c r="C21" s="49" t="str">
        <f>Dashboard!C25</f>
        <v>heat_output_capacity</v>
      </c>
      <c r="D21" s="49" t="str">
        <f>Dashboard!D25</f>
        <v>MW</v>
      </c>
      <c r="E21" s="124">
        <f>J21</f>
        <v>0.01</v>
      </c>
      <c r="F21" s="49"/>
      <c r="G21" s="49"/>
      <c r="H21" s="56"/>
      <c r="I21" s="56"/>
      <c r="J21" s="119">
        <f>Notes!E78</f>
        <v>0.01</v>
      </c>
      <c r="K21" s="152"/>
      <c r="L21" s="49"/>
      <c r="M21" s="49"/>
      <c r="N21" s="99"/>
    </row>
    <row r="22" spans="2:14" ht="17" thickBot="1" x14ac:dyDescent="0.25">
      <c r="B22" s="53"/>
      <c r="C22" s="49" t="str">
        <f>Dashboard!C26</f>
        <v>simult_sd</v>
      </c>
      <c r="D22" s="49" t="str">
        <f>Dashboard!D26</f>
        <v>-</v>
      </c>
      <c r="E22" s="118">
        <f>M22</f>
        <v>0.85950853472004995</v>
      </c>
      <c r="F22" s="49"/>
      <c r="G22" s="49"/>
      <c r="H22" s="49"/>
      <c r="I22" s="49"/>
      <c r="J22" s="49"/>
      <c r="K22" s="49"/>
      <c r="L22" s="49"/>
      <c r="M22" s="118">
        <v>0.85950853472004995</v>
      </c>
      <c r="N22" s="89"/>
    </row>
    <row r="23" spans="2:14" ht="17" thickBot="1" x14ac:dyDescent="0.25">
      <c r="B23" s="53"/>
      <c r="C23" s="49" t="str">
        <f>Dashboard!C27</f>
        <v>simult_se</v>
      </c>
      <c r="D23" s="49" t="str">
        <f>Dashboard!D27</f>
        <v>-</v>
      </c>
      <c r="E23" s="118">
        <f>M23</f>
        <v>0.81039768597245498</v>
      </c>
      <c r="F23" s="49"/>
      <c r="G23" s="49"/>
      <c r="H23" s="49"/>
      <c r="I23" s="49"/>
      <c r="J23" s="49"/>
      <c r="K23" s="49"/>
      <c r="L23" s="49"/>
      <c r="M23" s="118">
        <v>0.81039768597245498</v>
      </c>
      <c r="N23" s="89"/>
    </row>
    <row r="24" spans="2:14" ht="17" thickBot="1" x14ac:dyDescent="0.25">
      <c r="B24" s="53"/>
      <c r="C24" s="49" t="str">
        <f>Dashboard!C28</f>
        <v>simult_wd</v>
      </c>
      <c r="D24" s="49" t="str">
        <f>Dashboard!D28</f>
        <v>-</v>
      </c>
      <c r="E24" s="118">
        <f>M24</f>
        <v>0.90016524332298198</v>
      </c>
      <c r="F24" s="49"/>
      <c r="G24" s="49"/>
      <c r="H24" s="49"/>
      <c r="I24" s="49"/>
      <c r="J24" s="49"/>
      <c r="K24" s="49"/>
      <c r="L24" s="49"/>
      <c r="M24" s="118">
        <v>0.90016524332298198</v>
      </c>
      <c r="N24" s="89"/>
    </row>
    <row r="25" spans="2:14" ht="17" thickBot="1" x14ac:dyDescent="0.25">
      <c r="B25" s="53"/>
      <c r="C25" s="49" t="str">
        <f>Dashboard!C29</f>
        <v>simult_we</v>
      </c>
      <c r="D25" s="49" t="str">
        <f>Dashboard!D29</f>
        <v>-</v>
      </c>
      <c r="E25" s="118">
        <f>M25</f>
        <v>1.1440193858509899</v>
      </c>
      <c r="F25" s="49"/>
      <c r="G25" s="49"/>
      <c r="H25" s="49"/>
      <c r="I25" s="49"/>
      <c r="J25" s="49"/>
      <c r="K25" s="49"/>
      <c r="L25" s="49"/>
      <c r="M25" s="118">
        <v>1.1440193858509899</v>
      </c>
      <c r="N25" s="89"/>
    </row>
    <row r="26" spans="2:14" ht="17" thickBot="1" x14ac:dyDescent="0.25">
      <c r="B26" s="53"/>
      <c r="C26" s="49" t="str">
        <f>Dashboard!C30</f>
        <v>peak_load_units_present</v>
      </c>
      <c r="D26" s="49" t="str">
        <f>Dashboard!D30</f>
        <v>-</v>
      </c>
      <c r="E26" s="118">
        <f>M26</f>
        <v>0</v>
      </c>
      <c r="F26" s="49"/>
      <c r="G26" s="49"/>
      <c r="H26" s="49"/>
      <c r="I26" s="49"/>
      <c r="J26" s="49"/>
      <c r="K26" s="49"/>
      <c r="L26" s="49"/>
      <c r="M26" s="118">
        <v>0</v>
      </c>
      <c r="N26" s="89"/>
    </row>
    <row r="27" spans="2:14" x14ac:dyDescent="0.2">
      <c r="B27" s="53"/>
      <c r="C27" s="57"/>
      <c r="D27" s="57"/>
      <c r="E27" s="57"/>
      <c r="F27" s="57"/>
      <c r="G27" s="57"/>
      <c r="H27" s="57"/>
      <c r="I27" s="57"/>
      <c r="J27" s="57"/>
      <c r="K27" s="57"/>
      <c r="L27" s="57"/>
      <c r="M27" s="57"/>
      <c r="N27" s="98"/>
    </row>
    <row r="28" spans="2:14" ht="17" thickBot="1" x14ac:dyDescent="0.25">
      <c r="B28" s="53"/>
      <c r="C28" s="9" t="str">
        <f>Dashboard!C32</f>
        <v>Cost</v>
      </c>
      <c r="D28" s="57"/>
      <c r="E28" s="57"/>
      <c r="F28" s="57"/>
      <c r="G28" s="57"/>
      <c r="H28" s="57"/>
      <c r="I28" s="57"/>
      <c r="J28" s="57"/>
      <c r="K28" s="57"/>
      <c r="L28" s="57"/>
      <c r="M28" s="57"/>
      <c r="N28" s="98"/>
    </row>
    <row r="29" spans="2:14" ht="17" thickBot="1" x14ac:dyDescent="0.25">
      <c r="B29" s="53"/>
      <c r="C29" s="49" t="str">
        <f>Dashboard!C33</f>
        <v>initial_investment</v>
      </c>
      <c r="D29" s="49" t="str">
        <f>Dashboard!D33</f>
        <v>euro</v>
      </c>
      <c r="E29" s="125">
        <f>J29</f>
        <v>9246.4312546957171</v>
      </c>
      <c r="F29" s="49"/>
      <c r="G29" s="49"/>
      <c r="H29" s="126"/>
      <c r="I29" s="126"/>
      <c r="J29" s="127">
        <f>Notes!E88</f>
        <v>9246.4312546957171</v>
      </c>
      <c r="K29" s="153"/>
      <c r="L29" s="49"/>
      <c r="M29" s="49"/>
      <c r="N29" s="100"/>
    </row>
    <row r="30" spans="2:14" ht="17" thickBot="1" x14ac:dyDescent="0.25">
      <c r="B30" s="53"/>
      <c r="C30" s="49" t="str">
        <f>Dashboard!C34</f>
        <v>ccs_investment</v>
      </c>
      <c r="D30" s="49" t="str">
        <f>Dashboard!D34</f>
        <v>euro</v>
      </c>
      <c r="E30" s="118">
        <f>M30</f>
        <v>0</v>
      </c>
      <c r="F30" s="49"/>
      <c r="G30" s="49"/>
      <c r="H30" s="49"/>
      <c r="I30" s="49"/>
      <c r="J30" s="49"/>
      <c r="K30" s="49"/>
      <c r="L30" s="49"/>
      <c r="M30" s="118">
        <v>0</v>
      </c>
      <c r="N30" s="89"/>
    </row>
    <row r="31" spans="2:14" ht="17" thickBot="1" x14ac:dyDescent="0.25">
      <c r="B31" s="53"/>
      <c r="C31" s="49" t="str">
        <f>Dashboard!C35</f>
        <v>cost_of_installing</v>
      </c>
      <c r="D31" s="49" t="str">
        <f>Dashboard!D35</f>
        <v>euro</v>
      </c>
      <c r="E31" s="125">
        <f>J31</f>
        <v>1500</v>
      </c>
      <c r="F31" s="49"/>
      <c r="G31" s="49"/>
      <c r="H31" s="123"/>
      <c r="I31" s="123"/>
      <c r="J31" s="127">
        <f>Notes!E76</f>
        <v>1500</v>
      </c>
      <c r="K31" s="153"/>
      <c r="L31" s="49"/>
      <c r="M31" s="49"/>
      <c r="N31" s="100"/>
    </row>
    <row r="32" spans="2:14" ht="17" thickBot="1" x14ac:dyDescent="0.25">
      <c r="B32" s="53"/>
      <c r="C32" s="49" t="str">
        <f>Dashboard!C36</f>
        <v>decommissioning_costs</v>
      </c>
      <c r="D32" s="49" t="str">
        <f>Dashboard!D36</f>
        <v>euro</v>
      </c>
      <c r="E32" s="118">
        <f>M32</f>
        <v>0</v>
      </c>
      <c r="F32" s="49"/>
      <c r="G32" s="49"/>
      <c r="H32" s="49"/>
      <c r="I32" s="49"/>
      <c r="J32" s="49"/>
      <c r="K32" s="49"/>
      <c r="L32" s="49"/>
      <c r="M32" s="118">
        <v>0</v>
      </c>
      <c r="N32" s="89"/>
    </row>
    <row r="33" spans="2:14" ht="17" thickBot="1" x14ac:dyDescent="0.25">
      <c r="B33" s="53"/>
      <c r="C33" s="49" t="str">
        <f>Dashboard!C37</f>
        <v>fixed_operation_and_maintenance_costs_per_year</v>
      </c>
      <c r="D33" s="49" t="str">
        <f>Dashboard!D37</f>
        <v>euro/year</v>
      </c>
      <c r="E33" s="125">
        <f>J33</f>
        <v>100</v>
      </c>
      <c r="F33" s="49"/>
      <c r="G33" s="49"/>
      <c r="H33" s="126"/>
      <c r="I33" s="126"/>
      <c r="J33" s="127">
        <f>Notes!E77</f>
        <v>100</v>
      </c>
      <c r="K33" s="153"/>
      <c r="L33" s="49"/>
      <c r="M33" s="49"/>
      <c r="N33" s="100"/>
    </row>
    <row r="34" spans="2:14" ht="17" thickBot="1" x14ac:dyDescent="0.25">
      <c r="B34" s="53"/>
      <c r="C34" s="49" t="str">
        <f>Dashboard!C38</f>
        <v>variable_operation_and_maintenance_costs_per_full_load_hour</v>
      </c>
      <c r="D34" s="49" t="str">
        <f>Dashboard!D38</f>
        <v>euro/FLH</v>
      </c>
      <c r="E34" s="128">
        <f>J34</f>
        <v>0</v>
      </c>
      <c r="F34" s="49"/>
      <c r="G34" s="49"/>
      <c r="H34" s="49"/>
      <c r="I34" s="49"/>
      <c r="J34" s="49"/>
      <c r="K34" s="49"/>
      <c r="L34" s="49"/>
      <c r="M34" s="118">
        <v>0</v>
      </c>
      <c r="N34" s="101"/>
    </row>
    <row r="35" spans="2:14" ht="17" thickBot="1" x14ac:dyDescent="0.25">
      <c r="B35" s="53"/>
      <c r="C35" s="49" t="str">
        <f>Dashboard!C39</f>
        <v>variable_operation_and_maintenance_costs_for_ccs_per_full_load_hour</v>
      </c>
      <c r="D35" s="49" t="str">
        <f>Dashboard!D39</f>
        <v>euro/FLH</v>
      </c>
      <c r="E35" s="118">
        <f>M35</f>
        <v>0</v>
      </c>
      <c r="F35" s="49"/>
      <c r="G35" s="49"/>
      <c r="H35" s="49"/>
      <c r="I35" s="49"/>
      <c r="J35" s="49"/>
      <c r="K35" s="49"/>
      <c r="L35" s="49"/>
      <c r="M35" s="118">
        <v>0</v>
      </c>
      <c r="N35" s="89"/>
    </row>
    <row r="36" spans="2:14" ht="17" thickBot="1" x14ac:dyDescent="0.25">
      <c r="B36" s="53"/>
      <c r="C36" s="49" t="str">
        <f>Dashboard!C40</f>
        <v>wacc</v>
      </c>
      <c r="D36" s="49" t="str">
        <f>Dashboard!D40</f>
        <v>%</v>
      </c>
      <c r="E36" s="118">
        <f>M36</f>
        <v>0.04</v>
      </c>
      <c r="F36" s="49"/>
      <c r="G36" s="49"/>
      <c r="H36" s="49"/>
      <c r="I36" s="49"/>
      <c r="J36" s="49"/>
      <c r="K36" s="49"/>
      <c r="L36" s="49"/>
      <c r="M36" s="118">
        <v>0.04</v>
      </c>
      <c r="N36" s="89"/>
    </row>
    <row r="37" spans="2:14" ht="17" thickBot="1" x14ac:dyDescent="0.25">
      <c r="B37" s="53"/>
      <c r="C37" s="49" t="str">
        <f>Dashboard!C41</f>
        <v>takes_part_in_ets</v>
      </c>
      <c r="D37" s="49" t="str">
        <f>Dashboard!D41</f>
        <v>yes=1, no=0</v>
      </c>
      <c r="E37" s="118">
        <f>M37</f>
        <v>0</v>
      </c>
      <c r="F37" s="49"/>
      <c r="G37" s="49"/>
      <c r="H37" s="49"/>
      <c r="I37" s="49"/>
      <c r="J37" s="49"/>
      <c r="K37" s="49"/>
      <c r="L37" s="49"/>
      <c r="M37" s="118">
        <v>0</v>
      </c>
      <c r="N37" s="89"/>
    </row>
    <row r="38" spans="2:14" ht="17" thickBot="1" x14ac:dyDescent="0.25">
      <c r="B38" s="53"/>
      <c r="C38" s="49" t="str">
        <f>Dashboard!C42</f>
        <v>storage.cost_per_mwh</v>
      </c>
      <c r="D38" s="49" t="str">
        <f>Dashboard!D42</f>
        <v>euro/MWh</v>
      </c>
      <c r="E38" s="155">
        <f>L38</f>
        <v>50713.749060856491</v>
      </c>
      <c r="F38" s="49"/>
      <c r="G38" s="49"/>
      <c r="H38" s="49"/>
      <c r="I38" s="49"/>
      <c r="J38" s="49"/>
      <c r="K38" s="155">
        <f>Notes!E126</f>
        <v>60055.755466803734</v>
      </c>
      <c r="L38" s="155">
        <f>Notes!E96</f>
        <v>50713.749060856491</v>
      </c>
      <c r="M38" s="49"/>
      <c r="N38" s="98"/>
    </row>
    <row r="39" spans="2:14" x14ac:dyDescent="0.2">
      <c r="B39" s="53"/>
      <c r="C39" s="57"/>
      <c r="D39" s="57"/>
      <c r="E39" s="57"/>
      <c r="F39" s="57"/>
      <c r="G39" s="57"/>
      <c r="H39" s="57"/>
      <c r="I39" s="57"/>
      <c r="J39" s="57"/>
      <c r="K39" s="57"/>
      <c r="L39" s="57"/>
      <c r="M39" s="57"/>
      <c r="N39" s="98"/>
    </row>
    <row r="40" spans="2:14" ht="17" thickBot="1" x14ac:dyDescent="0.25">
      <c r="B40" s="53"/>
      <c r="C40" s="9" t="str">
        <f>Dashboard!C44</f>
        <v>Other</v>
      </c>
      <c r="D40" s="57"/>
      <c r="E40" s="57"/>
      <c r="F40" s="57"/>
      <c r="G40" s="57"/>
      <c r="H40" s="57"/>
      <c r="I40" s="57"/>
      <c r="J40" s="57"/>
      <c r="K40" s="57"/>
      <c r="L40" s="57"/>
      <c r="M40" s="57"/>
      <c r="N40" s="98"/>
    </row>
    <row r="41" spans="2:14" ht="17" thickBot="1" x14ac:dyDescent="0.25">
      <c r="B41" s="53"/>
      <c r="C41" s="49" t="str">
        <f>Dashboard!C45</f>
        <v>land_use_per_unit</v>
      </c>
      <c r="D41" s="49" t="str">
        <f>Dashboard!D45</f>
        <v>km2</v>
      </c>
      <c r="E41" s="118">
        <f>M41</f>
        <v>0</v>
      </c>
      <c r="F41" s="49"/>
      <c r="G41" s="49"/>
      <c r="H41" s="49"/>
      <c r="I41" s="49"/>
      <c r="J41" s="49"/>
      <c r="K41" s="49"/>
      <c r="L41" s="49"/>
      <c r="M41" s="118">
        <v>0</v>
      </c>
      <c r="N41" s="89"/>
    </row>
    <row r="42" spans="2:14" ht="17" thickBot="1" x14ac:dyDescent="0.25">
      <c r="B42" s="53"/>
      <c r="C42" s="49" t="str">
        <f>Dashboard!C46</f>
        <v>construction_time</v>
      </c>
      <c r="D42" s="49" t="str">
        <f>Dashboard!D46</f>
        <v>years</v>
      </c>
      <c r="E42" s="118">
        <f>M42</f>
        <v>0</v>
      </c>
      <c r="F42" s="49"/>
      <c r="G42" s="49"/>
      <c r="H42" s="49"/>
      <c r="I42" s="49"/>
      <c r="J42" s="49"/>
      <c r="K42" s="49"/>
      <c r="L42" s="49"/>
      <c r="M42" s="118">
        <v>0</v>
      </c>
      <c r="N42" s="89"/>
    </row>
    <row r="43" spans="2:14" ht="17" thickBot="1" x14ac:dyDescent="0.25">
      <c r="B43" s="53"/>
      <c r="C43" s="49" t="str">
        <f>Dashboard!C47</f>
        <v>technical_lifetime</v>
      </c>
      <c r="D43" s="49" t="str">
        <f>Dashboard!D47</f>
        <v>years</v>
      </c>
      <c r="E43" s="129">
        <f>J43</f>
        <v>15</v>
      </c>
      <c r="F43" s="49"/>
      <c r="G43" s="49"/>
      <c r="H43" s="123"/>
      <c r="I43" s="123"/>
      <c r="J43" s="125">
        <f>Notes!E74</f>
        <v>15</v>
      </c>
      <c r="K43" s="154"/>
      <c r="L43" s="49"/>
      <c r="M43" s="49"/>
      <c r="N43" s="102"/>
    </row>
    <row r="44" spans="2:14" ht="17" thickBot="1" x14ac:dyDescent="0.25">
      <c r="B44" s="53"/>
      <c r="C44" s="49" t="str">
        <f>Dashboard!C48</f>
        <v>free_co2_factor</v>
      </c>
      <c r="D44" s="49" t="str">
        <f>Dashboard!D48</f>
        <v>-</v>
      </c>
      <c r="E44" s="118">
        <f t="shared" ref="E44:E49" si="1">M44</f>
        <v>0</v>
      </c>
      <c r="F44" s="49"/>
      <c r="G44" s="49"/>
      <c r="H44" s="49"/>
      <c r="I44" s="49"/>
      <c r="J44" s="49"/>
      <c r="K44" s="49"/>
      <c r="L44" s="49"/>
      <c r="M44" s="118">
        <v>0</v>
      </c>
      <c r="N44" s="89"/>
    </row>
    <row r="45" spans="2:14" ht="17" thickBot="1" x14ac:dyDescent="0.25">
      <c r="B45" s="53"/>
      <c r="C45" s="49" t="str">
        <f>Dashboard!C49</f>
        <v>hours_prep_nl</v>
      </c>
      <c r="D45" s="49" t="str">
        <f>Dashboard!D49</f>
        <v>-</v>
      </c>
      <c r="E45" s="118">
        <f t="shared" si="1"/>
        <v>0</v>
      </c>
      <c r="F45" s="49"/>
      <c r="G45" s="49"/>
      <c r="H45" s="49"/>
      <c r="I45" s="49"/>
      <c r="J45" s="49"/>
      <c r="K45" s="49"/>
      <c r="L45" s="49"/>
      <c r="M45" s="118">
        <v>0</v>
      </c>
      <c r="N45" s="89"/>
    </row>
    <row r="46" spans="2:14" ht="17" thickBot="1" x14ac:dyDescent="0.25">
      <c r="B46" s="53"/>
      <c r="C46" s="49" t="str">
        <f>Dashboard!C50</f>
        <v>hours_prod_nl</v>
      </c>
      <c r="D46" s="49" t="str">
        <f>Dashboard!D50</f>
        <v>-</v>
      </c>
      <c r="E46" s="118">
        <f t="shared" si="1"/>
        <v>0</v>
      </c>
      <c r="F46" s="49"/>
      <c r="G46" s="49"/>
      <c r="H46" s="49"/>
      <c r="I46" s="49"/>
      <c r="J46" s="49"/>
      <c r="K46" s="49"/>
      <c r="L46" s="49"/>
      <c r="M46" s="118">
        <v>0</v>
      </c>
      <c r="N46" s="89"/>
    </row>
    <row r="47" spans="2:14" ht="17" thickBot="1" x14ac:dyDescent="0.25">
      <c r="B47" s="53"/>
      <c r="C47" s="49" t="str">
        <f>Dashboard!C51</f>
        <v>hours_place_nl</v>
      </c>
      <c r="D47" s="49" t="str">
        <f>Dashboard!D51</f>
        <v>-</v>
      </c>
      <c r="E47" s="118">
        <f t="shared" si="1"/>
        <v>7</v>
      </c>
      <c r="F47" s="49"/>
      <c r="G47" s="49"/>
      <c r="H47" s="49"/>
      <c r="I47" s="49"/>
      <c r="J47" s="49"/>
      <c r="K47" s="49"/>
      <c r="L47" s="49"/>
      <c r="M47" s="118">
        <v>7</v>
      </c>
      <c r="N47" s="89"/>
    </row>
    <row r="48" spans="2:14" ht="17" thickBot="1" x14ac:dyDescent="0.25">
      <c r="B48" s="53"/>
      <c r="C48" s="49" t="str">
        <f>Dashboard!C52</f>
        <v>hours_maint_nl</v>
      </c>
      <c r="D48" s="49" t="str">
        <f>Dashboard!D52</f>
        <v>-</v>
      </c>
      <c r="E48" s="118">
        <f t="shared" si="1"/>
        <v>1.5</v>
      </c>
      <c r="F48" s="49"/>
      <c r="G48" s="49"/>
      <c r="H48" s="49"/>
      <c r="I48" s="49"/>
      <c r="J48" s="49"/>
      <c r="K48" s="49"/>
      <c r="L48" s="49"/>
      <c r="M48" s="118">
        <v>1.5</v>
      </c>
      <c r="N48" s="89"/>
    </row>
    <row r="49" spans="2:14" ht="17" thickBot="1" x14ac:dyDescent="0.25">
      <c r="B49" s="53"/>
      <c r="C49" s="49" t="str">
        <f>Dashboard!C53</f>
        <v>hours_remov_nl</v>
      </c>
      <c r="D49" s="49" t="str">
        <f>Dashboard!D53</f>
        <v>-</v>
      </c>
      <c r="E49" s="118">
        <f t="shared" si="1"/>
        <v>7</v>
      </c>
      <c r="F49" s="49"/>
      <c r="G49" s="49"/>
      <c r="H49" s="49"/>
      <c r="I49" s="49"/>
      <c r="J49" s="49"/>
      <c r="K49" s="49"/>
      <c r="L49" s="49"/>
      <c r="M49" s="118">
        <v>7</v>
      </c>
      <c r="N49" s="89"/>
    </row>
    <row r="50" spans="2:14" x14ac:dyDescent="0.2">
      <c r="B50" s="53"/>
      <c r="C50" s="57"/>
      <c r="D50" s="57"/>
      <c r="E50" s="57"/>
      <c r="F50" s="57"/>
      <c r="G50" s="57"/>
      <c r="H50" s="57"/>
      <c r="I50" s="57"/>
      <c r="J50" s="57"/>
      <c r="K50" s="57"/>
      <c r="L50" s="57"/>
      <c r="M50" s="57"/>
      <c r="N50" s="98"/>
    </row>
    <row r="51" spans="2:14" x14ac:dyDescent="0.2">
      <c r="B51" s="53"/>
      <c r="C51" s="57"/>
      <c r="D51" s="57"/>
      <c r="E51" s="57"/>
      <c r="F51" s="57"/>
      <c r="G51" s="57"/>
      <c r="H51" s="57"/>
      <c r="I51" s="57"/>
      <c r="J51" s="57"/>
      <c r="K51" s="57"/>
      <c r="L51" s="57"/>
      <c r="M51" s="57"/>
      <c r="N51" s="98"/>
    </row>
    <row r="52" spans="2:14" x14ac:dyDescent="0.2">
      <c r="B52" s="53"/>
      <c r="C52" s="57"/>
      <c r="D52" s="57"/>
      <c r="E52" s="57"/>
      <c r="F52" s="57"/>
      <c r="G52" s="57"/>
      <c r="H52" s="57"/>
      <c r="I52" s="57"/>
      <c r="J52" s="57"/>
      <c r="K52" s="57"/>
      <c r="L52" s="57"/>
      <c r="M52" s="57"/>
      <c r="N52" s="98"/>
    </row>
    <row r="53" spans="2:14" x14ac:dyDescent="0.2">
      <c r="B53" s="53"/>
      <c r="C53" s="57"/>
      <c r="D53" s="57"/>
      <c r="E53" s="57"/>
      <c r="F53" s="57"/>
      <c r="G53" s="57"/>
      <c r="H53" s="57"/>
      <c r="I53" s="57"/>
      <c r="J53" s="57"/>
      <c r="K53" s="57"/>
      <c r="L53" s="57"/>
      <c r="M53" s="57"/>
      <c r="N53" s="98"/>
    </row>
    <row r="54" spans="2:14" x14ac:dyDescent="0.2">
      <c r="B54" s="53"/>
      <c r="C54" s="57"/>
      <c r="D54" s="57"/>
      <c r="E54" s="57"/>
      <c r="F54" s="57"/>
      <c r="G54" s="57"/>
      <c r="H54" s="57"/>
      <c r="I54" s="57"/>
      <c r="J54" s="57"/>
      <c r="K54" s="57"/>
      <c r="L54" s="57"/>
      <c r="M54" s="57"/>
      <c r="N54" s="98"/>
    </row>
    <row r="55" spans="2:14" x14ac:dyDescent="0.2">
      <c r="B55" s="53"/>
      <c r="C55" s="57"/>
      <c r="D55" s="57"/>
      <c r="E55" s="57"/>
      <c r="F55" s="57"/>
      <c r="G55" s="57"/>
      <c r="H55" s="57"/>
      <c r="I55" s="57"/>
      <c r="J55" s="57"/>
      <c r="K55" s="57"/>
      <c r="L55" s="57"/>
      <c r="M55" s="57"/>
      <c r="N55" s="98"/>
    </row>
    <row r="56" spans="2:14" x14ac:dyDescent="0.2">
      <c r="B56" s="53"/>
      <c r="C56" s="57"/>
      <c r="D56" s="57"/>
      <c r="E56" s="57"/>
      <c r="F56" s="57"/>
      <c r="G56" s="57"/>
      <c r="H56" s="57"/>
      <c r="I56" s="57"/>
      <c r="J56" s="57"/>
      <c r="K56" s="57"/>
      <c r="L56" s="57"/>
      <c r="M56" s="57"/>
      <c r="N56" s="98"/>
    </row>
    <row r="57" spans="2:14" x14ac:dyDescent="0.2">
      <c r="B57" s="53"/>
      <c r="C57" s="57"/>
      <c r="D57" s="57"/>
      <c r="E57" s="57"/>
      <c r="F57" s="57"/>
      <c r="G57" s="57"/>
      <c r="H57" s="57"/>
      <c r="I57" s="57"/>
      <c r="J57" s="57"/>
      <c r="K57" s="57"/>
      <c r="L57" s="57"/>
      <c r="M57" s="57"/>
      <c r="N57" s="98"/>
    </row>
    <row r="58" spans="2:14" x14ac:dyDescent="0.2">
      <c r="B58" s="53"/>
      <c r="C58" s="57"/>
      <c r="D58" s="57"/>
      <c r="E58" s="57"/>
      <c r="F58" s="57"/>
      <c r="G58" s="57"/>
      <c r="H58" s="57"/>
      <c r="I58" s="57"/>
      <c r="J58" s="57"/>
      <c r="K58" s="57"/>
      <c r="L58" s="57"/>
      <c r="M58" s="57"/>
      <c r="N58" s="98"/>
    </row>
    <row r="59" spans="2:14" x14ac:dyDescent="0.2">
      <c r="B59" s="53"/>
      <c r="C59" s="57"/>
      <c r="D59" s="57"/>
      <c r="E59" s="57"/>
      <c r="F59" s="57"/>
      <c r="G59" s="57"/>
      <c r="H59" s="57"/>
      <c r="I59" s="57"/>
      <c r="J59" s="57"/>
      <c r="K59" s="57"/>
      <c r="L59" s="57"/>
      <c r="M59" s="57"/>
      <c r="N59" s="98"/>
    </row>
    <row r="60" spans="2:14" x14ac:dyDescent="0.2">
      <c r="B60" s="53"/>
      <c r="C60" s="57"/>
      <c r="D60" s="57"/>
      <c r="E60" s="57"/>
      <c r="F60" s="57"/>
      <c r="G60" s="57"/>
      <c r="H60" s="57"/>
      <c r="I60" s="57"/>
      <c r="J60" s="57"/>
      <c r="K60" s="57"/>
      <c r="L60" s="57"/>
      <c r="M60" s="57"/>
      <c r="N60" s="98"/>
    </row>
    <row r="61" spans="2:14" x14ac:dyDescent="0.2">
      <c r="B61" s="53"/>
      <c r="C61" s="57"/>
      <c r="D61" s="57"/>
      <c r="E61" s="57"/>
      <c r="F61" s="57"/>
      <c r="G61" s="57"/>
      <c r="H61" s="57"/>
      <c r="I61" s="57"/>
      <c r="J61" s="57"/>
      <c r="K61" s="57"/>
      <c r="L61" s="57"/>
      <c r="M61" s="57"/>
      <c r="N61" s="98"/>
    </row>
    <row r="62" spans="2:14" x14ac:dyDescent="0.2">
      <c r="B62" s="53"/>
      <c r="C62" s="57"/>
      <c r="D62" s="57"/>
      <c r="E62" s="57"/>
      <c r="F62" s="57"/>
      <c r="G62" s="57"/>
      <c r="H62" s="57"/>
      <c r="I62" s="57"/>
      <c r="J62" s="57"/>
      <c r="K62" s="57"/>
      <c r="L62" s="57"/>
      <c r="M62" s="57"/>
      <c r="N62" s="98"/>
    </row>
    <row r="63" spans="2:14" x14ac:dyDescent="0.2">
      <c r="B63" s="53"/>
      <c r="C63" s="57"/>
      <c r="D63" s="57"/>
      <c r="E63" s="57"/>
      <c r="F63" s="57"/>
      <c r="G63" s="57"/>
      <c r="H63" s="57"/>
      <c r="I63" s="57"/>
      <c r="J63" s="57"/>
      <c r="K63" s="57"/>
      <c r="L63" s="57"/>
      <c r="M63" s="57"/>
      <c r="N63" s="98"/>
    </row>
    <row r="64" spans="2:14" x14ac:dyDescent="0.2">
      <c r="B64" s="53"/>
      <c r="C64" s="57"/>
      <c r="D64" s="57"/>
      <c r="E64" s="57"/>
      <c r="F64" s="57"/>
      <c r="G64" s="57"/>
      <c r="H64" s="57"/>
      <c r="I64" s="57"/>
      <c r="J64" s="57"/>
      <c r="K64" s="57"/>
      <c r="L64" s="57"/>
      <c r="M64" s="57"/>
      <c r="N64" s="98"/>
    </row>
    <row r="65" spans="2:14" x14ac:dyDescent="0.2">
      <c r="B65" s="53"/>
      <c r="C65" s="57"/>
      <c r="D65" s="57"/>
      <c r="E65" s="57"/>
      <c r="F65" s="57"/>
      <c r="G65" s="57"/>
      <c r="H65" s="57"/>
      <c r="I65" s="57"/>
      <c r="J65" s="57"/>
      <c r="K65" s="57"/>
      <c r="L65" s="57"/>
      <c r="M65" s="57"/>
      <c r="N65" s="98"/>
    </row>
    <row r="66" spans="2:14" x14ac:dyDescent="0.2">
      <c r="B66" s="53"/>
      <c r="C66" s="57"/>
      <c r="D66" s="57"/>
      <c r="E66" s="57"/>
      <c r="F66" s="57"/>
      <c r="G66" s="57"/>
      <c r="H66" s="57"/>
      <c r="I66" s="57"/>
      <c r="J66" s="57"/>
      <c r="K66" s="57"/>
      <c r="L66" s="57"/>
      <c r="M66" s="57"/>
      <c r="N66" s="98"/>
    </row>
    <row r="67" spans="2:14" x14ac:dyDescent="0.2">
      <c r="B67" s="53"/>
      <c r="C67" s="57"/>
      <c r="D67" s="57"/>
      <c r="E67" s="57"/>
      <c r="F67" s="57"/>
      <c r="G67" s="57"/>
      <c r="H67" s="57"/>
      <c r="I67" s="57"/>
      <c r="J67" s="57"/>
      <c r="K67" s="57"/>
      <c r="L67" s="57"/>
      <c r="M67" s="57"/>
      <c r="N67" s="98"/>
    </row>
    <row r="68" spans="2:14" x14ac:dyDescent="0.2">
      <c r="B68" s="53"/>
      <c r="C68" s="57"/>
      <c r="D68" s="57"/>
      <c r="E68" s="57"/>
      <c r="F68" s="57"/>
      <c r="G68" s="57"/>
      <c r="H68" s="57"/>
      <c r="I68" s="57"/>
      <c r="J68" s="57"/>
      <c r="K68" s="57"/>
      <c r="L68" s="57"/>
      <c r="M68" s="57"/>
      <c r="N68" s="98"/>
    </row>
    <row r="69" spans="2:14" x14ac:dyDescent="0.2">
      <c r="B69" s="53"/>
      <c r="C69" s="57"/>
      <c r="D69" s="57"/>
      <c r="E69" s="57"/>
      <c r="F69" s="57"/>
      <c r="G69" s="57"/>
      <c r="H69" s="57"/>
      <c r="I69" s="57"/>
      <c r="J69" s="57"/>
      <c r="K69" s="57"/>
      <c r="L69" s="57"/>
      <c r="M69" s="57"/>
      <c r="N69" s="98"/>
    </row>
    <row r="70" spans="2:14" x14ac:dyDescent="0.2">
      <c r="B70" s="53"/>
      <c r="C70" s="57"/>
      <c r="D70" s="57"/>
      <c r="E70" s="57"/>
      <c r="F70" s="57"/>
      <c r="G70" s="57"/>
      <c r="H70" s="57"/>
      <c r="I70" s="57"/>
      <c r="J70" s="57"/>
      <c r="K70" s="57"/>
      <c r="L70" s="57"/>
      <c r="M70" s="57"/>
      <c r="N70" s="98"/>
    </row>
    <row r="71" spans="2:14" x14ac:dyDescent="0.2">
      <c r="B71" s="53"/>
      <c r="C71" s="57"/>
      <c r="D71" s="57"/>
      <c r="E71" s="57"/>
      <c r="F71" s="57"/>
      <c r="G71" s="57"/>
      <c r="H71" s="57"/>
      <c r="I71" s="57"/>
      <c r="J71" s="57"/>
      <c r="K71" s="57"/>
      <c r="L71" s="57"/>
      <c r="M71" s="57"/>
      <c r="N71" s="98"/>
    </row>
    <row r="72" spans="2:14" x14ac:dyDescent="0.2">
      <c r="B72" s="53"/>
      <c r="C72" s="57"/>
      <c r="D72" s="57"/>
      <c r="E72" s="57"/>
      <c r="F72" s="57"/>
      <c r="G72" s="57"/>
      <c r="H72" s="57"/>
      <c r="I72" s="57"/>
      <c r="J72" s="57"/>
      <c r="K72" s="57"/>
      <c r="L72" s="57"/>
      <c r="M72" s="57"/>
      <c r="N72" s="98"/>
    </row>
    <row r="73" spans="2:14" x14ac:dyDescent="0.2">
      <c r="B73" s="53"/>
      <c r="C73" s="57"/>
      <c r="D73" s="57"/>
      <c r="E73" s="57"/>
      <c r="F73" s="57"/>
      <c r="G73" s="57"/>
      <c r="H73" s="57"/>
      <c r="I73" s="57"/>
      <c r="J73" s="57"/>
      <c r="K73" s="57"/>
      <c r="L73" s="57"/>
      <c r="M73" s="57"/>
      <c r="N73" s="98"/>
    </row>
    <row r="74" spans="2:14" x14ac:dyDescent="0.2">
      <c r="B74" s="53"/>
      <c r="C74" s="57"/>
      <c r="D74" s="57"/>
      <c r="E74" s="57"/>
      <c r="F74" s="57"/>
      <c r="G74" s="57"/>
      <c r="H74" s="57"/>
      <c r="I74" s="57"/>
      <c r="J74" s="57"/>
      <c r="K74" s="57"/>
      <c r="L74" s="57"/>
      <c r="M74" s="57"/>
      <c r="N74" s="98"/>
    </row>
    <row r="75" spans="2:14" x14ac:dyDescent="0.2">
      <c r="B75" s="53"/>
      <c r="C75" s="57"/>
      <c r="D75" s="57"/>
      <c r="E75" s="57"/>
      <c r="F75" s="57"/>
      <c r="G75" s="57"/>
      <c r="H75" s="57"/>
      <c r="I75" s="57"/>
      <c r="J75" s="57"/>
      <c r="K75" s="57"/>
      <c r="L75" s="57"/>
      <c r="M75" s="57"/>
      <c r="N75" s="98"/>
    </row>
    <row r="76" spans="2:14" x14ac:dyDescent="0.2">
      <c r="B76" s="53"/>
      <c r="C76" s="57"/>
      <c r="D76" s="57"/>
      <c r="E76" s="57"/>
      <c r="F76" s="57"/>
      <c r="G76" s="57"/>
      <c r="H76" s="57"/>
      <c r="I76" s="57"/>
      <c r="J76" s="57"/>
      <c r="K76" s="57"/>
      <c r="L76" s="57"/>
      <c r="M76" s="57"/>
      <c r="N76" s="98"/>
    </row>
    <row r="77" spans="2:14" x14ac:dyDescent="0.2">
      <c r="B77" s="53"/>
      <c r="C77" s="57"/>
      <c r="D77" s="57"/>
      <c r="E77" s="57"/>
      <c r="F77" s="57"/>
      <c r="G77" s="57"/>
      <c r="H77" s="57"/>
      <c r="I77" s="57"/>
      <c r="J77" s="57"/>
      <c r="K77" s="57"/>
      <c r="L77" s="57"/>
      <c r="M77" s="57"/>
      <c r="N77" s="98"/>
    </row>
    <row r="78" spans="2:14" x14ac:dyDescent="0.2">
      <c r="B78" s="53"/>
      <c r="C78" s="57"/>
      <c r="D78" s="57"/>
      <c r="E78" s="57"/>
      <c r="F78" s="57"/>
      <c r="G78" s="57"/>
      <c r="H78" s="57"/>
      <c r="I78" s="57"/>
      <c r="J78" s="57"/>
      <c r="K78" s="57"/>
      <c r="L78" s="57"/>
      <c r="M78" s="57"/>
      <c r="N78" s="98"/>
    </row>
    <row r="79" spans="2:14" x14ac:dyDescent="0.2">
      <c r="B79" s="53"/>
      <c r="C79" s="57"/>
      <c r="D79" s="57"/>
      <c r="E79" s="57"/>
      <c r="F79" s="57"/>
      <c r="G79" s="57"/>
      <c r="H79" s="57"/>
      <c r="I79" s="57"/>
      <c r="J79" s="57"/>
      <c r="K79" s="57"/>
      <c r="L79" s="57"/>
      <c r="M79" s="57"/>
      <c r="N79" s="98"/>
    </row>
    <row r="80" spans="2:14" x14ac:dyDescent="0.2">
      <c r="B80" s="53"/>
      <c r="C80" s="57"/>
      <c r="D80" s="57"/>
      <c r="E80" s="57"/>
      <c r="F80" s="57"/>
      <c r="G80" s="57"/>
      <c r="H80" s="57"/>
      <c r="I80" s="57"/>
      <c r="J80" s="57"/>
      <c r="K80" s="57"/>
      <c r="L80" s="57"/>
      <c r="M80" s="57"/>
      <c r="N80" s="98"/>
    </row>
    <row r="81" spans="2:14" x14ac:dyDescent="0.2">
      <c r="B81" s="53"/>
      <c r="C81" s="57"/>
      <c r="D81" s="57"/>
      <c r="E81" s="57"/>
      <c r="F81" s="57"/>
      <c r="G81" s="57"/>
      <c r="H81" s="57"/>
      <c r="I81" s="57"/>
      <c r="J81" s="57"/>
      <c r="K81" s="57"/>
      <c r="L81" s="57"/>
      <c r="M81" s="57"/>
      <c r="N81" s="98"/>
    </row>
    <row r="82" spans="2:14" ht="17" thickBot="1" x14ac:dyDescent="0.25">
      <c r="B82" s="103"/>
      <c r="C82" s="104"/>
      <c r="D82" s="104"/>
      <c r="E82" s="104"/>
      <c r="F82" s="104"/>
      <c r="G82" s="104"/>
      <c r="H82" s="104"/>
      <c r="I82" s="104"/>
      <c r="J82" s="104"/>
      <c r="K82" s="104"/>
      <c r="L82" s="104"/>
      <c r="M82" s="104"/>
      <c r="N82" s="10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6"/>
  <sheetViews>
    <sheetView workbookViewId="0">
      <selection activeCell="A18" sqref="A18:XFD20"/>
    </sheetView>
  </sheetViews>
  <sheetFormatPr baseColWidth="10" defaultColWidth="33.140625" defaultRowHeight="16" x14ac:dyDescent="0.2"/>
  <cols>
    <col min="1" max="1" width="3.28515625" style="36" customWidth="1"/>
    <col min="2" max="2" width="3.42578125" style="36" customWidth="1"/>
    <col min="3" max="3" width="28.7109375" style="36" customWidth="1"/>
    <col min="4" max="4" width="3.140625" style="36" customWidth="1"/>
    <col min="5" max="5" width="17.85546875" style="36" bestFit="1" customWidth="1"/>
    <col min="6" max="6" width="10.28515625" style="36" customWidth="1"/>
    <col min="7" max="9" width="12.140625" style="36" customWidth="1"/>
    <col min="10" max="10" width="11.42578125" style="37" customWidth="1"/>
    <col min="11" max="11" width="66" style="36" customWidth="1"/>
    <col min="12" max="16384" width="33.140625" style="36"/>
  </cols>
  <sheetData>
    <row r="1" spans="2:11" ht="17" thickBot="1" x14ac:dyDescent="0.25"/>
    <row r="2" spans="2:11" x14ac:dyDescent="0.2">
      <c r="B2" s="38"/>
      <c r="C2" s="39"/>
      <c r="D2" s="39"/>
      <c r="E2" s="39"/>
      <c r="F2" s="39"/>
      <c r="G2" s="39"/>
      <c r="H2" s="39"/>
      <c r="I2" s="39"/>
      <c r="J2" s="40"/>
      <c r="K2" s="106"/>
    </row>
    <row r="3" spans="2:11" x14ac:dyDescent="0.2">
      <c r="B3" s="41"/>
      <c r="C3" s="42" t="s">
        <v>20</v>
      </c>
      <c r="D3" s="42"/>
      <c r="E3" s="42"/>
      <c r="F3" s="42"/>
      <c r="G3" s="42"/>
      <c r="H3" s="42"/>
      <c r="I3" s="42"/>
      <c r="J3" s="43"/>
      <c r="K3" s="107"/>
    </row>
    <row r="4" spans="2:11" x14ac:dyDescent="0.2">
      <c r="B4" s="41"/>
      <c r="C4" s="44"/>
      <c r="D4" s="44"/>
      <c r="E4" s="44"/>
      <c r="F4" s="44"/>
      <c r="G4" s="44"/>
      <c r="H4" s="44"/>
      <c r="I4" s="44"/>
      <c r="J4" s="45"/>
      <c r="K4" s="107"/>
    </row>
    <row r="5" spans="2:11" x14ac:dyDescent="0.2">
      <c r="B5" s="46"/>
      <c r="C5" s="47" t="s">
        <v>27</v>
      </c>
      <c r="D5" s="47"/>
      <c r="E5" s="47" t="s">
        <v>0</v>
      </c>
      <c r="F5" s="47" t="s">
        <v>17</v>
      </c>
      <c r="G5" s="47" t="s">
        <v>28</v>
      </c>
      <c r="H5" s="47" t="s">
        <v>98</v>
      </c>
      <c r="I5" s="47" t="s">
        <v>56</v>
      </c>
      <c r="J5" s="48" t="s">
        <v>99</v>
      </c>
      <c r="K5" s="108" t="s">
        <v>14</v>
      </c>
    </row>
    <row r="6" spans="2:11" x14ac:dyDescent="0.2">
      <c r="B6" s="41"/>
      <c r="C6" s="133"/>
      <c r="D6" s="133"/>
      <c r="E6" s="133"/>
      <c r="F6" s="133"/>
      <c r="G6" s="133"/>
      <c r="H6" s="133"/>
      <c r="I6" s="133"/>
      <c r="J6" s="134"/>
      <c r="K6" s="135"/>
    </row>
    <row r="7" spans="2:11" x14ac:dyDescent="0.2">
      <c r="B7" s="41"/>
      <c r="C7" s="134" t="str">
        <f>Dashboard!C13</f>
        <v>fever.base_cop</v>
      </c>
      <c r="D7" s="133"/>
      <c r="E7" s="133" t="s">
        <v>102</v>
      </c>
      <c r="F7" s="133" t="s">
        <v>104</v>
      </c>
      <c r="G7" s="133">
        <v>2015</v>
      </c>
      <c r="H7" s="133">
        <v>2015</v>
      </c>
      <c r="I7" s="136">
        <v>42948</v>
      </c>
      <c r="J7" s="134" t="s">
        <v>105</v>
      </c>
      <c r="K7" s="135"/>
    </row>
    <row r="8" spans="2:11" x14ac:dyDescent="0.2">
      <c r="B8" s="41"/>
      <c r="C8" s="134" t="str">
        <f>Dashboard!C14</f>
        <v>fever.capacity.electricity</v>
      </c>
      <c r="D8" s="133"/>
      <c r="E8" s="133"/>
      <c r="F8" s="133"/>
      <c r="G8" s="133"/>
      <c r="H8" s="133"/>
      <c r="I8" s="133"/>
      <c r="J8" s="134"/>
      <c r="K8" s="135"/>
    </row>
    <row r="9" spans="2:11" x14ac:dyDescent="0.2">
      <c r="B9" s="41"/>
      <c r="C9" s="134" t="str">
        <f>Dashboard!C15</f>
        <v>fever.cop_per_degree</v>
      </c>
      <c r="D9" s="133"/>
      <c r="E9" s="133"/>
      <c r="F9" s="133"/>
      <c r="G9" s="133"/>
      <c r="H9" s="133"/>
      <c r="I9" s="133"/>
      <c r="J9" s="134"/>
      <c r="K9" s="135"/>
    </row>
    <row r="10" spans="2:11" x14ac:dyDescent="0.2">
      <c r="B10" s="41"/>
      <c r="C10" s="134"/>
      <c r="D10" s="133"/>
      <c r="E10" s="133"/>
      <c r="F10" s="133"/>
      <c r="G10" s="133"/>
      <c r="H10" s="133"/>
      <c r="I10" s="133"/>
      <c r="J10" s="134"/>
      <c r="K10" s="135"/>
    </row>
    <row r="11" spans="2:11" x14ac:dyDescent="0.2">
      <c r="B11" s="41"/>
      <c r="C11" s="134" t="str">
        <f>Dashboard!C16</f>
        <v>storage.volume</v>
      </c>
      <c r="D11" s="133"/>
      <c r="E11" s="133" t="s">
        <v>119</v>
      </c>
      <c r="F11" s="133" t="s">
        <v>104</v>
      </c>
      <c r="G11" s="133">
        <v>2010</v>
      </c>
      <c r="H11" s="133" t="s">
        <v>136</v>
      </c>
      <c r="I11" s="136">
        <v>42948</v>
      </c>
      <c r="J11" s="137" t="s">
        <v>122</v>
      </c>
      <c r="K11" s="135"/>
    </row>
    <row r="12" spans="2:11" x14ac:dyDescent="0.2">
      <c r="B12" s="41"/>
      <c r="C12" s="134"/>
      <c r="D12" s="133"/>
      <c r="E12" s="133"/>
      <c r="F12" s="133"/>
      <c r="G12" s="133"/>
      <c r="H12" s="133"/>
      <c r="I12" s="133"/>
      <c r="J12" s="134"/>
      <c r="K12" s="135"/>
    </row>
    <row r="13" spans="2:11" x14ac:dyDescent="0.2">
      <c r="B13" s="41"/>
      <c r="C13" s="134" t="str">
        <f>Dashboard!C33</f>
        <v>initial_investment</v>
      </c>
      <c r="D13" s="133"/>
      <c r="E13" s="133" t="s">
        <v>103</v>
      </c>
      <c r="F13" s="133" t="s">
        <v>104</v>
      </c>
      <c r="G13" s="133"/>
      <c r="H13" s="133"/>
      <c r="I13" s="136">
        <v>42948</v>
      </c>
      <c r="J13" s="134" t="s">
        <v>120</v>
      </c>
      <c r="K13" s="135" t="s">
        <v>115</v>
      </c>
    </row>
    <row r="14" spans="2:11" x14ac:dyDescent="0.2">
      <c r="B14" s="41"/>
      <c r="C14" s="134" t="str">
        <f>Dashboard!C35</f>
        <v>cost_of_installing</v>
      </c>
      <c r="D14" s="133"/>
      <c r="E14" s="133"/>
      <c r="F14" s="133"/>
      <c r="G14" s="133"/>
      <c r="H14" s="133"/>
      <c r="I14" s="133"/>
      <c r="J14" s="134"/>
      <c r="K14" s="135"/>
    </row>
    <row r="15" spans="2:11" x14ac:dyDescent="0.2">
      <c r="B15" s="41"/>
      <c r="C15" s="138" t="str">
        <f>Dashboard!C25</f>
        <v>heat_output_capacity</v>
      </c>
      <c r="D15" s="133"/>
      <c r="E15" s="133"/>
      <c r="F15" s="133"/>
      <c r="G15" s="133"/>
      <c r="H15" s="133"/>
      <c r="I15" s="133"/>
      <c r="J15" s="134"/>
      <c r="K15" s="135"/>
    </row>
    <row r="16" spans="2:11" x14ac:dyDescent="0.2">
      <c r="B16" s="41"/>
      <c r="C16" s="138" t="str">
        <f>Dashboard!C37</f>
        <v>fixed_operation_and_maintenance_costs_per_year</v>
      </c>
      <c r="D16" s="133"/>
      <c r="E16" s="133"/>
      <c r="F16" s="133"/>
      <c r="G16" s="133"/>
      <c r="H16" s="133"/>
      <c r="I16" s="133"/>
      <c r="J16" s="134"/>
      <c r="K16" s="135"/>
    </row>
    <row r="17" spans="2:11" x14ac:dyDescent="0.2">
      <c r="B17" s="41"/>
      <c r="C17" s="134"/>
      <c r="D17" s="133"/>
      <c r="E17" s="133"/>
      <c r="F17" s="133"/>
      <c r="G17" s="133"/>
      <c r="H17" s="133"/>
      <c r="I17" s="133"/>
      <c r="J17" s="134"/>
      <c r="K17" s="135"/>
    </row>
    <row r="18" spans="2:11" x14ac:dyDescent="0.2">
      <c r="B18" s="41"/>
      <c r="C18" s="138" t="str">
        <f>'Research data'!C38</f>
        <v>storage.cost_per_mwh</v>
      </c>
      <c r="D18" s="133"/>
      <c r="E18" s="133" t="s">
        <v>150</v>
      </c>
      <c r="F18" s="133" t="s">
        <v>104</v>
      </c>
      <c r="G18" s="133" t="s">
        <v>136</v>
      </c>
      <c r="H18" s="133" t="s">
        <v>136</v>
      </c>
      <c r="I18" s="136">
        <v>42979</v>
      </c>
      <c r="J18" s="134"/>
      <c r="K18" s="135" t="s">
        <v>152</v>
      </c>
    </row>
    <row r="19" spans="2:11" x14ac:dyDescent="0.2">
      <c r="B19" s="41"/>
      <c r="C19" s="134"/>
      <c r="D19" s="133"/>
      <c r="E19" s="133"/>
      <c r="F19" s="133"/>
      <c r="G19" s="133"/>
      <c r="H19" s="133"/>
      <c r="I19" s="133"/>
      <c r="J19" s="134"/>
      <c r="K19" s="135"/>
    </row>
    <row r="20" spans="2:11" x14ac:dyDescent="0.2">
      <c r="B20" s="41"/>
      <c r="C20" s="138" t="str">
        <f>'Research data'!C38</f>
        <v>storage.cost_per_mwh</v>
      </c>
      <c r="D20" s="133"/>
      <c r="E20" s="133" t="s">
        <v>151</v>
      </c>
      <c r="F20" s="133" t="s">
        <v>104</v>
      </c>
      <c r="G20" s="133" t="s">
        <v>136</v>
      </c>
      <c r="H20" s="133" t="s">
        <v>136</v>
      </c>
      <c r="I20" s="136">
        <v>42979</v>
      </c>
      <c r="J20" s="134"/>
      <c r="K20" t="s">
        <v>153</v>
      </c>
    </row>
    <row r="21" spans="2:11" x14ac:dyDescent="0.2">
      <c r="B21" s="41"/>
      <c r="C21" s="134"/>
      <c r="D21" s="133"/>
      <c r="E21" s="133"/>
      <c r="F21" s="133"/>
      <c r="G21" s="133"/>
      <c r="H21" s="133"/>
      <c r="I21" s="133"/>
      <c r="J21" s="134"/>
      <c r="K21" s="135"/>
    </row>
    <row r="22" spans="2:11" x14ac:dyDescent="0.2">
      <c r="B22" s="41"/>
      <c r="C22" s="138" t="str">
        <f>Dashboard!C10</f>
        <v>input.ambient_heat</v>
      </c>
      <c r="D22" s="138"/>
      <c r="E22" s="133" t="s">
        <v>143</v>
      </c>
      <c r="F22" s="133"/>
      <c r="G22" s="133"/>
      <c r="H22" s="133"/>
      <c r="I22" s="133"/>
      <c r="J22" s="134"/>
      <c r="K22" s="135" t="s">
        <v>101</v>
      </c>
    </row>
    <row r="23" spans="2:11" x14ac:dyDescent="0.2">
      <c r="B23" s="41"/>
      <c r="C23" s="138" t="str">
        <f>Dashboard!C11</f>
        <v>input.electricity</v>
      </c>
      <c r="D23" s="138"/>
      <c r="E23" s="133"/>
      <c r="F23" s="133"/>
      <c r="G23" s="133"/>
      <c r="H23" s="133"/>
      <c r="I23" s="133"/>
      <c r="J23" s="134"/>
      <c r="K23" s="135"/>
    </row>
    <row r="24" spans="2:11" x14ac:dyDescent="0.2">
      <c r="B24" s="41"/>
      <c r="C24" s="138" t="str">
        <f>Dashboard!C12</f>
        <v>output.useable_heat</v>
      </c>
      <c r="D24" s="138"/>
      <c r="E24" s="133"/>
      <c r="F24" s="133"/>
      <c r="G24" s="133"/>
      <c r="H24" s="133"/>
      <c r="I24" s="133"/>
      <c r="J24" s="134"/>
      <c r="K24" s="135"/>
    </row>
    <row r="25" spans="2:11" x14ac:dyDescent="0.2">
      <c r="B25" s="41"/>
      <c r="C25" s="134" t="str">
        <f>Dashboard!C17</f>
        <v>storage.cost_per_mwh</v>
      </c>
      <c r="D25" s="138"/>
      <c r="E25" s="133"/>
      <c r="F25" s="133"/>
      <c r="G25" s="133"/>
      <c r="H25" s="133"/>
      <c r="I25" s="133"/>
      <c r="J25" s="134"/>
      <c r="K25" s="135"/>
    </row>
    <row r="26" spans="2:11" x14ac:dyDescent="0.2">
      <c r="B26" s="41"/>
      <c r="C26" s="138" t="str">
        <f>Dashboard!C18</f>
        <v>availability</v>
      </c>
      <c r="D26" s="138"/>
      <c r="E26" s="138"/>
      <c r="F26" s="138"/>
      <c r="G26" s="138"/>
      <c r="H26" s="138"/>
      <c r="I26" s="133"/>
      <c r="J26" s="138"/>
      <c r="K26" s="135"/>
    </row>
    <row r="27" spans="2:11" x14ac:dyDescent="0.2">
      <c r="B27" s="41"/>
      <c r="C27" s="138" t="str">
        <f>Dashboard!C19</f>
        <v>forecasting_error</v>
      </c>
      <c r="D27" s="138"/>
      <c r="E27" s="133"/>
      <c r="F27" s="133"/>
      <c r="G27" s="133"/>
      <c r="H27" s="133"/>
      <c r="I27" s="133"/>
      <c r="J27" s="134"/>
      <c r="K27" s="135"/>
    </row>
    <row r="28" spans="2:11" x14ac:dyDescent="0.2">
      <c r="B28" s="41"/>
      <c r="C28" s="138" t="str">
        <f>Dashboard!C20</f>
        <v>full_load_hours</v>
      </c>
      <c r="D28" s="138"/>
      <c r="E28" s="133"/>
      <c r="F28" s="133"/>
      <c r="G28" s="133"/>
      <c r="H28" s="133"/>
      <c r="I28" s="133"/>
      <c r="J28" s="134"/>
      <c r="K28" s="135"/>
    </row>
    <row r="29" spans="2:11" x14ac:dyDescent="0.2">
      <c r="B29" s="41"/>
      <c r="C29" s="138" t="str">
        <f>Dashboard!C21</f>
        <v>households_supplied_per_unit</v>
      </c>
      <c r="D29" s="138"/>
      <c r="E29" s="133"/>
      <c r="F29" s="133"/>
      <c r="G29" s="133"/>
      <c r="H29" s="133"/>
      <c r="I29" s="133"/>
      <c r="J29" s="134"/>
      <c r="K29" s="135"/>
    </row>
    <row r="30" spans="2:11" x14ac:dyDescent="0.2">
      <c r="B30" s="41"/>
      <c r="C30" s="138" t="str">
        <f>Dashboard!C22</f>
        <v>part_load_efficiency_penalty</v>
      </c>
      <c r="D30" s="138"/>
      <c r="E30" s="133"/>
      <c r="F30" s="133"/>
      <c r="G30" s="133"/>
      <c r="H30" s="133"/>
      <c r="I30" s="133"/>
      <c r="J30" s="134"/>
      <c r="K30" s="135"/>
    </row>
    <row r="31" spans="2:11" x14ac:dyDescent="0.2">
      <c r="B31" s="41"/>
      <c r="C31" s="138" t="str">
        <f>Dashboard!C23</f>
        <v>part_load_operating_point</v>
      </c>
      <c r="D31" s="138"/>
      <c r="E31" s="133"/>
      <c r="F31" s="133"/>
      <c r="G31" s="133"/>
      <c r="H31" s="133"/>
      <c r="I31" s="133"/>
      <c r="J31" s="134"/>
      <c r="K31" s="135"/>
    </row>
    <row r="32" spans="2:11" x14ac:dyDescent="0.2">
      <c r="B32" s="41"/>
      <c r="C32" s="138" t="str">
        <f>Dashboard!C24</f>
        <v>electricity_output_capacity</v>
      </c>
      <c r="D32" s="138"/>
      <c r="E32" s="133"/>
      <c r="F32" s="133"/>
      <c r="G32" s="133"/>
      <c r="H32" s="133"/>
      <c r="I32" s="133"/>
      <c r="J32" s="134"/>
      <c r="K32" s="135"/>
    </row>
    <row r="33" spans="2:11" x14ac:dyDescent="0.2">
      <c r="B33" s="41"/>
      <c r="C33" s="138" t="str">
        <f>Dashboard!C26</f>
        <v>simult_sd</v>
      </c>
      <c r="D33" s="138"/>
      <c r="E33" s="133"/>
      <c r="F33" s="133"/>
      <c r="G33" s="133"/>
      <c r="H33" s="133"/>
      <c r="I33" s="133"/>
      <c r="J33" s="134"/>
      <c r="K33" s="135"/>
    </row>
    <row r="34" spans="2:11" x14ac:dyDescent="0.2">
      <c r="B34" s="41"/>
      <c r="C34" s="138" t="str">
        <f>Dashboard!C27</f>
        <v>simult_se</v>
      </c>
      <c r="D34" s="138"/>
      <c r="E34" s="133"/>
      <c r="F34" s="133"/>
      <c r="G34" s="133"/>
      <c r="H34" s="133"/>
      <c r="I34" s="133"/>
      <c r="J34" s="134"/>
      <c r="K34" s="135"/>
    </row>
    <row r="35" spans="2:11" x14ac:dyDescent="0.2">
      <c r="B35" s="41"/>
      <c r="C35" s="138" t="str">
        <f>Dashboard!C28</f>
        <v>simult_wd</v>
      </c>
      <c r="D35" s="138"/>
      <c r="E35" s="133"/>
      <c r="F35" s="133"/>
      <c r="G35" s="133"/>
      <c r="H35" s="133"/>
      <c r="I35" s="133"/>
      <c r="J35" s="134"/>
      <c r="K35" s="135"/>
    </row>
    <row r="36" spans="2:11" x14ac:dyDescent="0.2">
      <c r="B36" s="41"/>
      <c r="C36" s="138" t="str">
        <f>Dashboard!C29</f>
        <v>simult_we</v>
      </c>
      <c r="D36" s="138"/>
      <c r="E36" s="133"/>
      <c r="F36" s="133"/>
      <c r="G36" s="133"/>
      <c r="H36" s="133"/>
      <c r="I36" s="133"/>
      <c r="J36" s="134"/>
      <c r="K36" s="135"/>
    </row>
    <row r="37" spans="2:11" x14ac:dyDescent="0.2">
      <c r="B37" s="41"/>
      <c r="C37" s="138" t="str">
        <f>Dashboard!C30</f>
        <v>peak_load_units_present</v>
      </c>
      <c r="D37" s="138"/>
      <c r="E37" s="133"/>
      <c r="F37" s="133"/>
      <c r="G37" s="133"/>
      <c r="H37" s="133"/>
      <c r="I37" s="133"/>
      <c r="J37" s="134"/>
      <c r="K37" s="135"/>
    </row>
    <row r="38" spans="2:11" x14ac:dyDescent="0.2">
      <c r="B38" s="41"/>
      <c r="C38" s="138" t="str">
        <f>Dashboard!C34</f>
        <v>ccs_investment</v>
      </c>
      <c r="D38" s="138"/>
      <c r="E38" s="133"/>
      <c r="F38" s="133"/>
      <c r="G38" s="133"/>
      <c r="H38" s="133"/>
      <c r="I38" s="133"/>
      <c r="J38" s="134"/>
      <c r="K38" s="135"/>
    </row>
    <row r="39" spans="2:11" x14ac:dyDescent="0.2">
      <c r="B39" s="41"/>
      <c r="C39" s="138" t="str">
        <f>Dashboard!C36</f>
        <v>decommissioning_costs</v>
      </c>
      <c r="D39" s="138"/>
      <c r="E39" s="133"/>
      <c r="F39" s="133"/>
      <c r="G39" s="133"/>
      <c r="H39" s="133"/>
      <c r="I39" s="133"/>
      <c r="J39" s="134"/>
      <c r="K39" s="135"/>
    </row>
    <row r="40" spans="2:11" x14ac:dyDescent="0.2">
      <c r="B40" s="41"/>
      <c r="C40" s="138" t="str">
        <f>Dashboard!C38</f>
        <v>variable_operation_and_maintenance_costs_per_full_load_hour</v>
      </c>
      <c r="D40" s="138"/>
      <c r="E40" s="133"/>
      <c r="F40" s="133"/>
      <c r="G40" s="133"/>
      <c r="H40" s="133"/>
      <c r="I40" s="133"/>
      <c r="J40" s="134"/>
      <c r="K40" s="135"/>
    </row>
    <row r="41" spans="2:11" x14ac:dyDescent="0.2">
      <c r="B41" s="41"/>
      <c r="C41" s="138" t="str">
        <f>Dashboard!C39</f>
        <v>variable_operation_and_maintenance_costs_for_ccs_per_full_load_hour</v>
      </c>
      <c r="D41" s="138"/>
      <c r="E41" s="133"/>
      <c r="F41" s="133"/>
      <c r="G41" s="133"/>
      <c r="H41" s="133"/>
      <c r="I41" s="133"/>
      <c r="J41" s="134"/>
      <c r="K41" s="135"/>
    </row>
    <row r="42" spans="2:11" x14ac:dyDescent="0.2">
      <c r="B42" s="41"/>
      <c r="C42" s="138" t="str">
        <f>Dashboard!C40</f>
        <v>wacc</v>
      </c>
      <c r="D42" s="138"/>
      <c r="E42" s="133"/>
      <c r="F42" s="133"/>
      <c r="G42" s="133"/>
      <c r="H42" s="133"/>
      <c r="I42" s="133"/>
      <c r="J42" s="134"/>
      <c r="K42" s="135"/>
    </row>
    <row r="43" spans="2:11" x14ac:dyDescent="0.2">
      <c r="B43" s="41"/>
      <c r="C43" s="138" t="str">
        <f>Dashboard!C41</f>
        <v>takes_part_in_ets</v>
      </c>
      <c r="D43" s="138"/>
      <c r="E43" s="133"/>
      <c r="F43" s="133"/>
      <c r="G43" s="133"/>
      <c r="H43" s="133"/>
      <c r="I43" s="133"/>
      <c r="J43" s="134"/>
      <c r="K43" s="135"/>
    </row>
    <row r="44" spans="2:11" x14ac:dyDescent="0.2">
      <c r="B44" s="41"/>
      <c r="C44" s="138" t="str">
        <f>Dashboard!C45</f>
        <v>land_use_per_unit</v>
      </c>
      <c r="D44" s="138"/>
      <c r="E44" s="133"/>
      <c r="F44" s="133"/>
      <c r="G44" s="133"/>
      <c r="H44" s="133"/>
      <c r="I44" s="133"/>
      <c r="J44" s="134"/>
      <c r="K44" s="135"/>
    </row>
    <row r="45" spans="2:11" x14ac:dyDescent="0.2">
      <c r="B45" s="41"/>
      <c r="C45" s="138" t="str">
        <f>Dashboard!C46</f>
        <v>construction_time</v>
      </c>
      <c r="D45" s="138"/>
      <c r="E45" s="133"/>
      <c r="F45" s="133"/>
      <c r="G45" s="133"/>
      <c r="H45" s="133"/>
      <c r="I45" s="133"/>
      <c r="J45" s="134"/>
      <c r="K45" s="135"/>
    </row>
    <row r="46" spans="2:11" x14ac:dyDescent="0.2">
      <c r="B46" s="41"/>
      <c r="C46" s="138" t="str">
        <f>Dashboard!C48</f>
        <v>free_co2_factor</v>
      </c>
      <c r="D46" s="138"/>
      <c r="E46" s="133"/>
      <c r="F46" s="133"/>
      <c r="G46" s="133"/>
      <c r="H46" s="133"/>
      <c r="I46" s="133"/>
      <c r="J46" s="134"/>
      <c r="K46" s="135"/>
    </row>
    <row r="47" spans="2:11" x14ac:dyDescent="0.2">
      <c r="B47" s="41"/>
      <c r="C47" s="138" t="str">
        <f>Dashboard!C49</f>
        <v>hours_prep_nl</v>
      </c>
      <c r="D47" s="138"/>
      <c r="E47" s="133"/>
      <c r="F47" s="133"/>
      <c r="G47" s="133"/>
      <c r="H47" s="133"/>
      <c r="I47" s="133"/>
      <c r="J47" s="134"/>
      <c r="K47" s="135"/>
    </row>
    <row r="48" spans="2:11" x14ac:dyDescent="0.2">
      <c r="B48" s="41"/>
      <c r="C48" s="138" t="str">
        <f>Dashboard!C50</f>
        <v>hours_prod_nl</v>
      </c>
      <c r="D48" s="138"/>
      <c r="E48" s="133"/>
      <c r="F48" s="133"/>
      <c r="G48" s="133"/>
      <c r="H48" s="133"/>
      <c r="I48" s="133"/>
      <c r="J48" s="134"/>
      <c r="K48" s="135"/>
    </row>
    <row r="49" spans="2:11" x14ac:dyDescent="0.2">
      <c r="B49" s="41"/>
      <c r="C49" s="138" t="str">
        <f>Dashboard!C51</f>
        <v>hours_place_nl</v>
      </c>
      <c r="D49" s="138"/>
      <c r="E49" s="133"/>
      <c r="F49" s="133"/>
      <c r="G49" s="133"/>
      <c r="H49" s="133"/>
      <c r="I49" s="133"/>
      <c r="J49" s="134"/>
      <c r="K49" s="135"/>
    </row>
    <row r="50" spans="2:11" x14ac:dyDescent="0.2">
      <c r="B50" s="41"/>
      <c r="C50" s="138" t="str">
        <f>Dashboard!C52</f>
        <v>hours_maint_nl</v>
      </c>
      <c r="D50" s="138"/>
      <c r="E50" s="133"/>
      <c r="F50" s="133"/>
      <c r="G50" s="133"/>
      <c r="H50" s="133"/>
      <c r="I50" s="133"/>
      <c r="J50" s="134"/>
      <c r="K50" s="135"/>
    </row>
    <row r="51" spans="2:11" x14ac:dyDescent="0.2">
      <c r="B51" s="41"/>
      <c r="C51" s="138" t="str">
        <f>Dashboard!C53</f>
        <v>hours_remov_nl</v>
      </c>
      <c r="D51" s="138"/>
      <c r="E51" s="133"/>
      <c r="F51" s="133"/>
      <c r="G51" s="133"/>
      <c r="H51" s="133"/>
      <c r="I51" s="133"/>
      <c r="J51" s="134"/>
      <c r="K51" s="135"/>
    </row>
    <row r="52" spans="2:11" ht="17" thickBot="1" x14ac:dyDescent="0.25">
      <c r="B52" s="110"/>
      <c r="C52" s="49"/>
      <c r="D52" s="139"/>
      <c r="E52" s="140"/>
      <c r="F52" s="140"/>
      <c r="G52" s="140"/>
      <c r="H52" s="140"/>
      <c r="I52" s="140"/>
      <c r="J52" s="141"/>
      <c r="K52" s="142"/>
    </row>
    <row r="53" spans="2:11" x14ac:dyDescent="0.2">
      <c r="C53" s="91"/>
      <c r="D53" s="91"/>
    </row>
    <row r="54" spans="2:11" x14ac:dyDescent="0.2">
      <c r="C54" s="91"/>
      <c r="D54" s="91"/>
    </row>
    <row r="55" spans="2:11" x14ac:dyDescent="0.2">
      <c r="C55" s="91"/>
      <c r="D55" s="91"/>
    </row>
    <row r="56" spans="2:11" x14ac:dyDescent="0.2">
      <c r="C56" s="91"/>
      <c r="D56" s="9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14"/>
  <sheetViews>
    <sheetView topLeftCell="A59" workbookViewId="0">
      <selection activeCell="E131" sqref="E131"/>
    </sheetView>
  </sheetViews>
  <sheetFormatPr baseColWidth="10" defaultRowHeight="16" x14ac:dyDescent="0.2"/>
  <cols>
    <col min="1" max="1" width="3.5703125" style="83" customWidth="1"/>
    <col min="2" max="2" width="4.140625" style="83" customWidth="1"/>
    <col min="3" max="3" width="14.42578125" style="83" customWidth="1"/>
    <col min="4" max="4" width="35.85546875" style="83" bestFit="1" customWidth="1"/>
    <col min="5" max="5" width="11.140625" style="83" bestFit="1" customWidth="1"/>
    <col min="6" max="6" width="40.5703125" style="83" bestFit="1" customWidth="1"/>
    <col min="7" max="7" width="14.42578125" style="83" customWidth="1"/>
    <col min="8" max="9" width="10.7109375" style="83"/>
    <col min="10" max="10" width="62.42578125" style="83" customWidth="1"/>
    <col min="11" max="16384" width="10.7109375" style="83"/>
  </cols>
  <sheetData>
    <row r="2" spans="2:10" ht="17" thickBot="1" x14ac:dyDescent="0.25"/>
    <row r="3" spans="2:10" x14ac:dyDescent="0.2">
      <c r="B3" s="84"/>
      <c r="C3" s="11"/>
      <c r="D3" s="11"/>
      <c r="E3" s="11"/>
      <c r="F3" s="11"/>
      <c r="G3" s="11"/>
      <c r="H3" s="11"/>
      <c r="I3" s="11"/>
      <c r="J3" s="85"/>
    </row>
    <row r="4" spans="2:10" x14ac:dyDescent="0.2">
      <c r="B4" s="73"/>
      <c r="C4" s="10" t="s">
        <v>0</v>
      </c>
      <c r="D4" s="10" t="s">
        <v>106</v>
      </c>
      <c r="E4" s="10"/>
      <c r="F4" s="10"/>
      <c r="G4" s="10"/>
      <c r="H4" s="10"/>
      <c r="I4" s="10"/>
      <c r="J4" s="86"/>
    </row>
    <row r="5" spans="2:10" x14ac:dyDescent="0.2">
      <c r="B5" s="87"/>
      <c r="C5" s="88"/>
      <c r="D5" s="88"/>
      <c r="E5" s="88"/>
      <c r="F5" s="88"/>
      <c r="G5" s="88"/>
      <c r="H5" s="88"/>
      <c r="I5" s="88"/>
      <c r="J5" s="89"/>
    </row>
    <row r="6" spans="2:10" x14ac:dyDescent="0.2">
      <c r="B6" s="87"/>
      <c r="C6" s="88"/>
      <c r="D6" s="88"/>
      <c r="E6" s="88"/>
      <c r="F6" s="88"/>
      <c r="G6" s="88"/>
      <c r="H6" s="88"/>
      <c r="I6" s="88"/>
      <c r="J6" s="89"/>
    </row>
    <row r="7" spans="2:10" x14ac:dyDescent="0.2">
      <c r="B7" s="87"/>
      <c r="C7" s="9" t="str">
        <f>Sources!E7</f>
        <v>Ecofys</v>
      </c>
      <c r="D7" s="88" t="s">
        <v>112</v>
      </c>
      <c r="E7" s="88">
        <v>66</v>
      </c>
      <c r="F7" s="88"/>
      <c r="G7" s="88"/>
      <c r="H7" s="88"/>
      <c r="I7" s="88"/>
      <c r="J7" s="89"/>
    </row>
    <row r="8" spans="2:10" x14ac:dyDescent="0.2">
      <c r="B8" s="87"/>
      <c r="C8" s="88"/>
      <c r="D8" s="88"/>
      <c r="E8" s="88"/>
      <c r="F8" s="88"/>
      <c r="G8" s="88"/>
      <c r="H8" s="88"/>
      <c r="I8" s="88"/>
      <c r="J8" s="89"/>
    </row>
    <row r="9" spans="2:10" x14ac:dyDescent="0.2">
      <c r="B9" s="87"/>
      <c r="C9" s="88"/>
      <c r="D9" s="88"/>
      <c r="E9" s="88"/>
      <c r="F9" s="88"/>
      <c r="G9" s="88"/>
      <c r="H9" s="88"/>
      <c r="I9" s="88"/>
      <c r="J9" s="89"/>
    </row>
    <row r="10" spans="2:10" x14ac:dyDescent="0.2">
      <c r="B10" s="87"/>
      <c r="C10" s="88"/>
      <c r="D10" s="88"/>
      <c r="E10" s="88"/>
      <c r="F10" s="88"/>
      <c r="G10" s="88"/>
      <c r="H10" s="88"/>
      <c r="I10" s="88"/>
      <c r="J10" s="89"/>
    </row>
    <row r="11" spans="2:10" x14ac:dyDescent="0.2">
      <c r="B11" s="87"/>
      <c r="C11" s="88"/>
      <c r="D11" s="88"/>
      <c r="E11" s="88"/>
      <c r="F11" s="88"/>
      <c r="G11" s="88"/>
      <c r="H11" s="88"/>
      <c r="I11" s="88"/>
      <c r="J11" s="89"/>
    </row>
    <row r="12" spans="2:10" x14ac:dyDescent="0.2">
      <c r="B12" s="87"/>
      <c r="C12" s="88"/>
      <c r="D12" s="88"/>
      <c r="E12" s="88"/>
      <c r="F12" s="88"/>
      <c r="G12" s="88"/>
      <c r="H12" s="88"/>
      <c r="I12" s="88"/>
      <c r="J12" s="89"/>
    </row>
    <row r="13" spans="2:10" x14ac:dyDescent="0.2">
      <c r="B13" s="87"/>
      <c r="C13" s="88"/>
      <c r="D13" s="88" t="s">
        <v>121</v>
      </c>
      <c r="E13" s="88"/>
      <c r="F13" s="88"/>
      <c r="G13" s="88"/>
      <c r="H13" s="88"/>
      <c r="I13" s="88"/>
      <c r="J13" s="89"/>
    </row>
    <row r="14" spans="2:10" x14ac:dyDescent="0.2">
      <c r="B14" s="87"/>
      <c r="C14" s="88"/>
      <c r="D14" s="94" t="str">
        <f>'Research data'!C9</f>
        <v>fever.base_cop</v>
      </c>
      <c r="E14" s="88">
        <v>1.86</v>
      </c>
      <c r="F14" s="88" t="s">
        <v>108</v>
      </c>
      <c r="G14" s="88"/>
      <c r="H14" s="88"/>
      <c r="I14" s="88"/>
      <c r="J14" s="89"/>
    </row>
    <row r="15" spans="2:10" x14ac:dyDescent="0.2">
      <c r="B15" s="87"/>
      <c r="C15" s="88"/>
      <c r="D15" s="88"/>
      <c r="E15" s="88"/>
      <c r="F15" s="88"/>
      <c r="G15" s="88"/>
      <c r="H15" s="88"/>
      <c r="I15" s="88"/>
      <c r="J15" s="89"/>
    </row>
    <row r="16" spans="2:10" x14ac:dyDescent="0.2">
      <c r="B16" s="87"/>
      <c r="C16" s="88"/>
      <c r="D16" s="94" t="str">
        <f>'Research data'!C11</f>
        <v>fever.cop_per_degree</v>
      </c>
      <c r="E16" s="88">
        <v>4.2999999999999997E-2</v>
      </c>
      <c r="F16" s="88" t="s">
        <v>140</v>
      </c>
      <c r="G16" s="88"/>
      <c r="H16" s="88"/>
      <c r="I16" s="88"/>
      <c r="J16" s="89"/>
    </row>
    <row r="17" spans="2:10" x14ac:dyDescent="0.2">
      <c r="B17" s="87"/>
      <c r="C17" s="90"/>
      <c r="D17" s="88"/>
      <c r="E17" s="88"/>
      <c r="F17" s="88"/>
      <c r="G17" s="88"/>
      <c r="H17" s="88"/>
      <c r="I17" s="88"/>
      <c r="J17" s="89"/>
    </row>
    <row r="18" spans="2:10" x14ac:dyDescent="0.2">
      <c r="B18" s="87"/>
      <c r="C18" s="88"/>
      <c r="D18" s="88"/>
      <c r="E18" s="88"/>
      <c r="F18" s="88"/>
      <c r="G18" s="88"/>
      <c r="H18" s="88"/>
      <c r="I18" s="88"/>
      <c r="J18" s="89"/>
    </row>
    <row r="19" spans="2:10" x14ac:dyDescent="0.2">
      <c r="B19" s="87"/>
      <c r="C19" s="88"/>
      <c r="D19" s="88"/>
      <c r="E19" s="88"/>
      <c r="F19" s="88"/>
      <c r="G19" s="88"/>
      <c r="H19" s="88"/>
      <c r="I19" s="88"/>
      <c r="J19" s="89"/>
    </row>
    <row r="20" spans="2:10" x14ac:dyDescent="0.2">
      <c r="B20" s="87"/>
      <c r="C20" s="88"/>
      <c r="D20" s="88"/>
      <c r="E20" s="88"/>
      <c r="F20" s="88"/>
      <c r="G20" s="88"/>
      <c r="H20" s="88"/>
      <c r="I20" s="88"/>
      <c r="J20" s="89"/>
    </row>
    <row r="21" spans="2:10" x14ac:dyDescent="0.2">
      <c r="B21" s="87"/>
      <c r="C21" s="88"/>
      <c r="D21" s="88"/>
      <c r="E21" s="88"/>
      <c r="F21" s="88"/>
      <c r="G21" s="88"/>
      <c r="H21" s="88"/>
      <c r="I21" s="88"/>
      <c r="J21" s="89"/>
    </row>
    <row r="22" spans="2:10" x14ac:dyDescent="0.2">
      <c r="B22" s="87"/>
      <c r="C22" s="9" t="str">
        <f>Sources!E11</f>
        <v>ISSO 72 and Quintel calc</v>
      </c>
      <c r="D22" s="43" t="s">
        <v>117</v>
      </c>
      <c r="E22" s="88">
        <f>MROUND(E37/1000,0.001)</f>
        <v>5.0000000000000001E-3</v>
      </c>
      <c r="F22" s="88" t="s">
        <v>116</v>
      </c>
      <c r="G22" s="88"/>
      <c r="H22" s="88"/>
      <c r="I22" s="88"/>
      <c r="J22" s="89"/>
    </row>
    <row r="23" spans="2:10" x14ac:dyDescent="0.2">
      <c r="B23" s="87"/>
      <c r="C23" s="9"/>
      <c r="D23" s="45"/>
      <c r="E23" s="88"/>
      <c r="F23" s="88"/>
      <c r="G23" s="88"/>
      <c r="H23" s="88"/>
      <c r="I23" s="88"/>
      <c r="J23" s="89"/>
    </row>
    <row r="24" spans="2:10" x14ac:dyDescent="0.2">
      <c r="B24" s="87"/>
      <c r="C24" s="9"/>
      <c r="D24" s="45"/>
      <c r="E24" s="88"/>
      <c r="F24" s="88"/>
      <c r="G24" s="88"/>
      <c r="H24" s="88"/>
      <c r="I24" s="88"/>
      <c r="J24" s="89"/>
    </row>
    <row r="25" spans="2:10" x14ac:dyDescent="0.2">
      <c r="B25" s="87"/>
      <c r="C25" s="9"/>
      <c r="D25" s="45"/>
      <c r="E25" s="88"/>
      <c r="F25" s="88"/>
      <c r="G25" s="88"/>
      <c r="H25" s="88"/>
      <c r="I25" s="88"/>
      <c r="J25" s="89"/>
    </row>
    <row r="26" spans="2:10" x14ac:dyDescent="0.2">
      <c r="B26" s="87"/>
      <c r="C26" s="9"/>
      <c r="D26" s="45"/>
      <c r="E26" s="88"/>
      <c r="F26" s="88"/>
      <c r="G26" s="88"/>
      <c r="H26" s="88"/>
      <c r="I26" s="88"/>
      <c r="J26" s="89"/>
    </row>
    <row r="27" spans="2:10" x14ac:dyDescent="0.2">
      <c r="B27" s="87"/>
      <c r="C27" s="9"/>
      <c r="D27" s="45"/>
      <c r="E27" s="88"/>
      <c r="F27" s="109" t="s">
        <v>122</v>
      </c>
      <c r="G27" s="88"/>
      <c r="H27" s="88"/>
      <c r="I27" s="88"/>
      <c r="J27" s="89"/>
    </row>
    <row r="28" spans="2:10" x14ac:dyDescent="0.2">
      <c r="B28" s="87"/>
      <c r="C28" s="9"/>
      <c r="D28" s="45" t="s">
        <v>135</v>
      </c>
      <c r="E28" s="88">
        <v>80</v>
      </c>
      <c r="F28" s="109" t="s">
        <v>123</v>
      </c>
      <c r="G28" s="88"/>
      <c r="H28" s="88"/>
      <c r="I28" s="88"/>
      <c r="J28" s="89"/>
    </row>
    <row r="29" spans="2:10" x14ac:dyDescent="0.2">
      <c r="B29" s="87"/>
      <c r="C29" s="9"/>
      <c r="D29" s="45" t="s">
        <v>134</v>
      </c>
      <c r="E29" s="88">
        <v>115</v>
      </c>
      <c r="F29" s="109" t="s">
        <v>123</v>
      </c>
      <c r="G29" s="88"/>
      <c r="H29" s="88"/>
      <c r="I29" s="88"/>
      <c r="J29" s="89"/>
    </row>
    <row r="30" spans="2:10" x14ac:dyDescent="0.2">
      <c r="B30" s="87"/>
      <c r="C30" s="9"/>
      <c r="D30" s="45" t="s">
        <v>133</v>
      </c>
      <c r="E30" s="88">
        <f>MROUND(AVERAGE(E28:E29),20)</f>
        <v>100</v>
      </c>
      <c r="F30" s="111" t="s">
        <v>123</v>
      </c>
      <c r="G30" s="88"/>
      <c r="H30" s="88"/>
      <c r="I30" s="88"/>
      <c r="J30" s="89"/>
    </row>
    <row r="31" spans="2:10" x14ac:dyDescent="0.2">
      <c r="B31" s="87"/>
      <c r="C31" s="9"/>
      <c r="D31" s="45"/>
      <c r="E31" s="88"/>
      <c r="F31" s="88"/>
      <c r="G31" s="88"/>
      <c r="H31" s="88"/>
      <c r="I31" s="88"/>
      <c r="J31" s="89"/>
    </row>
    <row r="32" spans="2:10" x14ac:dyDescent="0.2">
      <c r="B32" s="87"/>
      <c r="C32" s="88"/>
      <c r="D32" s="109" t="s">
        <v>124</v>
      </c>
      <c r="E32" s="109">
        <v>4.18</v>
      </c>
      <c r="F32" s="109" t="s">
        <v>125</v>
      </c>
      <c r="G32" s="88"/>
      <c r="H32" s="88"/>
      <c r="I32" s="88"/>
      <c r="J32" s="89"/>
    </row>
    <row r="33" spans="2:10" x14ac:dyDescent="0.2">
      <c r="B33" s="87"/>
      <c r="C33" s="88"/>
      <c r="D33" s="109" t="s">
        <v>126</v>
      </c>
      <c r="E33" s="109">
        <v>10</v>
      </c>
      <c r="F33" s="109" t="s">
        <v>127</v>
      </c>
      <c r="G33" s="88"/>
      <c r="H33" s="88"/>
      <c r="I33" s="88"/>
      <c r="J33" s="89"/>
    </row>
    <row r="34" spans="2:10" x14ac:dyDescent="0.2">
      <c r="B34" s="87"/>
      <c r="C34" s="88"/>
      <c r="D34" s="109" t="s">
        <v>128</v>
      </c>
      <c r="E34" s="109">
        <v>50</v>
      </c>
      <c r="F34" s="109" t="s">
        <v>127</v>
      </c>
      <c r="G34" s="88"/>
      <c r="H34" s="88"/>
      <c r="I34" s="88"/>
      <c r="J34" s="89"/>
    </row>
    <row r="35" spans="2:10" x14ac:dyDescent="0.2">
      <c r="B35" s="87"/>
      <c r="C35" s="88"/>
      <c r="D35" s="109" t="s">
        <v>129</v>
      </c>
      <c r="E35" s="109">
        <f>E30</f>
        <v>100</v>
      </c>
      <c r="F35" s="109" t="s">
        <v>123</v>
      </c>
      <c r="G35" s="88"/>
      <c r="H35" s="88"/>
      <c r="I35" s="88"/>
      <c r="J35" s="89"/>
    </row>
    <row r="36" spans="2:10" x14ac:dyDescent="0.2">
      <c r="B36" s="87"/>
      <c r="C36" s="88"/>
      <c r="D36" s="109" t="s">
        <v>130</v>
      </c>
      <c r="E36" s="112">
        <f>E35*(E34-E33)*E32</f>
        <v>16720</v>
      </c>
      <c r="F36" s="109" t="s">
        <v>131</v>
      </c>
      <c r="G36" s="88"/>
      <c r="H36" s="88"/>
      <c r="I36" s="88"/>
      <c r="J36" s="89"/>
    </row>
    <row r="37" spans="2:10" x14ac:dyDescent="0.2">
      <c r="B37" s="87"/>
      <c r="C37" s="88"/>
      <c r="D37" s="113" t="str">
        <f>'Research data'!C12</f>
        <v>storage.volume</v>
      </c>
      <c r="E37" s="112">
        <f>(E36/3600)</f>
        <v>4.6444444444444448</v>
      </c>
      <c r="F37" s="109" t="s">
        <v>132</v>
      </c>
      <c r="G37" s="88"/>
      <c r="H37" s="88"/>
      <c r="I37" s="88"/>
      <c r="J37" s="89"/>
    </row>
    <row r="38" spans="2:10" x14ac:dyDescent="0.2">
      <c r="B38" s="87"/>
      <c r="C38" s="9"/>
      <c r="D38" s="45"/>
      <c r="E38" s="88"/>
      <c r="F38" s="88"/>
      <c r="G38" s="88"/>
      <c r="H38" s="88"/>
      <c r="I38" s="88"/>
      <c r="J38" s="89"/>
    </row>
    <row r="39" spans="2:10" x14ac:dyDescent="0.2">
      <c r="B39" s="87"/>
      <c r="C39" s="9"/>
      <c r="D39" s="45"/>
      <c r="E39" s="88"/>
      <c r="F39" s="88"/>
      <c r="G39" s="88"/>
      <c r="H39" s="88"/>
      <c r="I39" s="88"/>
      <c r="J39" s="89"/>
    </row>
    <row r="40" spans="2:10" x14ac:dyDescent="0.2">
      <c r="B40" s="87"/>
      <c r="C40" s="9"/>
      <c r="D40" s="45"/>
      <c r="E40" s="88"/>
      <c r="F40" s="109"/>
      <c r="G40" s="88"/>
      <c r="H40" s="88"/>
      <c r="I40" s="88"/>
      <c r="J40" s="89"/>
    </row>
    <row r="41" spans="2:10" x14ac:dyDescent="0.2">
      <c r="B41" s="87"/>
      <c r="C41" s="9"/>
      <c r="D41" s="45"/>
      <c r="E41" s="88"/>
      <c r="F41" s="88"/>
      <c r="G41" s="88"/>
      <c r="H41" s="88"/>
      <c r="I41" s="88"/>
      <c r="J41" s="89"/>
    </row>
    <row r="42" spans="2:10" x14ac:dyDescent="0.2">
      <c r="B42" s="87"/>
      <c r="C42" s="9"/>
      <c r="D42" s="45"/>
      <c r="E42" s="88"/>
      <c r="F42" s="88"/>
      <c r="G42" s="88"/>
      <c r="H42" s="88"/>
      <c r="I42" s="88"/>
      <c r="J42" s="89"/>
    </row>
    <row r="43" spans="2:10" x14ac:dyDescent="0.2">
      <c r="B43" s="87"/>
      <c r="C43" s="9"/>
      <c r="D43" s="45"/>
      <c r="E43" s="88"/>
      <c r="F43" s="88"/>
      <c r="G43" s="88"/>
      <c r="H43" s="88"/>
      <c r="I43" s="88"/>
      <c r="J43" s="89"/>
    </row>
    <row r="44" spans="2:10" x14ac:dyDescent="0.2">
      <c r="B44" s="87"/>
      <c r="C44" s="9"/>
      <c r="D44" s="45"/>
      <c r="E44" s="88"/>
      <c r="F44" s="88"/>
      <c r="G44" s="88"/>
      <c r="H44" s="88"/>
      <c r="I44" s="88"/>
      <c r="J44" s="89"/>
    </row>
    <row r="45" spans="2:10" x14ac:dyDescent="0.2">
      <c r="B45" s="87"/>
      <c r="C45" s="9"/>
      <c r="D45" s="45"/>
      <c r="E45" s="88"/>
      <c r="F45" s="88"/>
      <c r="G45" s="88"/>
      <c r="H45" s="88"/>
      <c r="I45" s="88"/>
      <c r="J45" s="89"/>
    </row>
    <row r="46" spans="2:10" x14ac:dyDescent="0.2">
      <c r="B46" s="87"/>
      <c r="C46" s="9"/>
      <c r="D46" s="45"/>
      <c r="E46" s="88"/>
      <c r="F46" s="88"/>
      <c r="G46" s="88"/>
      <c r="H46" s="88"/>
      <c r="I46" s="88"/>
      <c r="J46" s="89"/>
    </row>
    <row r="47" spans="2:10" x14ac:dyDescent="0.2">
      <c r="B47" s="87"/>
      <c r="C47" s="9"/>
      <c r="D47" s="45"/>
      <c r="E47" s="88"/>
      <c r="F47" s="88"/>
      <c r="G47" s="88"/>
      <c r="H47" s="88"/>
      <c r="I47" s="88"/>
      <c r="J47" s="89"/>
    </row>
    <row r="48" spans="2:10" x14ac:dyDescent="0.2">
      <c r="B48" s="87"/>
      <c r="C48" s="9"/>
      <c r="D48" s="45"/>
      <c r="E48" s="88"/>
      <c r="F48" s="88"/>
      <c r="G48" s="88"/>
      <c r="H48" s="88"/>
      <c r="I48" s="88"/>
      <c r="J48" s="89"/>
    </row>
    <row r="49" spans="2:10" x14ac:dyDescent="0.2">
      <c r="B49" s="87"/>
      <c r="C49" s="9"/>
      <c r="D49" s="45"/>
      <c r="E49" s="88"/>
      <c r="F49" s="88"/>
      <c r="G49" s="88"/>
      <c r="H49" s="88"/>
      <c r="I49" s="88"/>
      <c r="J49" s="89"/>
    </row>
    <row r="50" spans="2:10" x14ac:dyDescent="0.2">
      <c r="B50" s="87"/>
      <c r="C50" s="9"/>
      <c r="D50" s="45"/>
      <c r="E50" s="88"/>
      <c r="F50" s="88"/>
      <c r="G50" s="88"/>
      <c r="H50" s="88"/>
      <c r="I50" s="88"/>
      <c r="J50" s="89"/>
    </row>
    <row r="51" spans="2:10" x14ac:dyDescent="0.2">
      <c r="B51" s="87"/>
      <c r="C51" s="9"/>
      <c r="D51" s="45"/>
      <c r="E51" s="88"/>
      <c r="F51" s="88"/>
      <c r="G51" s="88"/>
      <c r="H51" s="88"/>
      <c r="I51" s="88"/>
      <c r="J51" s="89"/>
    </row>
    <row r="52" spans="2:10" x14ac:dyDescent="0.2">
      <c r="B52" s="87"/>
      <c r="C52" s="9"/>
      <c r="D52" s="45"/>
      <c r="E52" s="88"/>
      <c r="F52" s="88"/>
      <c r="G52" s="88"/>
      <c r="H52" s="88"/>
      <c r="I52" s="88"/>
      <c r="J52" s="89"/>
    </row>
    <row r="53" spans="2:10" x14ac:dyDescent="0.2">
      <c r="B53" s="87"/>
      <c r="C53" s="88"/>
      <c r="D53" s="88"/>
      <c r="E53" s="88"/>
      <c r="F53" s="88"/>
      <c r="G53" s="88"/>
      <c r="H53" s="88"/>
      <c r="I53" s="88"/>
      <c r="J53" s="89"/>
    </row>
    <row r="54" spans="2:10" x14ac:dyDescent="0.2">
      <c r="B54" s="87"/>
      <c r="C54" s="88"/>
      <c r="D54" s="88"/>
      <c r="E54" s="88"/>
      <c r="F54" s="88"/>
      <c r="G54" s="88"/>
      <c r="H54" s="88"/>
      <c r="I54" s="88"/>
      <c r="J54" s="89"/>
    </row>
    <row r="55" spans="2:10" x14ac:dyDescent="0.2">
      <c r="B55" s="87"/>
      <c r="C55" s="88"/>
      <c r="D55" s="88"/>
      <c r="E55" s="88"/>
      <c r="F55" s="88"/>
      <c r="G55" s="88"/>
      <c r="H55" s="88"/>
      <c r="I55" s="88"/>
      <c r="J55" s="89"/>
    </row>
    <row r="56" spans="2:10" x14ac:dyDescent="0.2">
      <c r="B56" s="87"/>
      <c r="C56" s="88"/>
      <c r="D56" s="88"/>
      <c r="E56" s="88"/>
      <c r="F56" s="88"/>
      <c r="G56" s="88"/>
      <c r="H56" s="88"/>
      <c r="I56" s="88"/>
      <c r="J56" s="89"/>
    </row>
    <row r="57" spans="2:10" x14ac:dyDescent="0.2">
      <c r="B57" s="87"/>
      <c r="C57" s="88"/>
      <c r="D57" s="88"/>
      <c r="E57" s="88"/>
      <c r="F57" s="88"/>
      <c r="G57" s="88"/>
      <c r="H57" s="88"/>
      <c r="I57" s="88"/>
      <c r="J57" s="89"/>
    </row>
    <row r="58" spans="2:10" x14ac:dyDescent="0.2">
      <c r="B58" s="87"/>
      <c r="C58" s="88"/>
      <c r="D58" s="88"/>
      <c r="E58" s="88"/>
      <c r="F58" s="88"/>
      <c r="G58" s="88"/>
      <c r="H58" s="88"/>
      <c r="I58" s="88"/>
      <c r="J58" s="89"/>
    </row>
    <row r="59" spans="2:10" x14ac:dyDescent="0.2">
      <c r="B59" s="87"/>
      <c r="C59" s="88"/>
      <c r="D59" s="88"/>
      <c r="E59" s="88"/>
      <c r="F59" s="88"/>
      <c r="G59" s="88"/>
      <c r="H59" s="88"/>
      <c r="I59" s="88"/>
      <c r="J59" s="89"/>
    </row>
    <row r="60" spans="2:10" x14ac:dyDescent="0.2">
      <c r="B60" s="87"/>
      <c r="C60" s="88"/>
      <c r="D60" s="88"/>
      <c r="E60" s="88"/>
      <c r="F60" s="88"/>
      <c r="G60" s="88"/>
      <c r="H60" s="88"/>
      <c r="I60" s="88"/>
      <c r="J60" s="89"/>
    </row>
    <row r="61" spans="2:10" x14ac:dyDescent="0.2">
      <c r="B61" s="87"/>
      <c r="C61" s="88"/>
      <c r="D61" s="88"/>
      <c r="E61" s="88"/>
      <c r="F61" s="88"/>
      <c r="G61" s="88"/>
      <c r="H61" s="88"/>
      <c r="I61" s="88"/>
      <c r="J61" s="89"/>
    </row>
    <row r="62" spans="2:10" x14ac:dyDescent="0.2">
      <c r="B62" s="87"/>
      <c r="C62" s="88"/>
      <c r="D62" s="88"/>
      <c r="E62" s="88"/>
      <c r="F62" s="88"/>
      <c r="G62" s="88"/>
      <c r="H62" s="88"/>
      <c r="I62" s="88"/>
      <c r="J62" s="89"/>
    </row>
    <row r="63" spans="2:10" x14ac:dyDescent="0.2">
      <c r="B63" s="87"/>
      <c r="C63" s="88"/>
      <c r="D63" s="88"/>
      <c r="E63" s="88"/>
      <c r="F63" s="88"/>
      <c r="G63" s="88"/>
      <c r="H63" s="88"/>
      <c r="I63" s="88"/>
      <c r="J63" s="89"/>
    </row>
    <row r="64" spans="2:10" x14ac:dyDescent="0.2">
      <c r="B64" s="87"/>
      <c r="C64" s="88"/>
      <c r="D64" s="88"/>
      <c r="E64" s="88"/>
      <c r="F64" s="88"/>
      <c r="G64" s="88"/>
      <c r="H64" s="88"/>
      <c r="I64" s="88"/>
      <c r="J64" s="89"/>
    </row>
    <row r="65" spans="2:11" x14ac:dyDescent="0.2">
      <c r="B65" s="87"/>
      <c r="C65" s="88"/>
      <c r="D65" s="88"/>
      <c r="E65" s="88"/>
      <c r="F65" s="88"/>
      <c r="G65" s="88"/>
      <c r="H65" s="88"/>
      <c r="I65" s="88"/>
      <c r="J65" s="89"/>
    </row>
    <row r="66" spans="2:11" x14ac:dyDescent="0.2">
      <c r="B66" s="87"/>
      <c r="C66" s="88"/>
      <c r="D66" s="88"/>
      <c r="E66" s="88"/>
      <c r="F66" s="88"/>
      <c r="G66" s="88"/>
      <c r="H66" s="88"/>
      <c r="I66" s="88"/>
      <c r="J66" s="89"/>
    </row>
    <row r="67" spans="2:11" x14ac:dyDescent="0.2">
      <c r="B67" s="87"/>
      <c r="C67" s="88"/>
      <c r="D67" s="88"/>
      <c r="E67" s="88"/>
      <c r="F67" s="88"/>
      <c r="G67" s="88"/>
      <c r="H67" s="88"/>
      <c r="I67" s="88"/>
      <c r="J67" s="89"/>
    </row>
    <row r="68" spans="2:11" x14ac:dyDescent="0.2">
      <c r="B68" s="87"/>
      <c r="C68" s="88"/>
      <c r="D68" s="88"/>
      <c r="E68" s="88"/>
      <c r="F68" s="88"/>
      <c r="G68" s="88"/>
      <c r="H68" s="88"/>
      <c r="I68" s="88"/>
      <c r="J68" s="89"/>
    </row>
    <row r="69" spans="2:11" x14ac:dyDescent="0.2">
      <c r="B69" s="87"/>
      <c r="C69" s="88"/>
      <c r="D69" s="88"/>
      <c r="E69" s="88"/>
      <c r="F69" s="88"/>
      <c r="G69" s="88"/>
      <c r="H69" s="88"/>
      <c r="I69" s="88"/>
      <c r="J69" s="89"/>
    </row>
    <row r="70" spans="2:11" x14ac:dyDescent="0.2">
      <c r="B70" s="87"/>
      <c r="C70" s="88"/>
      <c r="D70" s="88"/>
      <c r="E70" s="88"/>
      <c r="F70" s="88"/>
      <c r="G70" s="88"/>
      <c r="H70" s="88"/>
      <c r="I70" s="88"/>
      <c r="J70" s="89"/>
    </row>
    <row r="71" spans="2:11" x14ac:dyDescent="0.2">
      <c r="B71" s="87"/>
      <c r="C71" s="9" t="s">
        <v>103</v>
      </c>
      <c r="D71" s="88" t="s">
        <v>113</v>
      </c>
      <c r="E71" s="88"/>
      <c r="F71" s="88"/>
      <c r="G71" s="88"/>
      <c r="H71" s="88"/>
      <c r="I71" s="88"/>
      <c r="J71" s="89"/>
    </row>
    <row r="72" spans="2:11" x14ac:dyDescent="0.2">
      <c r="B72" s="87"/>
      <c r="C72" s="9"/>
      <c r="D72" s="88" t="s">
        <v>114</v>
      </c>
      <c r="E72" s="88" t="s">
        <v>115</v>
      </c>
      <c r="F72" s="88"/>
      <c r="G72" s="88"/>
      <c r="H72" s="88"/>
      <c r="I72" s="88"/>
      <c r="J72" s="89"/>
    </row>
    <row r="73" spans="2:11" x14ac:dyDescent="0.2">
      <c r="B73" s="87"/>
      <c r="C73" s="88"/>
      <c r="D73" s="88"/>
      <c r="E73" s="88"/>
      <c r="F73" s="88"/>
      <c r="G73" s="88"/>
      <c r="H73" s="88"/>
      <c r="I73" s="88"/>
      <c r="J73" s="89"/>
    </row>
    <row r="74" spans="2:11" x14ac:dyDescent="0.2">
      <c r="B74" s="87"/>
      <c r="C74" s="88"/>
      <c r="D74" s="114" t="str">
        <f>'Research data'!C43</f>
        <v>technical_lifetime</v>
      </c>
      <c r="E74" s="92">
        <v>15</v>
      </c>
      <c r="F74" s="56" t="s">
        <v>1</v>
      </c>
      <c r="G74" s="56"/>
      <c r="H74" s="88"/>
      <c r="I74" s="88"/>
      <c r="J74" s="89"/>
    </row>
    <row r="75" spans="2:11" x14ac:dyDescent="0.2">
      <c r="B75" s="87"/>
      <c r="C75" s="88"/>
      <c r="D75" s="83" t="s">
        <v>154</v>
      </c>
      <c r="E75" s="83">
        <v>9500</v>
      </c>
      <c r="F75" s="83" t="s">
        <v>30</v>
      </c>
      <c r="G75" s="88"/>
      <c r="H75" s="88"/>
      <c r="I75" s="88"/>
      <c r="J75" s="89"/>
    </row>
    <row r="76" spans="2:11" x14ac:dyDescent="0.2">
      <c r="B76" s="87"/>
      <c r="C76" s="88"/>
      <c r="D76" s="114" t="str">
        <f>'Research data'!C31</f>
        <v>cost_of_installing</v>
      </c>
      <c r="E76" s="88">
        <v>1500</v>
      </c>
      <c r="F76" s="88" t="s">
        <v>30</v>
      </c>
      <c r="G76" s="88"/>
      <c r="H76" s="88"/>
      <c r="I76" s="88"/>
      <c r="J76" s="89"/>
    </row>
    <row r="77" spans="2:11" x14ac:dyDescent="0.2">
      <c r="B77" s="87"/>
      <c r="C77" s="88"/>
      <c r="D77" s="114" t="str">
        <f>'Research data'!C33</f>
        <v>fixed_operation_and_maintenance_costs_per_year</v>
      </c>
      <c r="E77" s="88">
        <v>100</v>
      </c>
      <c r="F77" s="88" t="s">
        <v>50</v>
      </c>
      <c r="G77" s="88"/>
      <c r="H77" s="88"/>
      <c r="I77" s="88"/>
      <c r="J77" s="89"/>
    </row>
    <row r="78" spans="2:11" x14ac:dyDescent="0.2">
      <c r="B78" s="87"/>
      <c r="C78" s="88"/>
      <c r="D78" s="114" t="str">
        <f>'Research data'!C21</f>
        <v>heat_output_capacity</v>
      </c>
      <c r="E78" s="88">
        <f>H78/1000</f>
        <v>0.01</v>
      </c>
      <c r="F78" s="88" t="s">
        <v>57</v>
      </c>
      <c r="G78" s="88"/>
      <c r="H78" s="88">
        <v>10</v>
      </c>
      <c r="I78" s="88" t="s">
        <v>107</v>
      </c>
      <c r="J78" s="89"/>
    </row>
    <row r="79" spans="2:11" x14ac:dyDescent="0.2">
      <c r="B79" s="87"/>
      <c r="C79" s="88"/>
      <c r="D79" s="88"/>
      <c r="E79" s="88"/>
      <c r="F79" s="88"/>
      <c r="G79" s="88"/>
      <c r="H79" s="88"/>
      <c r="I79" s="9" t="s">
        <v>102</v>
      </c>
      <c r="J79" s="89" t="s">
        <v>138</v>
      </c>
      <c r="K79" s="88"/>
    </row>
    <row r="80" spans="2:11" x14ac:dyDescent="0.2">
      <c r="B80" s="87"/>
      <c r="C80" s="88"/>
      <c r="D80" s="88" t="s">
        <v>139</v>
      </c>
      <c r="E80" s="88"/>
      <c r="F80" s="88"/>
      <c r="G80" s="88"/>
      <c r="H80" s="88"/>
      <c r="I80" s="88"/>
      <c r="J80" s="89"/>
    </row>
    <row r="81" spans="2:10" x14ac:dyDescent="0.2">
      <c r="B81" s="87"/>
      <c r="C81" s="88"/>
      <c r="D81" s="88" t="s">
        <v>121</v>
      </c>
      <c r="E81" s="88"/>
      <c r="F81" s="88"/>
      <c r="G81" s="88"/>
      <c r="H81" s="88"/>
      <c r="I81" s="88"/>
      <c r="J81" s="89"/>
    </row>
    <row r="82" spans="2:10" x14ac:dyDescent="0.2">
      <c r="B82" s="87"/>
      <c r="C82" s="88"/>
      <c r="D82" s="90" t="s">
        <v>110</v>
      </c>
      <c r="E82" s="88">
        <v>3.25</v>
      </c>
      <c r="F82" s="88" t="s">
        <v>108</v>
      </c>
      <c r="G82" s="88"/>
      <c r="H82" s="88"/>
      <c r="I82" s="88"/>
      <c r="J82" s="89"/>
    </row>
    <row r="83" spans="2:10" x14ac:dyDescent="0.2">
      <c r="B83" s="87"/>
      <c r="C83" s="88"/>
      <c r="D83" s="90" t="s">
        <v>109</v>
      </c>
      <c r="E83" s="88">
        <v>8.7499999999999994E-2</v>
      </c>
      <c r="F83" s="88" t="s">
        <v>140</v>
      </c>
      <c r="G83" s="88"/>
      <c r="H83" s="88"/>
      <c r="I83" s="88"/>
      <c r="J83" s="89"/>
    </row>
    <row r="84" spans="2:10" x14ac:dyDescent="0.2">
      <c r="B84" s="87"/>
      <c r="C84" s="88"/>
      <c r="D84" s="88"/>
      <c r="E84" s="88"/>
      <c r="F84" s="88"/>
      <c r="G84" s="88"/>
      <c r="H84" s="88"/>
      <c r="I84" s="88"/>
      <c r="J84" s="89"/>
    </row>
    <row r="85" spans="2:10" x14ac:dyDescent="0.2">
      <c r="B85" s="87"/>
      <c r="C85" s="88"/>
      <c r="D85" s="88" t="s">
        <v>137</v>
      </c>
      <c r="E85" s="88">
        <v>7</v>
      </c>
      <c r="F85" s="88" t="s">
        <v>127</v>
      </c>
      <c r="G85" s="88"/>
      <c r="H85" s="88"/>
      <c r="I85" s="88"/>
      <c r="J85" s="89"/>
    </row>
    <row r="86" spans="2:10" x14ac:dyDescent="0.2">
      <c r="B86" s="87"/>
      <c r="C86" s="88"/>
      <c r="D86" s="94" t="str">
        <f>'Research data'!C10</f>
        <v>fever.capacity.electricity</v>
      </c>
      <c r="E86" s="88">
        <f>H78/(E85*E83+E82)/1000</f>
        <v>2.5889967637540458E-3</v>
      </c>
      <c r="F86" s="88" t="s">
        <v>57</v>
      </c>
      <c r="G86" s="88"/>
      <c r="H86" s="88"/>
      <c r="I86" s="88"/>
      <c r="J86" s="89"/>
    </row>
    <row r="87" spans="2:10" x14ac:dyDescent="0.2">
      <c r="B87" s="87"/>
      <c r="C87" s="88"/>
      <c r="D87" s="88"/>
      <c r="E87" s="88"/>
      <c r="F87" s="88"/>
      <c r="G87" s="88"/>
      <c r="H87" s="88"/>
      <c r="I87" s="88"/>
      <c r="J87" s="89"/>
    </row>
    <row r="88" spans="2:10" x14ac:dyDescent="0.2">
      <c r="B88" s="87"/>
      <c r="C88" s="88"/>
      <c r="D88" s="114" t="str">
        <f>'Research data'!C29</f>
        <v>initial_investment</v>
      </c>
      <c r="E88" s="150">
        <f>E75-(E96*E22)</f>
        <v>9246.4312546957171</v>
      </c>
      <c r="F88" s="88" t="s">
        <v>30</v>
      </c>
      <c r="G88" s="88"/>
      <c r="H88" s="88"/>
      <c r="I88" s="88"/>
      <c r="J88" s="89"/>
    </row>
    <row r="89" spans="2:10" x14ac:dyDescent="0.2">
      <c r="B89" s="87"/>
      <c r="C89" s="88"/>
      <c r="D89" s="88"/>
      <c r="E89" s="88">
        <f>E22*E96</f>
        <v>253.56874530428246</v>
      </c>
      <c r="F89" s="88"/>
      <c r="G89" s="88"/>
      <c r="H89" s="88"/>
      <c r="I89" s="88"/>
      <c r="J89" s="89"/>
    </row>
    <row r="90" spans="2:10" x14ac:dyDescent="0.2">
      <c r="B90" s="87"/>
      <c r="C90" s="88"/>
      <c r="D90" s="88"/>
      <c r="E90" s="88"/>
      <c r="F90" s="88"/>
      <c r="G90" s="88"/>
      <c r="H90" s="88"/>
      <c r="I90" s="88"/>
      <c r="J90" s="89"/>
    </row>
    <row r="91" spans="2:10" x14ac:dyDescent="0.2">
      <c r="B91" s="87"/>
      <c r="C91" s="88"/>
      <c r="D91" s="88"/>
      <c r="E91" s="88"/>
      <c r="F91" s="88"/>
      <c r="G91" s="88"/>
      <c r="H91" s="88"/>
      <c r="I91" s="88"/>
      <c r="J91" s="89"/>
    </row>
    <row r="92" spans="2:10" x14ac:dyDescent="0.2">
      <c r="B92" s="87"/>
      <c r="C92" s="88"/>
      <c r="D92" s="88"/>
      <c r="E92" s="88"/>
      <c r="F92" s="88"/>
      <c r="G92" s="88"/>
      <c r="H92" s="88"/>
      <c r="I92" s="88"/>
      <c r="J92" s="89"/>
    </row>
    <row r="93" spans="2:10" x14ac:dyDescent="0.2">
      <c r="B93" s="87"/>
      <c r="C93" s="88"/>
      <c r="D93" s="88"/>
      <c r="E93" s="88"/>
      <c r="F93" s="88"/>
      <c r="G93" s="88"/>
      <c r="H93" s="88"/>
      <c r="I93" s="88"/>
      <c r="J93" s="89"/>
    </row>
    <row r="94" spans="2:10" x14ac:dyDescent="0.2">
      <c r="B94" s="87"/>
      <c r="C94" s="88"/>
      <c r="D94" s="88"/>
      <c r="E94" s="88"/>
      <c r="F94" s="88"/>
      <c r="G94" s="88"/>
      <c r="H94" s="88"/>
      <c r="I94" s="88"/>
      <c r="J94" s="89"/>
    </row>
    <row r="95" spans="2:10" x14ac:dyDescent="0.2">
      <c r="B95" s="87"/>
      <c r="C95" s="88"/>
      <c r="D95" s="88"/>
      <c r="E95" s="88"/>
      <c r="F95" s="88"/>
      <c r="G95" s="88"/>
      <c r="H95" s="88"/>
      <c r="I95" s="88"/>
      <c r="J95" s="89"/>
    </row>
    <row r="96" spans="2:10" x14ac:dyDescent="0.2">
      <c r="B96" s="87"/>
      <c r="C96" s="9" t="s">
        <v>145</v>
      </c>
      <c r="D96" s="113" t="str">
        <f>'Research data'!C38</f>
        <v>storage.cost_per_mwh</v>
      </c>
      <c r="E96" s="151">
        <f>E100*E101</f>
        <v>50713.749060856491</v>
      </c>
      <c r="F96" s="109" t="s">
        <v>142</v>
      </c>
      <c r="G96" s="88"/>
      <c r="H96" s="88"/>
      <c r="I96" s="88"/>
      <c r="J96" s="89"/>
    </row>
    <row r="97" spans="2:10" x14ac:dyDescent="0.2">
      <c r="B97" s="87"/>
      <c r="C97" s="88"/>
      <c r="D97" s="88" t="s">
        <v>146</v>
      </c>
      <c r="E97" s="88">
        <v>200</v>
      </c>
      <c r="F97" s="88" t="s">
        <v>123</v>
      </c>
      <c r="G97" s="88"/>
      <c r="H97" s="88"/>
      <c r="I97" s="88"/>
      <c r="J97" s="89"/>
    </row>
    <row r="98" spans="2:10" x14ac:dyDescent="0.2">
      <c r="B98" s="87"/>
      <c r="C98" s="88"/>
      <c r="D98" s="88" t="s">
        <v>147</v>
      </c>
      <c r="E98" s="88">
        <v>570</v>
      </c>
      <c r="F98" s="88" t="s">
        <v>30</v>
      </c>
      <c r="G98" s="88"/>
      <c r="H98" s="88"/>
      <c r="I98" s="88"/>
      <c r="J98" s="89"/>
    </row>
    <row r="99" spans="2:10" x14ac:dyDescent="0.2">
      <c r="B99" s="87"/>
      <c r="C99" s="88"/>
      <c r="D99" s="88" t="s">
        <v>148</v>
      </c>
      <c r="E99" s="150">
        <f>E98/1.21</f>
        <v>471.07438016528926</v>
      </c>
      <c r="F99" s="88" t="s">
        <v>30</v>
      </c>
      <c r="G99" s="88"/>
      <c r="H99" s="88"/>
      <c r="I99" s="88"/>
      <c r="J99" s="89"/>
    </row>
    <row r="100" spans="2:10" x14ac:dyDescent="0.2">
      <c r="B100" s="87"/>
      <c r="C100" s="88"/>
      <c r="D100" s="88" t="s">
        <v>158</v>
      </c>
      <c r="E100" s="149">
        <f>E99/E97</f>
        <v>2.3553719008264462</v>
      </c>
      <c r="F100" s="88" t="s">
        <v>155</v>
      </c>
      <c r="G100" s="88"/>
      <c r="H100" s="88"/>
      <c r="I100" s="88"/>
      <c r="J100" s="89"/>
    </row>
    <row r="101" spans="2:10" x14ac:dyDescent="0.2">
      <c r="B101" s="87"/>
      <c r="C101" s="88"/>
      <c r="D101" s="88" t="s">
        <v>161</v>
      </c>
      <c r="E101" s="150">
        <f>E$35/E$37*1000</f>
        <v>21531.100478468896</v>
      </c>
      <c r="F101" s="88" t="s">
        <v>156</v>
      </c>
      <c r="G101" s="88"/>
      <c r="H101" s="88"/>
      <c r="I101" s="88"/>
      <c r="J101" s="89"/>
    </row>
    <row r="102" spans="2:10" x14ac:dyDescent="0.2">
      <c r="B102" s="87"/>
      <c r="C102" s="88"/>
      <c r="D102" s="88" t="s">
        <v>159</v>
      </c>
      <c r="E102" s="150">
        <f>E96*E$22</f>
        <v>253.56874530428246</v>
      </c>
      <c r="F102" s="88" t="s">
        <v>160</v>
      </c>
      <c r="G102" s="88"/>
      <c r="H102" s="88"/>
      <c r="I102" s="88"/>
      <c r="J102" s="89"/>
    </row>
    <row r="103" spans="2:10" x14ac:dyDescent="0.2">
      <c r="B103" s="87"/>
      <c r="C103" s="88"/>
      <c r="D103" s="88"/>
      <c r="E103" s="150"/>
      <c r="F103" s="88"/>
      <c r="G103" s="88"/>
      <c r="H103" s="88"/>
      <c r="I103" s="88"/>
      <c r="J103" s="89"/>
    </row>
    <row r="104" spans="2:10" x14ac:dyDescent="0.2">
      <c r="B104" s="87"/>
      <c r="C104" s="88"/>
      <c r="D104" s="88"/>
      <c r="E104" s="150"/>
      <c r="F104" s="88"/>
      <c r="G104" s="88"/>
      <c r="H104" s="88"/>
      <c r="I104" s="88"/>
      <c r="J104" s="89"/>
    </row>
    <row r="105" spans="2:10" x14ac:dyDescent="0.2">
      <c r="B105" s="87"/>
      <c r="C105" s="88"/>
      <c r="D105" s="88"/>
      <c r="E105" s="150"/>
      <c r="F105" s="88"/>
      <c r="G105" s="88"/>
      <c r="H105" s="88"/>
      <c r="I105" s="88"/>
      <c r="J105" s="89"/>
    </row>
    <row r="106" spans="2:10" x14ac:dyDescent="0.2">
      <c r="B106" s="87"/>
      <c r="C106" s="88"/>
      <c r="D106" s="88"/>
      <c r="E106" s="150"/>
      <c r="F106" s="88"/>
      <c r="G106" s="88"/>
      <c r="H106" s="88"/>
      <c r="I106" s="88"/>
      <c r="J106" s="89"/>
    </row>
    <row r="107" spans="2:10" x14ac:dyDescent="0.2">
      <c r="B107" s="87"/>
      <c r="C107" s="88"/>
      <c r="D107" s="88"/>
      <c r="E107" s="150"/>
      <c r="F107" s="88"/>
      <c r="G107" s="88"/>
      <c r="H107" s="88"/>
      <c r="I107" s="88"/>
      <c r="J107" s="89"/>
    </row>
    <row r="108" spans="2:10" x14ac:dyDescent="0.2">
      <c r="B108" s="87"/>
      <c r="C108" s="88"/>
      <c r="D108" s="88"/>
      <c r="E108" s="150"/>
      <c r="F108" s="88"/>
      <c r="G108" s="88"/>
      <c r="H108" s="88"/>
      <c r="I108" s="88"/>
      <c r="J108" s="89"/>
    </row>
    <row r="109" spans="2:10" x14ac:dyDescent="0.2">
      <c r="B109" s="87"/>
      <c r="C109" s="88"/>
      <c r="D109" s="88"/>
      <c r="E109" s="150"/>
      <c r="F109" s="88"/>
      <c r="G109" s="88"/>
      <c r="H109" s="88"/>
      <c r="I109" s="88"/>
      <c r="J109" s="89"/>
    </row>
    <row r="110" spans="2:10" x14ac:dyDescent="0.2">
      <c r="B110" s="87"/>
      <c r="C110" s="88"/>
      <c r="D110" s="88"/>
      <c r="E110" s="150"/>
      <c r="F110" s="88"/>
      <c r="G110" s="88"/>
      <c r="H110" s="88"/>
      <c r="I110" s="88"/>
      <c r="J110" s="89"/>
    </row>
    <row r="111" spans="2:10" x14ac:dyDescent="0.2">
      <c r="B111" s="87"/>
      <c r="C111" s="88"/>
      <c r="D111" s="88"/>
      <c r="E111" s="150"/>
      <c r="F111" s="88"/>
      <c r="G111" s="88"/>
      <c r="H111" s="88"/>
      <c r="I111" s="88"/>
      <c r="J111" s="89"/>
    </row>
    <row r="112" spans="2:10" x14ac:dyDescent="0.2">
      <c r="B112" s="87"/>
      <c r="C112" s="88"/>
      <c r="D112" s="88"/>
      <c r="E112" s="150"/>
      <c r="F112" s="88"/>
      <c r="G112" s="88"/>
      <c r="H112" s="88"/>
      <c r="I112" s="88"/>
      <c r="J112" s="89"/>
    </row>
    <row r="113" spans="2:10" x14ac:dyDescent="0.2">
      <c r="B113" s="87"/>
      <c r="C113" s="88"/>
      <c r="D113" s="88"/>
      <c r="E113" s="150"/>
      <c r="F113" s="88"/>
      <c r="G113" s="88"/>
      <c r="H113" s="88"/>
      <c r="I113" s="88"/>
      <c r="J113" s="89"/>
    </row>
    <row r="114" spans="2:10" x14ac:dyDescent="0.2">
      <c r="B114" s="87"/>
      <c r="C114" s="88"/>
      <c r="D114" s="88"/>
      <c r="E114" s="150"/>
      <c r="F114" s="88"/>
      <c r="G114" s="88"/>
      <c r="H114" s="88"/>
      <c r="I114" s="88"/>
      <c r="J114" s="89"/>
    </row>
    <row r="115" spans="2:10" x14ac:dyDescent="0.2">
      <c r="B115" s="87"/>
      <c r="C115" s="88"/>
      <c r="D115" s="88"/>
      <c r="E115" s="150"/>
      <c r="F115" s="88"/>
      <c r="G115" s="88"/>
      <c r="H115" s="88"/>
      <c r="I115" s="88"/>
      <c r="J115" s="89"/>
    </row>
    <row r="116" spans="2:10" x14ac:dyDescent="0.2">
      <c r="B116" s="87"/>
      <c r="C116" s="88"/>
      <c r="D116" s="88"/>
      <c r="E116" s="150"/>
      <c r="F116" s="88"/>
      <c r="G116" s="88"/>
      <c r="H116" s="88"/>
      <c r="I116" s="88"/>
      <c r="J116" s="89"/>
    </row>
    <row r="117" spans="2:10" x14ac:dyDescent="0.2">
      <c r="B117" s="87"/>
      <c r="C117" s="88"/>
      <c r="D117" s="88"/>
      <c r="E117" s="150"/>
      <c r="F117" s="88"/>
      <c r="G117" s="88"/>
      <c r="H117" s="88"/>
      <c r="I117" s="88"/>
      <c r="J117" s="89"/>
    </row>
    <row r="118" spans="2:10" x14ac:dyDescent="0.2">
      <c r="B118" s="87"/>
      <c r="C118" s="88"/>
      <c r="D118" s="88"/>
      <c r="E118" s="150"/>
      <c r="F118" s="88"/>
      <c r="G118" s="88"/>
      <c r="H118" s="88"/>
      <c r="I118" s="88"/>
      <c r="J118" s="89"/>
    </row>
    <row r="119" spans="2:10" x14ac:dyDescent="0.2">
      <c r="B119" s="87"/>
      <c r="C119" s="88"/>
      <c r="D119" s="88"/>
      <c r="E119" s="150"/>
      <c r="F119" s="88"/>
      <c r="G119" s="88"/>
      <c r="H119" s="88"/>
      <c r="I119" s="88"/>
      <c r="J119" s="89"/>
    </row>
    <row r="120" spans="2:10" x14ac:dyDescent="0.2">
      <c r="B120" s="87"/>
      <c r="C120" s="88"/>
      <c r="D120" s="88"/>
      <c r="E120" s="150"/>
      <c r="F120" s="88"/>
      <c r="G120" s="88"/>
      <c r="H120" s="88"/>
      <c r="I120" s="88"/>
      <c r="J120" s="89"/>
    </row>
    <row r="121" spans="2:10" x14ac:dyDescent="0.2">
      <c r="B121" s="87"/>
      <c r="C121" s="88"/>
      <c r="D121" s="88"/>
      <c r="E121" s="150"/>
      <c r="F121" s="88"/>
      <c r="G121" s="88"/>
      <c r="H121" s="88"/>
      <c r="I121" s="88"/>
      <c r="J121" s="89"/>
    </row>
    <row r="122" spans="2:10" x14ac:dyDescent="0.2">
      <c r="B122" s="87"/>
      <c r="C122" s="88"/>
      <c r="D122" s="88"/>
      <c r="E122" s="150"/>
      <c r="F122" s="88"/>
      <c r="G122" s="88"/>
      <c r="H122" s="88"/>
      <c r="I122" s="88"/>
      <c r="J122" s="89"/>
    </row>
    <row r="123" spans="2:10" x14ac:dyDescent="0.2">
      <c r="B123" s="87"/>
      <c r="C123" s="88"/>
      <c r="D123" s="88"/>
      <c r="E123" s="150"/>
      <c r="F123" s="88"/>
      <c r="G123" s="88"/>
      <c r="H123" s="88"/>
      <c r="I123" s="88"/>
      <c r="J123" s="89"/>
    </row>
    <row r="124" spans="2:10" x14ac:dyDescent="0.2">
      <c r="B124" s="87"/>
      <c r="C124" s="88"/>
      <c r="D124" s="88"/>
      <c r="E124" s="150"/>
      <c r="F124" s="88"/>
      <c r="G124" s="88"/>
      <c r="H124" s="88"/>
      <c r="I124" s="88"/>
      <c r="J124" s="89"/>
    </row>
    <row r="125" spans="2:10" x14ac:dyDescent="0.2">
      <c r="B125" s="87"/>
      <c r="C125" s="88"/>
      <c r="D125" s="88"/>
      <c r="E125" s="150"/>
      <c r="F125" s="88"/>
      <c r="G125" s="88"/>
      <c r="H125" s="88"/>
      <c r="I125" s="88"/>
      <c r="J125" s="89"/>
    </row>
    <row r="126" spans="2:10" x14ac:dyDescent="0.2">
      <c r="B126" s="87"/>
      <c r="C126" s="9" t="s">
        <v>149</v>
      </c>
      <c r="D126" s="113" t="str">
        <f>'Research data'!C38</f>
        <v>storage.cost_per_mwh</v>
      </c>
      <c r="E126" s="151">
        <f>E130*E131</f>
        <v>60055.755466803734</v>
      </c>
      <c r="F126" s="109" t="s">
        <v>142</v>
      </c>
      <c r="G126" s="88"/>
      <c r="H126" s="88"/>
      <c r="I126" s="88"/>
      <c r="J126" s="89"/>
    </row>
    <row r="127" spans="2:10" x14ac:dyDescent="0.2">
      <c r="B127" s="87"/>
      <c r="C127" s="88"/>
      <c r="D127" s="88" t="s">
        <v>146</v>
      </c>
      <c r="E127" s="88">
        <v>120</v>
      </c>
      <c r="F127" s="88" t="s">
        <v>123</v>
      </c>
      <c r="G127" s="88"/>
      <c r="H127" s="88"/>
      <c r="I127" s="88"/>
      <c r="J127" s="89"/>
    </row>
    <row r="128" spans="2:10" x14ac:dyDescent="0.2">
      <c r="B128" s="87"/>
      <c r="C128" s="88"/>
      <c r="D128" s="88" t="s">
        <v>147</v>
      </c>
      <c r="E128" s="88">
        <v>405</v>
      </c>
      <c r="F128" s="88" t="s">
        <v>30</v>
      </c>
      <c r="G128" s="88"/>
      <c r="H128" s="88"/>
      <c r="I128" s="88"/>
      <c r="J128" s="89"/>
    </row>
    <row r="129" spans="2:10" x14ac:dyDescent="0.2">
      <c r="B129" s="87"/>
      <c r="C129" s="88"/>
      <c r="D129" s="88" t="s">
        <v>148</v>
      </c>
      <c r="E129" s="150">
        <f>E128/1.21</f>
        <v>334.71074380165288</v>
      </c>
      <c r="F129" s="88" t="s">
        <v>30</v>
      </c>
      <c r="G129" s="88"/>
      <c r="H129" s="88"/>
      <c r="I129" s="88"/>
      <c r="J129" s="89"/>
    </row>
    <row r="130" spans="2:10" x14ac:dyDescent="0.2">
      <c r="B130" s="87"/>
      <c r="C130" s="88"/>
      <c r="D130" s="88" t="s">
        <v>158</v>
      </c>
      <c r="E130" s="149">
        <f>E129/E127</f>
        <v>2.7892561983471071</v>
      </c>
      <c r="F130" s="88" t="s">
        <v>155</v>
      </c>
      <c r="G130" s="88"/>
      <c r="H130" s="88"/>
      <c r="I130" s="88"/>
      <c r="J130" s="89"/>
    </row>
    <row r="131" spans="2:10" x14ac:dyDescent="0.2">
      <c r="B131" s="87"/>
      <c r="C131" s="88"/>
      <c r="D131" s="88" t="s">
        <v>161</v>
      </c>
      <c r="E131" s="150">
        <f>E$35/E$37*1000</f>
        <v>21531.100478468896</v>
      </c>
      <c r="F131" s="88" t="s">
        <v>156</v>
      </c>
      <c r="G131" s="88"/>
      <c r="H131" s="88"/>
      <c r="I131" s="88"/>
      <c r="J131" s="89"/>
    </row>
    <row r="132" spans="2:10" x14ac:dyDescent="0.2">
      <c r="B132" s="87"/>
      <c r="C132" s="88"/>
      <c r="D132" s="88" t="s">
        <v>159</v>
      </c>
      <c r="E132" s="150">
        <f>E126*E$22</f>
        <v>300.27877733401868</v>
      </c>
      <c r="F132" s="88" t="s">
        <v>157</v>
      </c>
      <c r="G132" s="88"/>
      <c r="H132" s="88"/>
      <c r="I132" s="88"/>
      <c r="J132" s="89"/>
    </row>
    <row r="133" spans="2:10" x14ac:dyDescent="0.2">
      <c r="B133" s="87"/>
      <c r="C133" s="88"/>
      <c r="D133" s="88"/>
      <c r="E133" s="150"/>
      <c r="F133" s="88"/>
      <c r="G133" s="88"/>
      <c r="H133" s="88"/>
      <c r="I133" s="88"/>
      <c r="J133" s="89"/>
    </row>
    <row r="134" spans="2:10" x14ac:dyDescent="0.2">
      <c r="B134" s="87"/>
      <c r="C134" s="88"/>
      <c r="D134" s="88"/>
      <c r="E134" s="150"/>
      <c r="F134" s="88"/>
      <c r="G134" s="88"/>
      <c r="H134" s="88"/>
      <c r="I134" s="88"/>
      <c r="J134" s="89"/>
    </row>
    <row r="135" spans="2:10" x14ac:dyDescent="0.2">
      <c r="B135" s="87"/>
      <c r="C135" s="88"/>
      <c r="D135" s="88"/>
      <c r="E135" s="150"/>
      <c r="F135" s="88"/>
      <c r="G135" s="88"/>
      <c r="H135" s="88"/>
      <c r="I135" s="88"/>
      <c r="J135" s="89"/>
    </row>
    <row r="136" spans="2:10" x14ac:dyDescent="0.2">
      <c r="B136" s="87"/>
      <c r="C136" s="88"/>
      <c r="D136" s="88"/>
      <c r="E136" s="150"/>
      <c r="F136" s="88"/>
      <c r="G136" s="88"/>
      <c r="H136" s="88"/>
      <c r="I136" s="88"/>
      <c r="J136" s="89"/>
    </row>
    <row r="137" spans="2:10" x14ac:dyDescent="0.2">
      <c r="B137" s="87"/>
      <c r="C137" s="88"/>
      <c r="D137" s="88"/>
      <c r="E137" s="150"/>
      <c r="F137" s="88"/>
      <c r="G137" s="88"/>
      <c r="H137" s="88"/>
      <c r="I137" s="88"/>
      <c r="J137" s="89"/>
    </row>
    <row r="138" spans="2:10" x14ac:dyDescent="0.2">
      <c r="B138" s="87"/>
      <c r="C138" s="88"/>
      <c r="D138" s="88"/>
      <c r="E138" s="150"/>
      <c r="F138" s="88"/>
      <c r="G138" s="88"/>
      <c r="H138" s="88"/>
      <c r="I138" s="88"/>
      <c r="J138" s="89"/>
    </row>
    <row r="139" spans="2:10" x14ac:dyDescent="0.2">
      <c r="B139" s="87"/>
      <c r="C139" s="88"/>
      <c r="D139" s="88"/>
      <c r="E139" s="150"/>
      <c r="F139" s="88"/>
      <c r="G139" s="88"/>
      <c r="H139" s="88"/>
      <c r="I139" s="88"/>
      <c r="J139" s="89"/>
    </row>
    <row r="140" spans="2:10" x14ac:dyDescent="0.2">
      <c r="B140" s="87"/>
      <c r="C140" s="88"/>
      <c r="D140" s="88"/>
      <c r="E140" s="150"/>
      <c r="F140" s="88"/>
      <c r="G140" s="88"/>
      <c r="H140" s="88"/>
      <c r="I140" s="88"/>
      <c r="J140" s="89"/>
    </row>
    <row r="141" spans="2:10" x14ac:dyDescent="0.2">
      <c r="B141" s="87"/>
      <c r="C141" s="88"/>
      <c r="D141" s="88"/>
      <c r="E141" s="150"/>
      <c r="F141" s="88"/>
      <c r="G141" s="88"/>
      <c r="H141" s="88"/>
      <c r="I141" s="88"/>
      <c r="J141" s="89"/>
    </row>
    <row r="142" spans="2:10" x14ac:dyDescent="0.2">
      <c r="B142" s="87"/>
      <c r="C142" s="88"/>
      <c r="D142" s="88"/>
      <c r="E142" s="150"/>
      <c r="F142" s="88"/>
      <c r="G142" s="88"/>
      <c r="H142" s="88"/>
      <c r="I142" s="88"/>
      <c r="J142" s="89"/>
    </row>
    <row r="143" spans="2:10" x14ac:dyDescent="0.2">
      <c r="B143" s="87"/>
      <c r="C143" s="88"/>
      <c r="D143" s="88"/>
      <c r="E143" s="150"/>
      <c r="F143" s="88"/>
      <c r="G143" s="88"/>
      <c r="H143" s="88"/>
      <c r="I143" s="88"/>
      <c r="J143" s="89"/>
    </row>
    <row r="144" spans="2:10" x14ac:dyDescent="0.2">
      <c r="B144" s="87"/>
      <c r="C144" s="88"/>
      <c r="D144" s="88"/>
      <c r="E144" s="150"/>
      <c r="F144" s="88"/>
      <c r="G144" s="88"/>
      <c r="H144" s="88"/>
      <c r="I144" s="88"/>
      <c r="J144" s="89"/>
    </row>
    <row r="145" spans="1:10" x14ac:dyDescent="0.2">
      <c r="B145" s="87"/>
      <c r="C145" s="88"/>
      <c r="D145" s="88"/>
      <c r="E145" s="150"/>
      <c r="F145" s="88"/>
      <c r="G145" s="88"/>
      <c r="H145" s="88"/>
      <c r="I145" s="88"/>
      <c r="J145" s="89"/>
    </row>
    <row r="146" spans="1:10" x14ac:dyDescent="0.2">
      <c r="B146" s="87"/>
      <c r="C146" s="88"/>
      <c r="D146" s="88"/>
      <c r="E146" s="150"/>
      <c r="F146" s="88"/>
      <c r="G146" s="88"/>
      <c r="H146" s="88"/>
      <c r="I146" s="88"/>
      <c r="J146" s="89"/>
    </row>
    <row r="147" spans="1:10" x14ac:dyDescent="0.2">
      <c r="B147" s="87"/>
      <c r="C147" s="88"/>
      <c r="D147" s="88"/>
      <c r="E147" s="150"/>
      <c r="F147" s="88"/>
      <c r="G147" s="88"/>
      <c r="H147" s="88"/>
      <c r="I147" s="88"/>
      <c r="J147" s="89"/>
    </row>
    <row r="148" spans="1:10" x14ac:dyDescent="0.2">
      <c r="B148" s="87"/>
      <c r="C148" s="88"/>
      <c r="D148" s="88"/>
      <c r="E148" s="150"/>
      <c r="F148" s="88"/>
      <c r="G148" s="88"/>
      <c r="H148" s="88"/>
      <c r="I148" s="88"/>
      <c r="J148" s="89"/>
    </row>
    <row r="149" spans="1:10" x14ac:dyDescent="0.2">
      <c r="B149" s="87"/>
      <c r="C149" s="88"/>
      <c r="D149" s="88"/>
      <c r="E149" s="150"/>
      <c r="F149" s="88"/>
      <c r="G149" s="88"/>
      <c r="H149" s="88"/>
      <c r="I149" s="88"/>
      <c r="J149" s="89"/>
    </row>
    <row r="150" spans="1:10" x14ac:dyDescent="0.2">
      <c r="B150" s="87"/>
      <c r="C150" s="88"/>
      <c r="D150" s="88"/>
      <c r="E150" s="150"/>
      <c r="F150" s="88"/>
      <c r="G150" s="88"/>
      <c r="H150" s="88"/>
      <c r="I150" s="88"/>
      <c r="J150" s="89"/>
    </row>
    <row r="151" spans="1:10" x14ac:dyDescent="0.2">
      <c r="B151" s="87"/>
      <c r="C151" s="88"/>
      <c r="D151" s="88"/>
      <c r="E151" s="150"/>
      <c r="F151" s="88"/>
      <c r="G151" s="88"/>
      <c r="H151" s="88"/>
      <c r="I151" s="88"/>
      <c r="J151" s="89"/>
    </row>
    <row r="152" spans="1:10" x14ac:dyDescent="0.2">
      <c r="B152" s="87"/>
      <c r="C152" s="88"/>
      <c r="D152" s="88"/>
      <c r="E152" s="150"/>
      <c r="F152" s="88"/>
      <c r="G152" s="88"/>
      <c r="H152" s="88"/>
      <c r="I152" s="88"/>
      <c r="J152" s="89"/>
    </row>
    <row r="153" spans="1:10" x14ac:dyDescent="0.2">
      <c r="B153" s="87"/>
      <c r="C153" s="88"/>
      <c r="D153" s="88"/>
      <c r="E153" s="150"/>
      <c r="F153" s="88"/>
      <c r="G153" s="88"/>
      <c r="H153" s="88"/>
      <c r="I153" s="88"/>
      <c r="J153" s="89"/>
    </row>
    <row r="154" spans="1:10" x14ac:dyDescent="0.2">
      <c r="B154" s="87"/>
      <c r="C154" s="88"/>
      <c r="D154" s="88"/>
      <c r="E154" s="150"/>
      <c r="F154" s="88"/>
      <c r="G154" s="88"/>
      <c r="H154" s="88"/>
      <c r="I154" s="88"/>
      <c r="J154" s="89"/>
    </row>
    <row r="155" spans="1:10" x14ac:dyDescent="0.2">
      <c r="B155" s="87"/>
      <c r="C155" s="88"/>
      <c r="D155" s="88"/>
      <c r="E155" s="150"/>
      <c r="F155" s="88"/>
      <c r="G155" s="88"/>
      <c r="H155" s="88"/>
      <c r="I155" s="88"/>
      <c r="J155" s="89"/>
    </row>
    <row r="156" spans="1:10" x14ac:dyDescent="0.2">
      <c r="B156" s="87"/>
      <c r="C156" s="88"/>
      <c r="D156" s="88"/>
      <c r="E156" s="150"/>
      <c r="F156" s="88"/>
      <c r="G156" s="88"/>
      <c r="H156" s="88"/>
      <c r="I156" s="88"/>
      <c r="J156" s="89"/>
    </row>
    <row r="157" spans="1:10" ht="14" customHeight="1" x14ac:dyDescent="0.2">
      <c r="A157" s="88"/>
      <c r="B157" s="87"/>
      <c r="C157" s="88"/>
      <c r="D157" s="109"/>
      <c r="E157" s="88"/>
      <c r="F157" s="88"/>
      <c r="G157" s="88"/>
      <c r="H157" s="88"/>
      <c r="I157" s="88"/>
      <c r="J157" s="89"/>
    </row>
    <row r="158" spans="1:10" x14ac:dyDescent="0.2">
      <c r="A158" s="88"/>
      <c r="B158" s="87"/>
      <c r="C158" s="88"/>
      <c r="D158" s="88"/>
      <c r="E158" s="88"/>
      <c r="F158" s="88"/>
      <c r="G158" s="88"/>
      <c r="H158" s="88"/>
      <c r="I158" s="88"/>
      <c r="J158" s="89"/>
    </row>
    <row r="159" spans="1:10" x14ac:dyDescent="0.2">
      <c r="A159" s="88"/>
      <c r="B159" s="87"/>
      <c r="C159" s="88"/>
      <c r="D159" s="88"/>
      <c r="E159" s="88"/>
      <c r="F159" s="88"/>
      <c r="G159" s="88"/>
      <c r="H159" s="88"/>
      <c r="I159" s="88"/>
      <c r="J159" s="89"/>
    </row>
    <row r="160" spans="1:10" x14ac:dyDescent="0.2">
      <c r="A160" s="88"/>
      <c r="B160" s="87"/>
      <c r="C160" s="88"/>
      <c r="D160" s="88"/>
      <c r="E160" s="88"/>
      <c r="F160" s="88"/>
      <c r="G160" s="88"/>
      <c r="H160" s="88"/>
      <c r="I160" s="88"/>
      <c r="J160" s="89"/>
    </row>
    <row r="161" spans="1:10" x14ac:dyDescent="0.2">
      <c r="A161" s="88"/>
      <c r="B161" s="87"/>
      <c r="C161" s="88"/>
      <c r="D161" s="88"/>
      <c r="E161" s="88"/>
      <c r="F161" s="88"/>
      <c r="G161" s="88"/>
      <c r="H161" s="88"/>
      <c r="I161" s="88"/>
      <c r="J161" s="89"/>
    </row>
    <row r="162" spans="1:10" x14ac:dyDescent="0.2">
      <c r="A162" s="88"/>
      <c r="B162" s="87"/>
      <c r="C162" s="88"/>
      <c r="D162" s="88"/>
      <c r="E162" s="88"/>
      <c r="F162" s="88"/>
      <c r="G162" s="88"/>
      <c r="H162" s="88"/>
      <c r="I162" s="88"/>
      <c r="J162" s="89"/>
    </row>
    <row r="163" spans="1:10" ht="17" thickBot="1" x14ac:dyDescent="0.25">
      <c r="B163" s="115"/>
      <c r="C163" s="116"/>
      <c r="D163" s="116"/>
      <c r="E163" s="116"/>
      <c r="F163" s="116"/>
      <c r="G163" s="116"/>
      <c r="H163" s="116"/>
      <c r="I163" s="116"/>
      <c r="J163" s="117"/>
    </row>
    <row r="187" spans="1:3" x14ac:dyDescent="0.2">
      <c r="A187" s="16"/>
      <c r="B187" s="16"/>
      <c r="C187" s="16"/>
    </row>
    <row r="214" spans="1:5" x14ac:dyDescent="0.2">
      <c r="A214" s="16"/>
      <c r="B214" s="16"/>
      <c r="C214" s="16"/>
      <c r="E214" s="8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2017-10-20T14:04:37Z</dcterms:modified>
</cp:coreProperties>
</file>