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ieldenhaan/Dropbox (Quintel)/Quintel/Projects/201708_Routekaart gemeente Groningen/Dataset/"/>
    </mc:Choice>
  </mc:AlternateContent>
  <bookViews>
    <workbookView xWindow="0" yWindow="460" windowWidth="38560" windowHeight="25640" tabRatio="500" activeTab="2"/>
  </bookViews>
  <sheets>
    <sheet name="Dashboard" sheetId="3" r:id="rId1"/>
    <sheet name="Analyse" sheetId="4" r:id="rId2"/>
    <sheet name=".yml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2" l="1"/>
  <c r="D63" i="2"/>
  <c r="D62" i="2"/>
  <c r="D61" i="2"/>
  <c r="D60" i="2"/>
  <c r="D90" i="2"/>
  <c r="D91" i="2"/>
  <c r="D92" i="2"/>
  <c r="D89" i="2"/>
  <c r="B100" i="2"/>
  <c r="C100" i="2"/>
  <c r="D100" i="2"/>
  <c r="D88" i="2"/>
  <c r="D59" i="2"/>
  <c r="B87" i="2"/>
  <c r="D87" i="2"/>
  <c r="B86" i="2"/>
  <c r="D86" i="2"/>
  <c r="B85" i="2"/>
  <c r="D85" i="2"/>
  <c r="B84" i="2"/>
  <c r="D84" i="2"/>
  <c r="B107" i="2"/>
  <c r="B15" i="2"/>
  <c r="C15" i="2"/>
  <c r="D15" i="2"/>
  <c r="D58" i="2"/>
  <c r="D57" i="2"/>
  <c r="D56" i="2"/>
  <c r="D55" i="2"/>
  <c r="D54" i="2"/>
  <c r="D53" i="2"/>
  <c r="B7" i="2"/>
  <c r="D7" i="2"/>
  <c r="B8" i="2"/>
  <c r="D8" i="2"/>
  <c r="B9" i="2"/>
  <c r="D9" i="2"/>
  <c r="B10" i="2"/>
  <c r="D10" i="2"/>
  <c r="B11" i="2"/>
  <c r="D11" i="2"/>
  <c r="B12" i="2"/>
  <c r="D12" i="2"/>
  <c r="D6" i="2"/>
  <c r="D52" i="2"/>
  <c r="D25" i="4"/>
  <c r="G25" i="4"/>
  <c r="B83" i="2"/>
  <c r="D83" i="2"/>
  <c r="D28" i="4"/>
  <c r="G28" i="4"/>
  <c r="B82" i="2"/>
  <c r="F11" i="3"/>
  <c r="D27" i="4"/>
  <c r="G27" i="4"/>
  <c r="B81" i="2"/>
  <c r="D26" i="4"/>
  <c r="G26" i="4"/>
  <c r="B80" i="2"/>
  <c r="B48" i="2"/>
  <c r="B42" i="2"/>
  <c r="B41" i="2"/>
  <c r="B40" i="2"/>
  <c r="D48" i="2"/>
  <c r="D11" i="4"/>
  <c r="D6" i="4"/>
  <c r="F11" i="4"/>
  <c r="B76" i="2"/>
  <c r="D12" i="4"/>
  <c r="D7" i="4"/>
  <c r="D13" i="4"/>
  <c r="D8" i="4"/>
  <c r="F13" i="4"/>
  <c r="B78" i="2"/>
  <c r="D14" i="4"/>
  <c r="D9" i="4"/>
  <c r="F14" i="4"/>
  <c r="B79" i="2"/>
  <c r="D41" i="2"/>
  <c r="D42" i="2"/>
  <c r="B43" i="2"/>
  <c r="D43" i="2"/>
  <c r="B44" i="2"/>
  <c r="D44" i="2"/>
  <c r="B45" i="2"/>
  <c r="D45" i="2"/>
  <c r="B46" i="2"/>
  <c r="D46" i="2"/>
  <c r="B47" i="2"/>
  <c r="D47" i="2"/>
  <c r="D49" i="2"/>
  <c r="B50" i="2"/>
  <c r="D50" i="2"/>
  <c r="B51" i="2"/>
  <c r="D51" i="2"/>
  <c r="D40" i="2"/>
  <c r="D76" i="2"/>
  <c r="D77" i="2"/>
  <c r="D78" i="2"/>
  <c r="D79" i="2"/>
  <c r="D80" i="2"/>
  <c r="D81" i="2"/>
  <c r="D82" i="2"/>
  <c r="F83" i="3"/>
  <c r="B19" i="2"/>
  <c r="D19" i="2"/>
  <c r="F82" i="3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18" i="2"/>
  <c r="D18" i="2"/>
  <c r="F86" i="3"/>
  <c r="F20" i="3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C107" i="2"/>
  <c r="D107" i="2"/>
  <c r="B99" i="2"/>
  <c r="C99" i="2"/>
</calcChain>
</file>

<file path=xl/sharedStrings.xml><?xml version="1.0" encoding="utf-8"?>
<sst xmlns="http://schemas.openxmlformats.org/spreadsheetml/2006/main" count="263" uniqueCount="161">
  <si>
    <t>Type</t>
  </si>
  <si>
    <t>./supply:</t>
  </si>
  <si>
    <t>number_of_energy_chp_combined_cycle_network_gas.ad</t>
  </si>
  <si>
    <t>number_of_energy_chp_supercritical_waste_mix.ad</t>
  </si>
  <si>
    <t>number_of_energy_chp_ultra_supercritical_coal.ad</t>
  </si>
  <si>
    <t>number_of_energy_chp_ultra_supercritical_cofiring_coal.ad</t>
  </si>
  <si>
    <t>number_of_energy_power_combined_cycle_network_gas.ad</t>
  </si>
  <si>
    <t>number_of_energy_power_supercritical_waste_mix.ad</t>
  </si>
  <si>
    <t>number_of_energy_power_ultra_supercritical_coal.ad</t>
  </si>
  <si>
    <t>number_of_energy_power_ultra_supercritical_cofiring_coal.ad</t>
  </si>
  <si>
    <t xml:space="preserve">Data </t>
  </si>
  <si>
    <t>Sector</t>
  </si>
  <si>
    <t>Unit</t>
  </si>
  <si>
    <t>National UD</t>
  </si>
  <si>
    <t>Value</t>
  </si>
  <si>
    <t>Source</t>
  </si>
  <si>
    <t>TJ</t>
  </si>
  <si>
    <t>Biomass</t>
  </si>
  <si>
    <t>ETM value</t>
  </si>
  <si>
    <t>MW</t>
  </si>
  <si>
    <t>Coal</t>
  </si>
  <si>
    <t>Energy sector</t>
  </si>
  <si>
    <t>Wind capacity on land</t>
  </si>
  <si>
    <t>Wind capacity coastal</t>
  </si>
  <si>
    <t>Wind capacity off shore</t>
  </si>
  <si>
    <t>Solar PV plants capacity</t>
  </si>
  <si>
    <t>Renewables</t>
  </si>
  <si>
    <t>Energy production/extraction</t>
  </si>
  <si>
    <t>Node characterization</t>
  </si>
  <si>
    <t>Wind</t>
  </si>
  <si>
    <t>Turbine power on land</t>
  </si>
  <si>
    <t>Turbine power coastal</t>
  </si>
  <si>
    <t>Turbine power off shore</t>
  </si>
  <si>
    <t>Solar</t>
  </si>
  <si>
    <t>Solar PV plant</t>
  </si>
  <si>
    <t>Fuels mixes</t>
  </si>
  <si>
    <t xml:space="preserve">Cofiring coal </t>
  </si>
  <si>
    <t xml:space="preserve">Cofiring biocoal </t>
  </si>
  <si>
    <t>National</t>
  </si>
  <si>
    <t>%</t>
  </si>
  <si>
    <t>NL 2013 dataset</t>
  </si>
  <si>
    <t>Oil extraction</t>
  </si>
  <si>
    <t>Gas extraction</t>
  </si>
  <si>
    <t>Bio-ethanol production</t>
  </si>
  <si>
    <t>Bio-oil production</t>
  </si>
  <si>
    <t>Biodiesel production</t>
  </si>
  <si>
    <t>Biogas production</t>
  </si>
  <si>
    <t>Wood</t>
  </si>
  <si>
    <t>Wood pellets</t>
  </si>
  <si>
    <t>CHP conversion</t>
  </si>
  <si>
    <t>Power</t>
  </si>
  <si>
    <t xml:space="preserve">New number of </t>
  </si>
  <si>
    <t xml:space="preserve">Scaled number of </t>
  </si>
  <si>
    <t>Ligt niet aan de kust</t>
  </si>
  <si>
    <t xml:space="preserve">energy_distribution_woody_biomass: </t>
  </si>
  <si>
    <t xml:space="preserve">energy_extraction_crude_oil: </t>
  </si>
  <si>
    <t xml:space="preserve">energy_extraction_natural_gas: </t>
  </si>
  <si>
    <t xml:space="preserve">energy_production_bio_ethanol: </t>
  </si>
  <si>
    <t xml:space="preserve">energy_production_bio_oil: </t>
  </si>
  <si>
    <t xml:space="preserve">energy_production_biodiesel: </t>
  </si>
  <si>
    <t xml:space="preserve">energy_production_biogas: </t>
  </si>
  <si>
    <t xml:space="preserve">energy_production_wood: </t>
  </si>
  <si>
    <t xml:space="preserve">energy_production_wood_pellets: </t>
  </si>
  <si>
    <t xml:space="preserve">energy_production_woody_biomass: </t>
  </si>
  <si>
    <t xml:space="preserve">energy_chp_combined_cycle_network_gas: </t>
  </si>
  <si>
    <t xml:space="preserve">energy_chp_supercritical_waste_mix: </t>
  </si>
  <si>
    <t xml:space="preserve">energy_chp_ultra_supercritical_coal: </t>
  </si>
  <si>
    <t xml:space="preserve">energy_chp_ultra_supercritical_cofiring_coal: </t>
  </si>
  <si>
    <t xml:space="preserve">energy_heater_for_heat_network_network_gas: </t>
  </si>
  <si>
    <t>Conversion</t>
  </si>
  <si>
    <t>Note: Conversion to change TJ to MJ; for shares no conversion needed</t>
  </si>
  <si>
    <t xml:space="preserve">energy_power_combined_cycle_coal: </t>
  </si>
  <si>
    <t xml:space="preserve">energy_power_combined_cycle_network_gas: </t>
  </si>
  <si>
    <t xml:space="preserve">energy_power_hydro_river: </t>
  </si>
  <si>
    <t xml:space="preserve">energy_power_nuclear_gen2_uranium_oxide: </t>
  </si>
  <si>
    <t xml:space="preserve">energy_power_supercritical_coal: </t>
  </si>
  <si>
    <t xml:space="preserve">energy_power_supercritical_waste_mix: </t>
  </si>
  <si>
    <t xml:space="preserve">energy_power_ultra_supercritical_coal: </t>
  </si>
  <si>
    <t xml:space="preserve">energy_power_ultra_supercritical_cofiring_coal: </t>
  </si>
  <si>
    <t xml:space="preserve">energy_power_ultra_supercritical_network_gas: </t>
  </si>
  <si>
    <t xml:space="preserve">energy_power_wind_turbine_coastal: </t>
  </si>
  <si>
    <t xml:space="preserve">energy_power_wind_turbine_inland: </t>
  </si>
  <si>
    <t xml:space="preserve">energy_power_wind_turbine_offshore: </t>
  </si>
  <si>
    <t>http://www.windstats.nl/statistiek.php?p1=0&amp;p2=7500&amp;p=Groningen&amp;gemeente=Groningen en http://www.windstats.nl/turbine.php?id=37&amp;park=0, 1 molen van 75kw in Groningen en http://www.windstats.nl/turbine.php?id=223&amp;park=0 80kw in Ten Boer</t>
  </si>
  <si>
    <t>https://klimaatmonitor.databank.nl/Jive?sel_guid=1294a28e-76a8-4bb6-88d7-080deada9af0</t>
  </si>
  <si>
    <t>Klimaatmonitor</t>
  </si>
  <si>
    <t>Gross calorific value (gcv) (m3 to TJ)</t>
  </si>
  <si>
    <t>m3</t>
  </si>
  <si>
    <t xml:space="preserve">energy_power_solar_pv_solar_radiation: </t>
  </si>
  <si>
    <t xml:space="preserve">:"energy_chp_ultra_supercritical_coal@coal": </t>
  </si>
  <si>
    <t xml:space="preserve">:"energy_chp_ultra_supercritical_coal@torrified_biomass_pellets": </t>
  </si>
  <si>
    <t xml:space="preserve">:"energy_chp_ultra_supercritical_cofiring_coal@coal": </t>
  </si>
  <si>
    <t xml:space="preserve">:"energy_chp_ultra_supercritical_cofiring_coal@torrified_biomass_pellets": </t>
  </si>
  <si>
    <t xml:space="preserve">:"energy_power_combined_cycle_ccs_coal@coal": </t>
  </si>
  <si>
    <t xml:space="preserve">:"energy_power_combined_cycle_ccs_coal@torrified_biomass_pellets": </t>
  </si>
  <si>
    <t xml:space="preserve">:"energy_power_combined_cycle_coal@coal": </t>
  </si>
  <si>
    <t xml:space="preserve">:"energy_power_combined_cycle_coal@torrified_biomass_pellets": </t>
  </si>
  <si>
    <t xml:space="preserve">:"energy_power_supercritical_coal@coal": </t>
  </si>
  <si>
    <t xml:space="preserve">:"energy_power_supercritical_coal@torrified_biomass_pellets": </t>
  </si>
  <si>
    <t xml:space="preserve">:"energy_power_ultra_supercritical_ccs_coal@coal": </t>
  </si>
  <si>
    <t xml:space="preserve">:"energy_power_ultra_supercritical_ccs_coal@torrified_biomass_pellets": </t>
  </si>
  <si>
    <t xml:space="preserve">:"energy_power_ultra_supercritical_coal@coal": </t>
  </si>
  <si>
    <t xml:space="preserve">:"energy_power_ultra_supercritical_coal@torrified_biomass_pellets": </t>
  </si>
  <si>
    <t xml:space="preserve">:"energy_power_ultra_supercritical_cofiring_coal@coal": </t>
  </si>
  <si>
    <t xml:space="preserve">:"energy_power_ultra_supercritical_cofiring_coal@torrified_biomass_pellets": </t>
  </si>
  <si>
    <t xml:space="preserve">:"energy_power_ultra_supercritical_lignite@lignite": </t>
  </si>
  <si>
    <t xml:space="preserve">:"energy_power_ultra_supercritical_lignite@torrified_biomass_pellets": </t>
  </si>
  <si>
    <t xml:space="preserve">:"energy_power_ultra_supercritical_oxyfuel_ccs_lignite@lignite": </t>
  </si>
  <si>
    <t xml:space="preserve">:"energy_power_ultra_supercritical_oxyfuel_ccs_lignite@torrified_biomass_pellets": </t>
  </si>
  <si>
    <t xml:space="preserve">:"energy_heater_for_heat_network_network_gas-energy_heat_network_steam_hot_water@steam_hot_water": </t>
  </si>
  <si>
    <t xml:space="preserve">energy_heater_for_heat_network_waste_mix: </t>
  </si>
  <si>
    <t xml:space="preserve">:"energy_heater_for_heat_network_waste_mix-energy_heat_network_steam_hot_water@steam_hot_water": </t>
  </si>
  <si>
    <t xml:space="preserve">energy_heater_for_heat_network_wood_pellets: </t>
  </si>
  <si>
    <t xml:space="preserve">:"energy_heater_for_heat_network_wood_pellets-energy_heat_network_steam_hot_water@steam_hot_water": </t>
  </si>
  <si>
    <t># Shares</t>
  </si>
  <si>
    <t># Max demand setter</t>
  </si>
  <si>
    <t># Number of units</t>
  </si>
  <si>
    <t>Number of energy chp combined cycle network gas</t>
  </si>
  <si>
    <t>Number of energy chp supercritical waste mix</t>
  </si>
  <si>
    <t>Number of energy chp ultra supercritical coal</t>
  </si>
  <si>
    <t>Number of energy chp ultra supercritical cofiring coal</t>
  </si>
  <si>
    <t>Number of energy power combined cycle network gas</t>
  </si>
  <si>
    <t>Number of energy power supercritical waste mix</t>
  </si>
  <si>
    <t>Number of energy power ultra supercritical coal</t>
  </si>
  <si>
    <t>Number of energy power ultra supercritical cofiring coal</t>
  </si>
  <si>
    <t>Initializer method</t>
  </si>
  <si>
    <t>Geen zonneparken volgens https://www.rvo.nl/subsidies-regelingen/projecten-gis?f%5B0%5D=subsidies%3A27819. Als die er wel zijn, zet het vermogen hier neer en corrigeer het vermogen</t>
  </si>
  <si>
    <t># Scaled NL (do not paste into .yml)</t>
  </si>
  <si>
    <t>Number of</t>
  </si>
  <si>
    <t>Ligt niet aan de kust. Kan geschaald NL nemen, maar dan beter om huidige capaciteit op zee te nemen en niet 2013</t>
  </si>
  <si>
    <t>Full load hours</t>
  </si>
  <si>
    <t>mWh to MJ</t>
  </si>
  <si>
    <t>Electrical efficiency</t>
  </si>
  <si>
    <t>Demand per unit (MJ)</t>
  </si>
  <si>
    <t>Demand per unit (NL 2013, in MJ)</t>
  </si>
  <si>
    <t>Geschaald</t>
  </si>
  <si>
    <t>Central district heating</t>
  </si>
  <si>
    <t>Network gas</t>
  </si>
  <si>
    <t>Waste mix</t>
  </si>
  <si>
    <t xml:space="preserve">:"energy_heater_for_heat_network_geothermal-energy_heat_network_steam_hot_water@steam_hot_water": </t>
  </si>
  <si>
    <t xml:space="preserve">:"energy_heater_for_heat_network_coal-energy_heat_network_steam_hot_water@steam_hot_water": </t>
  </si>
  <si>
    <t xml:space="preserve">:"energy_heater_for_heat_network_lignite-energy_heat_network_steam_hot_water@steam_hot_water": </t>
  </si>
  <si>
    <t xml:space="preserve">:"energy_heater_for_heat_network_crude_oil-energy_heat_network_steam_hot_water@steam_hot_water": </t>
  </si>
  <si>
    <t xml:space="preserve">energy_heater_for_heat_network_geothermal: </t>
  </si>
  <si>
    <t xml:space="preserve">energy_heater_for_heat_network_coal: </t>
  </si>
  <si>
    <t xml:space="preserve">energy_heater_for_heat_network_lignite: </t>
  </si>
  <si>
    <t xml:space="preserve">energy_heater_for_heat_network_crude_oil: </t>
  </si>
  <si>
    <t>Obsolete node</t>
  </si>
  <si>
    <t>Geothermal</t>
  </si>
  <si>
    <t>Lignite</t>
  </si>
  <si>
    <t>No lignite in NL</t>
  </si>
  <si>
    <t>No central heating in Groningen</t>
  </si>
  <si>
    <t>Note: central district heating requires setting a number of units and a demand (in MJ, using yml share syntax). Number of units are currently NOT calculated but hard coded to 0 in the .yml. If there is a central heating network, please change the .yml (calculate number of units using Analyse method).</t>
  </si>
  <si>
    <t>Hard coded to 0, if a central heating network is present, please calculate number of units in Analyse sheet and link cells</t>
  </si>
  <si>
    <t># Demand setter</t>
  </si>
  <si>
    <t># Conversion setter</t>
  </si>
  <si>
    <t># Pre-set demands</t>
  </si>
  <si>
    <t>Hydro</t>
  </si>
  <si>
    <t>Hard coded to 0, if hydro is present, please calculate number of units and demand in Analyse sheet and link cells</t>
  </si>
  <si>
    <t>Let op: staat in .yml hard coded op 0. Indien hydro aanwezig, pas yml-berekening aan!</t>
  </si>
  <si>
    <t>Op 0 gezet, geen geschaald productiepark voor Groningen. Indien wel: Draai lokaal een geschaalde versie van de lokale dataset (zonder overschrijving van waarden obv deze excels). In de Sandbox op etengine.dev, run TXT_TABLE(scope.graph.converters,key,number_of_units) en zoek de chps en power stations. Source power values: ETM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</si>
</sst>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#,##0.000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6">
    <xf numFmtId="0" fontId="0" fillId="0" borderId="0"/>
    <xf numFmtId="0" fontId="4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0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5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0" fillId="3" borderId="2" xfId="0" applyFill="1" applyBorder="1"/>
    <xf numFmtId="0" fontId="6" fillId="4" borderId="7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8" xfId="0" applyFont="1" applyFill="1" applyBorder="1"/>
    <xf numFmtId="0" fontId="7" fillId="3" borderId="6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5" fillId="3" borderId="2" xfId="0" applyFont="1" applyFill="1" applyBorder="1"/>
    <xf numFmtId="0" fontId="0" fillId="3" borderId="9" xfId="0" applyFont="1" applyFill="1" applyBorder="1" applyAlignment="1">
      <alignment horizontal="center"/>
    </xf>
    <xf numFmtId="9" fontId="1" fillId="3" borderId="0" xfId="3" applyFont="1" applyFill="1" applyBorder="1" applyAlignment="1">
      <alignment horizontal="right"/>
    </xf>
    <xf numFmtId="0" fontId="8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indent="2"/>
    </xf>
    <xf numFmtId="3" fontId="0" fillId="3" borderId="0" xfId="0" applyNumberFormat="1" applyFont="1" applyFill="1" applyBorder="1" applyAlignment="1">
      <alignment horizontal="center"/>
    </xf>
    <xf numFmtId="3" fontId="0" fillId="3" borderId="2" xfId="0" applyNumberFormat="1" applyFont="1" applyFill="1" applyBorder="1" applyAlignment="1">
      <alignment horizontal="left"/>
    </xf>
    <xf numFmtId="3" fontId="0" fillId="3" borderId="10" xfId="0" applyNumberFormat="1" applyFont="1" applyFill="1" applyBorder="1" applyAlignment="1">
      <alignment horizontal="right"/>
    </xf>
    <xf numFmtId="0" fontId="0" fillId="3" borderId="10" xfId="0" applyFill="1" applyBorder="1"/>
    <xf numFmtId="0" fontId="0" fillId="3" borderId="0" xfId="0" applyFill="1" applyAlignment="1">
      <alignment horizontal="left" indent="2"/>
    </xf>
    <xf numFmtId="3" fontId="0" fillId="3" borderId="0" xfId="0" applyNumberFormat="1" applyFont="1" applyFill="1" applyBorder="1" applyAlignment="1">
      <alignment horizontal="left"/>
    </xf>
    <xf numFmtId="0" fontId="7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164" fontId="9" fillId="3" borderId="12" xfId="3" applyNumberFormat="1" applyFont="1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3" borderId="12" xfId="0" applyFill="1" applyBorder="1"/>
    <xf numFmtId="0" fontId="0" fillId="3" borderId="14" xfId="0" applyFill="1" applyBorder="1"/>
    <xf numFmtId="0" fontId="7" fillId="3" borderId="0" xfId="0" applyFont="1" applyFill="1" applyBorder="1"/>
    <xf numFmtId="0" fontId="0" fillId="3" borderId="0" xfId="0" applyFill="1" applyBorder="1" applyAlignment="1">
      <alignment horizontal="left"/>
    </xf>
    <xf numFmtId="9" fontId="0" fillId="3" borderId="0" xfId="3" applyFont="1" applyFill="1" applyBorder="1" applyAlignment="1">
      <alignment horizontal="right"/>
    </xf>
    <xf numFmtId="10" fontId="0" fillId="3" borderId="0" xfId="0" applyNumberFormat="1" applyFill="1" applyBorder="1" applyAlignment="1">
      <alignment horizontal="left"/>
    </xf>
    <xf numFmtId="10" fontId="0" fillId="3" borderId="10" xfId="0" applyNumberFormat="1" applyFill="1" applyBorder="1" applyAlignment="1">
      <alignment horizontal="left"/>
    </xf>
    <xf numFmtId="0" fontId="7" fillId="3" borderId="7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0" fontId="8" fillId="3" borderId="1" xfId="3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8" xfId="0" applyFill="1" applyBorder="1"/>
    <xf numFmtId="0" fontId="0" fillId="3" borderId="11" xfId="0" applyFill="1" applyBorder="1"/>
    <xf numFmtId="10" fontId="8" fillId="3" borderId="0" xfId="3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left" indent="2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right"/>
    </xf>
    <xf numFmtId="3" fontId="0" fillId="3" borderId="0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3" borderId="9" xfId="0" applyFont="1" applyFill="1" applyBorder="1" applyAlignment="1">
      <alignment horizontal="left"/>
    </xf>
    <xf numFmtId="0" fontId="0" fillId="0" borderId="10" xfId="0" applyBorder="1"/>
    <xf numFmtId="10" fontId="0" fillId="0" borderId="0" xfId="0" applyNumberFormat="1"/>
    <xf numFmtId="0" fontId="0" fillId="3" borderId="6" xfId="0" applyFill="1" applyBorder="1"/>
    <xf numFmtId="2" fontId="0" fillId="3" borderId="0" xfId="0" applyNumberFormat="1" applyFont="1" applyFill="1" applyBorder="1" applyAlignment="1">
      <alignment horizontal="right"/>
    </xf>
    <xf numFmtId="2" fontId="0" fillId="3" borderId="0" xfId="3" applyNumberFormat="1" applyFon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2" fontId="9" fillId="3" borderId="0" xfId="0" applyNumberFormat="1" applyFont="1" applyFill="1" applyAlignment="1">
      <alignment horizontal="right"/>
    </xf>
    <xf numFmtId="10" fontId="0" fillId="3" borderId="0" xfId="0" applyNumberFormat="1" applyFill="1" applyBorder="1" applyAlignment="1">
      <alignment horizontal="right"/>
    </xf>
    <xf numFmtId="165" fontId="0" fillId="3" borderId="10" xfId="0" applyNumberFormat="1" applyFont="1" applyFill="1" applyBorder="1" applyAlignment="1">
      <alignment horizontal="right"/>
    </xf>
    <xf numFmtId="0" fontId="10" fillId="0" borderId="0" xfId="0" applyFont="1"/>
    <xf numFmtId="0" fontId="5" fillId="0" borderId="0" xfId="0" applyFont="1"/>
    <xf numFmtId="1" fontId="0" fillId="0" borderId="0" xfId="0" applyNumberFormat="1"/>
    <xf numFmtId="0" fontId="0" fillId="0" borderId="10" xfId="0" applyFill="1" applyBorder="1"/>
    <xf numFmtId="0" fontId="13" fillId="0" borderId="0" xfId="0" applyFont="1"/>
    <xf numFmtId="3" fontId="0" fillId="3" borderId="0" xfId="0" applyNumberFormat="1" applyFill="1" applyBorder="1" applyAlignment="1">
      <alignment horizontal="right"/>
    </xf>
    <xf numFmtId="166" fontId="0" fillId="3" borderId="0" xfId="0" applyNumberFormat="1" applyFont="1" applyFill="1" applyBorder="1" applyAlignment="1">
      <alignment horizontal="right"/>
    </xf>
    <xf numFmtId="0" fontId="0" fillId="0" borderId="0" xfId="0" applyNumberFormat="1"/>
    <xf numFmtId="0" fontId="0" fillId="3" borderId="10" xfId="0" applyNumberFormat="1" applyFill="1" applyBorder="1" applyAlignment="1">
      <alignment horizontal="left"/>
    </xf>
    <xf numFmtId="0" fontId="14" fillId="3" borderId="0" xfId="0" applyFont="1" applyFill="1" applyBorder="1"/>
    <xf numFmtId="0" fontId="14" fillId="0" borderId="0" xfId="0" applyFont="1"/>
    <xf numFmtId="0" fontId="0" fillId="0" borderId="0" xfId="0" applyFont="1"/>
    <xf numFmtId="0" fontId="5" fillId="3" borderId="10" xfId="0" applyFont="1" applyFill="1" applyBorder="1"/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3" borderId="15" xfId="0" applyFill="1" applyBorder="1" applyAlignment="1">
      <alignment wrapText="1"/>
    </xf>
  </cellXfs>
  <cellStyles count="66">
    <cellStyle name="40% - Accent2 2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_Sheet3" xfId="1"/>
    <cellStyle name="Percent" xfId="3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18"/>
  <sheetViews>
    <sheetView topLeftCell="A42" workbookViewId="0">
      <selection activeCell="H27" sqref="H21:H27"/>
    </sheetView>
  </sheetViews>
  <sheetFormatPr baseColWidth="10" defaultColWidth="21.5" defaultRowHeight="16" x14ac:dyDescent="0.2"/>
  <cols>
    <col min="3" max="3" width="33.33203125" customWidth="1"/>
    <col min="8" max="8" width="67.6640625" customWidth="1"/>
    <col min="9" max="9" width="65.5" customWidth="1"/>
  </cols>
  <sheetData>
    <row r="1" spans="1:10" x14ac:dyDescent="0.2">
      <c r="A1" s="4" t="s">
        <v>21</v>
      </c>
      <c r="B1" s="4"/>
      <c r="C1" s="4"/>
      <c r="D1" s="4"/>
      <c r="E1" s="5"/>
      <c r="F1" s="4"/>
      <c r="G1" s="4"/>
      <c r="H1" s="4"/>
      <c r="I1" s="4"/>
      <c r="J1" s="4"/>
    </row>
    <row r="2" spans="1:10" x14ac:dyDescent="0.2">
      <c r="A2" s="4"/>
      <c r="B2" s="4"/>
      <c r="C2" s="4"/>
      <c r="D2" s="4"/>
      <c r="E2" s="5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5"/>
      <c r="F3" s="4"/>
      <c r="G3" s="4"/>
      <c r="H3" s="4"/>
      <c r="I3" s="4"/>
      <c r="J3" s="4"/>
    </row>
    <row r="4" spans="1:10" ht="17" thickBot="1" x14ac:dyDescent="0.25">
      <c r="A4" s="4"/>
      <c r="B4" s="4"/>
      <c r="C4" s="4"/>
      <c r="D4" s="4"/>
      <c r="E4" s="5"/>
      <c r="F4" s="4"/>
      <c r="G4" s="4"/>
      <c r="H4" s="4"/>
      <c r="I4" s="4"/>
      <c r="J4" s="4"/>
    </row>
    <row r="5" spans="1:10" x14ac:dyDescent="0.2">
      <c r="A5" s="4"/>
      <c r="B5" s="6" t="s">
        <v>10</v>
      </c>
      <c r="C5" s="7"/>
      <c r="D5" s="8"/>
      <c r="E5" s="9"/>
      <c r="F5" s="10"/>
      <c r="G5" s="11"/>
      <c r="H5" s="11"/>
      <c r="I5" s="12"/>
      <c r="J5" s="4"/>
    </row>
    <row r="6" spans="1:10" x14ac:dyDescent="0.2">
      <c r="A6" s="4"/>
      <c r="B6" s="13"/>
      <c r="C6" s="3"/>
      <c r="D6" s="14"/>
      <c r="E6" s="15"/>
      <c r="F6" s="1"/>
      <c r="G6" s="2"/>
      <c r="H6" s="2"/>
      <c r="I6" s="16"/>
      <c r="J6" s="4"/>
    </row>
    <row r="7" spans="1:10" x14ac:dyDescent="0.2">
      <c r="A7" s="4"/>
      <c r="B7" s="17" t="s">
        <v>11</v>
      </c>
      <c r="C7" s="18"/>
      <c r="D7" s="18" t="s">
        <v>12</v>
      </c>
      <c r="E7" s="19" t="s">
        <v>13</v>
      </c>
      <c r="F7" s="18" t="s">
        <v>14</v>
      </c>
      <c r="G7" s="18"/>
      <c r="H7" s="18" t="s">
        <v>15</v>
      </c>
      <c r="I7" s="20"/>
      <c r="J7" s="4"/>
    </row>
    <row r="8" spans="1:10" x14ac:dyDescent="0.2">
      <c r="A8" s="4"/>
      <c r="B8" s="21" t="s">
        <v>26</v>
      </c>
      <c r="C8" s="22"/>
      <c r="D8" s="23"/>
      <c r="E8" s="24"/>
      <c r="F8" s="25"/>
      <c r="G8" s="22"/>
      <c r="H8" s="22" t="s">
        <v>85</v>
      </c>
      <c r="I8" s="26"/>
      <c r="J8" s="4"/>
    </row>
    <row r="9" spans="1:10" x14ac:dyDescent="0.2">
      <c r="A9" s="4"/>
      <c r="B9" s="21"/>
      <c r="C9" s="22"/>
      <c r="D9" s="23"/>
      <c r="E9" s="24"/>
      <c r="F9" s="25"/>
      <c r="G9" s="22"/>
      <c r="H9" s="3" t="s">
        <v>84</v>
      </c>
      <c r="I9" s="26"/>
      <c r="J9" s="4"/>
    </row>
    <row r="10" spans="1:10" ht="17" thickBot="1" x14ac:dyDescent="0.25">
      <c r="A10" s="4"/>
      <c r="B10" s="21"/>
      <c r="C10" s="15"/>
      <c r="D10" s="27"/>
      <c r="E10" s="15"/>
      <c r="F10" s="28"/>
      <c r="G10" s="29"/>
      <c r="H10" s="2"/>
      <c r="I10" s="16"/>
      <c r="J10" s="4"/>
    </row>
    <row r="11" spans="1:10" ht="17" thickBot="1" x14ac:dyDescent="0.25">
      <c r="A11" s="4"/>
      <c r="B11" s="21"/>
      <c r="C11" s="30" t="s">
        <v>22</v>
      </c>
      <c r="D11" s="31" t="s">
        <v>19</v>
      </c>
      <c r="E11" s="32"/>
      <c r="F11" s="80">
        <f>0.075+0.08</f>
        <v>0.155</v>
      </c>
      <c r="G11" s="29"/>
      <c r="H11" s="34" t="s">
        <v>83</v>
      </c>
      <c r="I11" s="16"/>
      <c r="J11" s="4"/>
    </row>
    <row r="12" spans="1:10" ht="17" thickBot="1" x14ac:dyDescent="0.25">
      <c r="A12" s="4"/>
      <c r="B12" s="21"/>
      <c r="C12" s="30" t="s">
        <v>23</v>
      </c>
      <c r="D12" s="31" t="s">
        <v>19</v>
      </c>
      <c r="E12" s="32"/>
      <c r="F12" s="68">
        <v>0</v>
      </c>
      <c r="G12" s="29"/>
      <c r="H12" s="84" t="s">
        <v>53</v>
      </c>
      <c r="I12" s="16"/>
      <c r="J12" s="4"/>
    </row>
    <row r="13" spans="1:10" ht="17" thickBot="1" x14ac:dyDescent="0.25">
      <c r="A13" s="4"/>
      <c r="B13" s="21"/>
      <c r="C13" s="35" t="s">
        <v>24</v>
      </c>
      <c r="D13" s="31" t="s">
        <v>19</v>
      </c>
      <c r="E13" s="32"/>
      <c r="F13" s="33">
        <v>0</v>
      </c>
      <c r="G13" s="29"/>
      <c r="H13" s="84" t="s">
        <v>129</v>
      </c>
      <c r="I13" s="16"/>
      <c r="J13" s="4"/>
    </row>
    <row r="14" spans="1:10" ht="17" thickBot="1" x14ac:dyDescent="0.25">
      <c r="A14" s="4"/>
      <c r="B14" s="21"/>
      <c r="C14" s="35" t="s">
        <v>25</v>
      </c>
      <c r="D14" s="31" t="s">
        <v>19</v>
      </c>
      <c r="E14" s="32"/>
      <c r="F14" s="80">
        <v>0</v>
      </c>
      <c r="G14" s="29"/>
      <c r="H14" s="34" t="s">
        <v>126</v>
      </c>
      <c r="I14" s="16"/>
      <c r="J14" s="4"/>
    </row>
    <row r="15" spans="1:10" ht="17" thickBot="1" x14ac:dyDescent="0.25">
      <c r="A15" s="4"/>
      <c r="B15" s="21"/>
      <c r="C15" s="35" t="s">
        <v>157</v>
      </c>
      <c r="D15" s="31" t="s">
        <v>19</v>
      </c>
      <c r="E15" s="36"/>
      <c r="F15" s="80">
        <v>0</v>
      </c>
      <c r="G15" s="29"/>
      <c r="H15" s="93" t="s">
        <v>159</v>
      </c>
      <c r="I15" s="16"/>
      <c r="J15" s="4"/>
    </row>
    <row r="16" spans="1:10" x14ac:dyDescent="0.2">
      <c r="A16" s="4"/>
      <c r="B16" s="50"/>
      <c r="C16" s="59"/>
      <c r="D16" s="60"/>
      <c r="E16" s="61"/>
      <c r="F16" s="62"/>
      <c r="G16" s="54"/>
      <c r="H16" s="55"/>
      <c r="I16" s="56"/>
      <c r="J16" s="4"/>
    </row>
    <row r="17" spans="1:10" ht="17" thickBot="1" x14ac:dyDescent="0.25">
      <c r="A17" s="4"/>
      <c r="B17" s="21" t="s">
        <v>27</v>
      </c>
      <c r="C17" s="35"/>
      <c r="D17" s="31"/>
      <c r="E17" s="36"/>
      <c r="F17" s="63"/>
      <c r="G17" s="29"/>
      <c r="H17" s="2"/>
      <c r="I17" s="16"/>
      <c r="J17" s="4"/>
    </row>
    <row r="18" spans="1:10" ht="17" thickBot="1" x14ac:dyDescent="0.25">
      <c r="A18" s="4"/>
      <c r="B18" s="21"/>
      <c r="C18" s="35" t="s">
        <v>41</v>
      </c>
      <c r="D18" s="31" t="s">
        <v>16</v>
      </c>
      <c r="E18" s="4"/>
      <c r="F18" s="33">
        <v>0</v>
      </c>
      <c r="G18" s="29"/>
      <c r="H18" s="34" t="s">
        <v>135</v>
      </c>
      <c r="I18" s="16"/>
      <c r="J18" s="4"/>
    </row>
    <row r="19" spans="1:10" ht="17" thickBot="1" x14ac:dyDescent="0.25">
      <c r="A19" s="4"/>
      <c r="B19" s="21"/>
      <c r="C19" s="35" t="s">
        <v>42</v>
      </c>
      <c r="D19" s="31" t="s">
        <v>87</v>
      </c>
      <c r="E19" s="4"/>
      <c r="F19" s="33">
        <v>0</v>
      </c>
      <c r="G19" s="29"/>
      <c r="H19" s="34" t="s">
        <v>135</v>
      </c>
      <c r="I19" s="16"/>
      <c r="J19" s="4"/>
    </row>
    <row r="20" spans="1:10" ht="17" thickBot="1" x14ac:dyDescent="0.25">
      <c r="A20" s="4"/>
      <c r="B20" s="21"/>
      <c r="C20" s="35"/>
      <c r="D20" s="31" t="s">
        <v>16</v>
      </c>
      <c r="E20" s="4"/>
      <c r="F20" s="33">
        <f>F19*F86</f>
        <v>0</v>
      </c>
      <c r="G20" s="29"/>
      <c r="H20" s="34"/>
      <c r="I20" s="16"/>
      <c r="J20" s="4"/>
    </row>
    <row r="21" spans="1:10" ht="17" thickBot="1" x14ac:dyDescent="0.25">
      <c r="A21" s="4"/>
      <c r="B21" s="21"/>
      <c r="C21" s="35" t="s">
        <v>43</v>
      </c>
      <c r="D21" s="31" t="s">
        <v>16</v>
      </c>
      <c r="E21" s="4"/>
      <c r="F21" s="33">
        <v>0</v>
      </c>
      <c r="G21" s="29"/>
      <c r="H21" s="34" t="s">
        <v>135</v>
      </c>
      <c r="I21" s="16"/>
      <c r="J21" s="4"/>
    </row>
    <row r="22" spans="1:10" ht="17" thickBot="1" x14ac:dyDescent="0.25">
      <c r="A22" s="4"/>
      <c r="B22" s="21"/>
      <c r="C22" s="35" t="s">
        <v>44</v>
      </c>
      <c r="D22" s="31" t="s">
        <v>16</v>
      </c>
      <c r="E22" s="4"/>
      <c r="F22" s="33">
        <v>0</v>
      </c>
      <c r="G22" s="29"/>
      <c r="H22" s="34" t="s">
        <v>135</v>
      </c>
      <c r="I22" s="16"/>
      <c r="J22" s="4"/>
    </row>
    <row r="23" spans="1:10" ht="17" thickBot="1" x14ac:dyDescent="0.25">
      <c r="A23" s="4"/>
      <c r="B23" s="21"/>
      <c r="C23" s="35" t="s">
        <v>45</v>
      </c>
      <c r="D23" s="31" t="s">
        <v>16</v>
      </c>
      <c r="E23" s="4"/>
      <c r="F23" s="33">
        <v>0</v>
      </c>
      <c r="G23" s="29"/>
      <c r="H23" s="34" t="s">
        <v>135</v>
      </c>
      <c r="I23" s="16"/>
      <c r="J23" s="4"/>
    </row>
    <row r="24" spans="1:10" ht="17" thickBot="1" x14ac:dyDescent="0.25">
      <c r="A24" s="4"/>
      <c r="B24" s="21"/>
      <c r="C24" s="35" t="s">
        <v>46</v>
      </c>
      <c r="D24" s="31" t="s">
        <v>16</v>
      </c>
      <c r="E24" s="4"/>
      <c r="F24" s="33">
        <v>0</v>
      </c>
      <c r="G24" s="29"/>
      <c r="H24" s="34" t="s">
        <v>135</v>
      </c>
      <c r="I24" s="16"/>
      <c r="J24" s="4"/>
    </row>
    <row r="25" spans="1:10" ht="17" thickBot="1" x14ac:dyDescent="0.25">
      <c r="A25" s="4"/>
      <c r="B25" s="21"/>
      <c r="C25" s="35" t="s">
        <v>47</v>
      </c>
      <c r="D25" s="31" t="s">
        <v>16</v>
      </c>
      <c r="E25" s="4"/>
      <c r="F25" s="33">
        <v>0</v>
      </c>
      <c r="G25" s="29"/>
      <c r="H25" s="34" t="s">
        <v>135</v>
      </c>
      <c r="I25" s="16"/>
      <c r="J25" s="4"/>
    </row>
    <row r="26" spans="1:10" ht="17" thickBot="1" x14ac:dyDescent="0.25">
      <c r="A26" s="4"/>
      <c r="B26" s="21"/>
      <c r="C26" s="35" t="s">
        <v>48</v>
      </c>
      <c r="D26" s="31" t="s">
        <v>16</v>
      </c>
      <c r="E26" s="4"/>
      <c r="F26" s="33">
        <v>0</v>
      </c>
      <c r="G26" s="29"/>
      <c r="H26" s="34" t="s">
        <v>135</v>
      </c>
      <c r="I26" s="16"/>
      <c r="J26" s="4"/>
    </row>
    <row r="27" spans="1:10" ht="17" thickBot="1" x14ac:dyDescent="0.25">
      <c r="A27" s="4"/>
      <c r="B27" s="21"/>
      <c r="C27" s="35" t="s">
        <v>17</v>
      </c>
      <c r="D27" s="31" t="s">
        <v>16</v>
      </c>
      <c r="F27" s="33">
        <v>0</v>
      </c>
      <c r="G27" s="29"/>
      <c r="H27" s="34" t="s">
        <v>135</v>
      </c>
      <c r="I27" s="16"/>
      <c r="J27" s="4"/>
    </row>
    <row r="28" spans="1:10" ht="17" thickBot="1" x14ac:dyDescent="0.25">
      <c r="A28" s="4"/>
      <c r="B28" s="37"/>
      <c r="C28" s="38"/>
      <c r="D28" s="39"/>
      <c r="E28" s="40"/>
      <c r="F28" s="41"/>
      <c r="G28" s="42"/>
      <c r="H28" s="43"/>
      <c r="I28" s="44"/>
      <c r="J28" s="4"/>
    </row>
    <row r="29" spans="1:10" x14ac:dyDescent="0.2">
      <c r="A29" s="4"/>
      <c r="B29" s="45"/>
      <c r="C29" s="3"/>
      <c r="D29" s="14"/>
      <c r="E29" s="15"/>
      <c r="F29" s="1"/>
      <c r="G29" s="46"/>
      <c r="H29" s="2"/>
      <c r="I29" s="2"/>
      <c r="J29" s="4"/>
    </row>
    <row r="30" spans="1:10" ht="17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">
      <c r="A31" s="4"/>
      <c r="B31" s="6" t="s">
        <v>28</v>
      </c>
      <c r="C31" s="7"/>
      <c r="D31" s="8"/>
      <c r="E31" s="9"/>
      <c r="F31" s="10"/>
      <c r="G31" s="11"/>
      <c r="H31" s="11"/>
      <c r="I31" s="12"/>
      <c r="J31" s="4"/>
    </row>
    <row r="32" spans="1:10" x14ac:dyDescent="0.2">
      <c r="A32" s="4"/>
      <c r="B32" s="13"/>
      <c r="C32" s="3"/>
      <c r="D32" s="14"/>
      <c r="E32" s="15"/>
      <c r="F32" s="1"/>
      <c r="G32" s="2"/>
      <c r="H32" s="2"/>
      <c r="I32" s="16"/>
      <c r="J32" s="4"/>
    </row>
    <row r="33" spans="1:10" x14ac:dyDescent="0.2">
      <c r="A33" s="4"/>
      <c r="B33" s="17" t="s">
        <v>0</v>
      </c>
      <c r="C33" s="18"/>
      <c r="D33" s="18" t="s">
        <v>12</v>
      </c>
      <c r="E33" s="19"/>
      <c r="F33" s="18" t="s">
        <v>14</v>
      </c>
      <c r="G33" s="18" t="s">
        <v>130</v>
      </c>
      <c r="H33" s="18" t="s">
        <v>15</v>
      </c>
      <c r="I33" s="20"/>
      <c r="J33" s="4"/>
    </row>
    <row r="34" spans="1:10" x14ac:dyDescent="0.2">
      <c r="A34" s="4"/>
      <c r="B34" s="21"/>
      <c r="C34" s="3"/>
      <c r="D34" s="14"/>
      <c r="E34" s="15"/>
      <c r="F34" s="58"/>
      <c r="G34" s="29"/>
      <c r="H34" s="2"/>
      <c r="I34" s="16"/>
      <c r="J34" s="4"/>
    </row>
    <row r="35" spans="1:10" ht="17" thickBot="1" x14ac:dyDescent="0.25">
      <c r="A35" s="4"/>
      <c r="B35" s="21" t="s">
        <v>33</v>
      </c>
      <c r="C35" s="3"/>
      <c r="D35" s="14"/>
      <c r="E35" s="15"/>
      <c r="F35" s="58"/>
      <c r="G35" s="29"/>
      <c r="H35" s="2"/>
      <c r="I35" s="16"/>
      <c r="J35" s="4"/>
    </row>
    <row r="36" spans="1:10" ht="17" thickBot="1" x14ac:dyDescent="0.25">
      <c r="A36" s="4"/>
      <c r="B36" s="21"/>
      <c r="C36" s="3" t="s">
        <v>34</v>
      </c>
      <c r="D36" s="15" t="s">
        <v>19</v>
      </c>
      <c r="E36" s="15"/>
      <c r="F36" s="15">
        <v>20</v>
      </c>
      <c r="G36" s="46">
        <v>867</v>
      </c>
      <c r="H36" s="34" t="s">
        <v>18</v>
      </c>
      <c r="I36" s="16"/>
      <c r="J36" s="4"/>
    </row>
    <row r="37" spans="1:10" x14ac:dyDescent="0.2">
      <c r="A37" s="4"/>
      <c r="B37" s="50"/>
      <c r="C37" s="51"/>
      <c r="D37" s="64"/>
      <c r="E37" s="52"/>
      <c r="F37" s="53"/>
      <c r="G37" s="54"/>
      <c r="H37" s="55"/>
      <c r="I37" s="56"/>
      <c r="J37" s="4"/>
    </row>
    <row r="38" spans="1:10" x14ac:dyDescent="0.2">
      <c r="A38" s="4"/>
      <c r="B38" s="21"/>
      <c r="C38" s="3"/>
      <c r="D38" s="14"/>
      <c r="E38" s="15"/>
      <c r="F38" s="58"/>
      <c r="G38" s="29"/>
      <c r="H38" s="2"/>
      <c r="I38" s="16"/>
      <c r="J38" s="4"/>
    </row>
    <row r="39" spans="1:10" ht="17" thickBot="1" x14ac:dyDescent="0.25">
      <c r="A39" s="4"/>
      <c r="B39" s="21" t="s">
        <v>29</v>
      </c>
      <c r="C39" s="3"/>
      <c r="D39" s="14"/>
      <c r="E39" s="15"/>
      <c r="F39" s="4"/>
      <c r="G39" s="4"/>
      <c r="H39" s="4"/>
      <c r="I39" s="16"/>
      <c r="J39" s="4"/>
    </row>
    <row r="40" spans="1:10" ht="17" thickBot="1" x14ac:dyDescent="0.25">
      <c r="A40" s="4"/>
      <c r="B40" s="21"/>
      <c r="C40" s="3" t="s">
        <v>30</v>
      </c>
      <c r="D40" s="15" t="s">
        <v>19</v>
      </c>
      <c r="E40" s="15"/>
      <c r="F40" s="15">
        <v>3</v>
      </c>
      <c r="G40" s="15">
        <v>1800</v>
      </c>
      <c r="H40" s="34" t="s">
        <v>18</v>
      </c>
      <c r="I40" s="16"/>
      <c r="J40" s="4"/>
    </row>
    <row r="41" spans="1:10" ht="17" thickBot="1" x14ac:dyDescent="0.25">
      <c r="A41" s="4"/>
      <c r="B41" s="21"/>
      <c r="C41" s="3" t="s">
        <v>31</v>
      </c>
      <c r="D41" s="15" t="s">
        <v>19</v>
      </c>
      <c r="E41" s="15"/>
      <c r="F41" s="15">
        <v>3</v>
      </c>
      <c r="G41" s="15">
        <v>2300</v>
      </c>
      <c r="H41" s="34" t="s">
        <v>18</v>
      </c>
      <c r="I41" s="16"/>
      <c r="J41" s="4"/>
    </row>
    <row r="42" spans="1:10" ht="17" thickBot="1" x14ac:dyDescent="0.25">
      <c r="A42" s="4"/>
      <c r="B42" s="21"/>
      <c r="C42" s="3" t="s">
        <v>32</v>
      </c>
      <c r="D42" s="15" t="s">
        <v>19</v>
      </c>
      <c r="E42" s="15"/>
      <c r="F42" s="15">
        <v>3</v>
      </c>
      <c r="G42" s="15">
        <v>3500</v>
      </c>
      <c r="H42" s="34" t="s">
        <v>18</v>
      </c>
      <c r="I42" s="16"/>
      <c r="J42" s="4"/>
    </row>
    <row r="43" spans="1:10" ht="17" thickBot="1" x14ac:dyDescent="0.25">
      <c r="A43" s="4"/>
      <c r="B43" s="57"/>
      <c r="C43" s="43"/>
      <c r="D43" s="43"/>
      <c r="E43" s="43"/>
      <c r="F43" s="43"/>
      <c r="G43" s="43"/>
      <c r="H43" s="43"/>
      <c r="I43" s="44"/>
      <c r="J43" s="4"/>
    </row>
    <row r="44" spans="1:10" ht="17" thickBot="1" x14ac:dyDescent="0.25">
      <c r="A44" s="4"/>
      <c r="B44" s="2"/>
      <c r="C44" s="2"/>
      <c r="D44" s="2"/>
      <c r="E44" s="2"/>
      <c r="F44" s="2"/>
      <c r="G44" s="2"/>
      <c r="H44" s="2"/>
      <c r="I44" s="2"/>
      <c r="J44" s="4"/>
    </row>
    <row r="45" spans="1:10" x14ac:dyDescent="0.2">
      <c r="A45" s="4"/>
      <c r="B45" s="6" t="s">
        <v>49</v>
      </c>
      <c r="C45" s="7"/>
      <c r="D45" s="8"/>
      <c r="E45" s="9"/>
      <c r="F45" s="10"/>
      <c r="G45" s="11"/>
      <c r="H45" s="11"/>
      <c r="I45" s="12"/>
      <c r="J45" s="4"/>
    </row>
    <row r="46" spans="1:10" x14ac:dyDescent="0.2">
      <c r="A46" s="4"/>
      <c r="B46" s="13"/>
      <c r="C46" s="3"/>
      <c r="D46" s="14"/>
      <c r="E46" s="15"/>
      <c r="F46" s="1"/>
      <c r="G46" s="2"/>
      <c r="H46" s="2"/>
      <c r="I46" s="16"/>
      <c r="J46" s="4"/>
    </row>
    <row r="47" spans="1:10" x14ac:dyDescent="0.2">
      <c r="A47" s="4"/>
      <c r="B47" s="17" t="s">
        <v>0</v>
      </c>
      <c r="C47" s="18"/>
      <c r="D47" s="18"/>
      <c r="E47" s="19"/>
      <c r="F47" s="18" t="s">
        <v>52</v>
      </c>
      <c r="G47" s="19" t="s">
        <v>50</v>
      </c>
      <c r="H47" s="18" t="s">
        <v>15</v>
      </c>
      <c r="I47" s="20"/>
      <c r="J47" s="4"/>
    </row>
    <row r="48" spans="1:10" ht="17" thickBot="1" x14ac:dyDescent="0.25">
      <c r="A48" s="4"/>
      <c r="B48" s="21"/>
      <c r="C48" s="3"/>
      <c r="D48" s="3"/>
      <c r="E48" s="15"/>
      <c r="F48" s="27"/>
      <c r="G48" s="15"/>
      <c r="H48" s="2"/>
      <c r="I48" s="16"/>
      <c r="J48" s="4"/>
    </row>
    <row r="49" spans="1:10" ht="17" thickBot="1" x14ac:dyDescent="0.25">
      <c r="A49" s="4"/>
      <c r="B49" s="70"/>
      <c r="C49" s="2" t="s">
        <v>117</v>
      </c>
      <c r="D49" s="2"/>
      <c r="E49" s="78"/>
      <c r="F49" s="76">
        <v>0</v>
      </c>
      <c r="G49" s="78">
        <v>120</v>
      </c>
      <c r="H49" s="94" t="s">
        <v>160</v>
      </c>
      <c r="I49" s="16"/>
      <c r="J49" s="4"/>
    </row>
    <row r="50" spans="1:10" ht="17" thickBot="1" x14ac:dyDescent="0.25">
      <c r="A50" s="4"/>
      <c r="B50" s="70"/>
      <c r="C50" s="2" t="s">
        <v>118</v>
      </c>
      <c r="D50" s="2"/>
      <c r="E50" s="78"/>
      <c r="F50" s="76">
        <v>0</v>
      </c>
      <c r="G50" s="78">
        <v>60</v>
      </c>
      <c r="H50" s="95"/>
      <c r="I50" s="16"/>
      <c r="J50" s="4"/>
    </row>
    <row r="51" spans="1:10" ht="17" thickBot="1" x14ac:dyDescent="0.25">
      <c r="A51" s="4"/>
      <c r="B51" s="70"/>
      <c r="C51" s="2" t="s">
        <v>119</v>
      </c>
      <c r="D51" s="2"/>
      <c r="E51" s="78"/>
      <c r="F51" s="77">
        <v>0</v>
      </c>
      <c r="G51" s="78">
        <v>695.7</v>
      </c>
      <c r="H51" s="95"/>
      <c r="I51" s="16"/>
      <c r="J51" s="4"/>
    </row>
    <row r="52" spans="1:10" ht="17" thickBot="1" x14ac:dyDescent="0.25">
      <c r="A52" s="4"/>
      <c r="B52" s="70"/>
      <c r="C52" s="2" t="s">
        <v>120</v>
      </c>
      <c r="D52" s="2"/>
      <c r="E52" s="78"/>
      <c r="F52" s="75">
        <v>0</v>
      </c>
      <c r="G52" s="78">
        <v>643.5</v>
      </c>
      <c r="H52" s="96"/>
      <c r="I52" s="16"/>
      <c r="J52" s="4"/>
    </row>
    <row r="53" spans="1:10" ht="17" thickBot="1" x14ac:dyDescent="0.25">
      <c r="A53" s="4"/>
      <c r="B53" s="21"/>
      <c r="C53" s="30"/>
      <c r="D53" s="30"/>
      <c r="E53" s="79"/>
      <c r="F53" s="46"/>
      <c r="G53" s="79"/>
      <c r="H53" s="2"/>
      <c r="I53" s="16"/>
      <c r="J53" s="4"/>
    </row>
    <row r="54" spans="1:10" ht="17" thickBot="1" x14ac:dyDescent="0.25">
      <c r="A54" s="4"/>
      <c r="B54" s="21"/>
      <c r="C54" s="3" t="s">
        <v>121</v>
      </c>
      <c r="D54" s="3"/>
      <c r="E54" s="78"/>
      <c r="F54" s="77">
        <v>0</v>
      </c>
      <c r="G54" s="78">
        <v>800</v>
      </c>
      <c r="H54" s="34"/>
      <c r="I54" s="16"/>
      <c r="J54" s="4"/>
    </row>
    <row r="55" spans="1:10" ht="17" thickBot="1" x14ac:dyDescent="0.25">
      <c r="A55" s="4"/>
      <c r="B55" s="70"/>
      <c r="C55" s="2" t="s">
        <v>122</v>
      </c>
      <c r="D55" s="2"/>
      <c r="E55" s="78"/>
      <c r="F55" s="77">
        <v>0</v>
      </c>
      <c r="G55" s="78">
        <v>55.6</v>
      </c>
      <c r="H55" s="34"/>
      <c r="I55" s="16"/>
      <c r="J55" s="4"/>
    </row>
    <row r="56" spans="1:10" ht="17" thickBot="1" x14ac:dyDescent="0.25">
      <c r="A56" s="4"/>
      <c r="B56" s="70"/>
      <c r="C56" s="2" t="s">
        <v>123</v>
      </c>
      <c r="D56" s="2"/>
      <c r="E56" s="78"/>
      <c r="F56" s="77">
        <v>0</v>
      </c>
      <c r="G56" s="78">
        <v>800</v>
      </c>
      <c r="H56" s="34"/>
      <c r="I56" s="16"/>
      <c r="J56" s="4"/>
    </row>
    <row r="57" spans="1:10" ht="17" thickBot="1" x14ac:dyDescent="0.25">
      <c r="A57" s="4"/>
      <c r="B57" s="70"/>
      <c r="C57" s="2" t="s">
        <v>124</v>
      </c>
      <c r="D57" s="2"/>
      <c r="E57" s="78"/>
      <c r="F57" s="77">
        <v>0</v>
      </c>
      <c r="G57" s="78">
        <v>730.4</v>
      </c>
      <c r="H57" s="34"/>
      <c r="I57" s="16"/>
      <c r="J57" s="4"/>
    </row>
    <row r="58" spans="1:10" x14ac:dyDescent="0.2">
      <c r="B58" s="70"/>
      <c r="C58" s="2"/>
      <c r="D58" s="2"/>
      <c r="E58" s="48"/>
      <c r="F58" s="48"/>
      <c r="G58" s="46"/>
      <c r="H58" s="2"/>
      <c r="I58" s="16"/>
    </row>
    <row r="59" spans="1:10" x14ac:dyDescent="0.2">
      <c r="B59" s="21"/>
      <c r="C59" s="30"/>
      <c r="D59" s="46"/>
      <c r="E59" s="48"/>
      <c r="F59" s="48"/>
      <c r="G59" s="46"/>
      <c r="H59" s="2"/>
      <c r="I59" s="16"/>
    </row>
    <row r="60" spans="1:10" x14ac:dyDescent="0.2">
      <c r="B60" s="21"/>
      <c r="C60" s="30"/>
      <c r="D60" s="46"/>
      <c r="E60" s="48"/>
      <c r="F60" s="48"/>
      <c r="G60" s="46"/>
      <c r="H60" s="2"/>
      <c r="I60" s="16"/>
    </row>
    <row r="61" spans="1:10" ht="17" thickBot="1" x14ac:dyDescent="0.25">
      <c r="B61" s="57"/>
      <c r="C61" s="43"/>
      <c r="D61" s="43"/>
      <c r="E61" s="43"/>
      <c r="F61" s="43"/>
      <c r="G61" s="43"/>
      <c r="H61" s="43"/>
      <c r="I61" s="44"/>
    </row>
    <row r="62" spans="1:10" ht="17" thickBot="1" x14ac:dyDescent="0.25">
      <c r="B62" s="4"/>
      <c r="C62" s="4"/>
      <c r="D62" s="4"/>
      <c r="E62" s="4"/>
      <c r="F62" s="4"/>
      <c r="G62" s="4"/>
      <c r="H62" s="4"/>
      <c r="I62" s="4"/>
    </row>
    <row r="63" spans="1:10" x14ac:dyDescent="0.2">
      <c r="B63" s="6" t="s">
        <v>136</v>
      </c>
      <c r="C63" s="7"/>
      <c r="D63" s="8"/>
      <c r="E63" s="9"/>
      <c r="F63" s="10"/>
      <c r="G63" s="11"/>
      <c r="H63" s="11"/>
      <c r="I63" s="12"/>
    </row>
    <row r="64" spans="1:10" x14ac:dyDescent="0.2">
      <c r="B64" s="13"/>
      <c r="C64" s="3"/>
      <c r="D64" s="14"/>
      <c r="E64" s="15"/>
      <c r="F64" s="1"/>
      <c r="G64" s="2"/>
      <c r="H64" s="2"/>
      <c r="I64" s="16"/>
    </row>
    <row r="65" spans="2:9" x14ac:dyDescent="0.2">
      <c r="B65" s="17" t="s">
        <v>0</v>
      </c>
      <c r="C65" s="18"/>
      <c r="D65" s="18" t="s">
        <v>12</v>
      </c>
      <c r="E65" s="19" t="s">
        <v>38</v>
      </c>
      <c r="F65" s="18" t="s">
        <v>14</v>
      </c>
      <c r="G65" s="18"/>
      <c r="H65" s="18" t="s">
        <v>15</v>
      </c>
      <c r="I65" s="20"/>
    </row>
    <row r="66" spans="2:9" x14ac:dyDescent="0.2">
      <c r="B66" s="21"/>
      <c r="C66" s="3"/>
      <c r="D66" s="27"/>
      <c r="E66" s="15"/>
      <c r="F66" s="1"/>
      <c r="G66" s="46"/>
      <c r="H66" s="2"/>
      <c r="I66" s="16"/>
    </row>
    <row r="67" spans="2:9" ht="17" thickBot="1" x14ac:dyDescent="0.25">
      <c r="B67" s="21"/>
      <c r="C67" s="90" t="s">
        <v>152</v>
      </c>
      <c r="D67" s="27"/>
      <c r="E67" s="15"/>
      <c r="F67" s="47"/>
      <c r="G67" s="46"/>
      <c r="H67" s="2"/>
      <c r="I67" s="16"/>
    </row>
    <row r="68" spans="2:9" ht="17" thickBot="1" x14ac:dyDescent="0.25">
      <c r="B68" s="21"/>
      <c r="C68" s="30" t="s">
        <v>137</v>
      </c>
      <c r="D68" s="67" t="s">
        <v>16</v>
      </c>
      <c r="E68" s="48"/>
      <c r="F68" s="89">
        <v>0</v>
      </c>
      <c r="G68" s="46"/>
      <c r="H68" s="34" t="s">
        <v>151</v>
      </c>
      <c r="I68" s="16"/>
    </row>
    <row r="69" spans="2:9" ht="17" thickBot="1" x14ac:dyDescent="0.25">
      <c r="B69" s="21"/>
      <c r="C69" s="30" t="s">
        <v>138</v>
      </c>
      <c r="D69" s="46" t="s">
        <v>16</v>
      </c>
      <c r="E69" s="48"/>
      <c r="F69" s="89">
        <v>0</v>
      </c>
      <c r="G69" s="46"/>
      <c r="H69" s="34" t="s">
        <v>151</v>
      </c>
      <c r="I69" s="16"/>
    </row>
    <row r="70" spans="2:9" ht="17" thickBot="1" x14ac:dyDescent="0.25">
      <c r="B70" s="21"/>
      <c r="C70" s="30" t="s">
        <v>17</v>
      </c>
      <c r="D70" s="46" t="s">
        <v>16</v>
      </c>
      <c r="E70" s="48"/>
      <c r="F70" s="89">
        <v>0</v>
      </c>
      <c r="G70" s="46"/>
      <c r="H70" s="34" t="s">
        <v>151</v>
      </c>
      <c r="I70" s="16"/>
    </row>
    <row r="71" spans="2:9" ht="17" thickBot="1" x14ac:dyDescent="0.25">
      <c r="B71" s="21"/>
      <c r="C71" s="30" t="s">
        <v>148</v>
      </c>
      <c r="D71" s="46" t="s">
        <v>16</v>
      </c>
      <c r="E71" s="24"/>
      <c r="F71" s="89">
        <v>0</v>
      </c>
      <c r="G71" s="24"/>
      <c r="H71" s="34" t="s">
        <v>151</v>
      </c>
      <c r="I71" s="16"/>
    </row>
    <row r="72" spans="2:9" ht="17" thickBot="1" x14ac:dyDescent="0.25">
      <c r="B72" s="21"/>
      <c r="C72" s="30" t="s">
        <v>20</v>
      </c>
      <c r="D72" s="46" t="s">
        <v>16</v>
      </c>
      <c r="E72" s="24"/>
      <c r="F72" s="89">
        <v>0</v>
      </c>
      <c r="G72" s="22"/>
      <c r="H72" s="34" t="s">
        <v>151</v>
      </c>
      <c r="I72" s="16"/>
    </row>
    <row r="73" spans="2:9" ht="17" thickBot="1" x14ac:dyDescent="0.25">
      <c r="B73" s="21"/>
      <c r="C73" s="30" t="s">
        <v>149</v>
      </c>
      <c r="D73" s="46" t="s">
        <v>16</v>
      </c>
      <c r="E73" s="24"/>
      <c r="F73" s="89">
        <v>0</v>
      </c>
      <c r="G73" s="22"/>
      <c r="H73" s="34" t="s">
        <v>150</v>
      </c>
      <c r="I73" s="16"/>
    </row>
    <row r="74" spans="2:9" ht="17" thickBot="1" x14ac:dyDescent="0.25">
      <c r="B74" s="57"/>
      <c r="C74" s="43"/>
      <c r="D74" s="43"/>
      <c r="E74" s="43"/>
      <c r="F74" s="43"/>
      <c r="G74" s="43"/>
      <c r="H74" s="43"/>
      <c r="I74" s="4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ht="17" thickBot="1" x14ac:dyDescent="0.25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6" t="s">
        <v>35</v>
      </c>
      <c r="C77" s="7"/>
      <c r="D77" s="8"/>
      <c r="E77" s="9"/>
      <c r="F77" s="10"/>
      <c r="G77" s="11"/>
      <c r="H77" s="11"/>
      <c r="I77" s="12"/>
    </row>
    <row r="78" spans="2:9" x14ac:dyDescent="0.2">
      <c r="B78" s="13"/>
      <c r="C78" s="3"/>
      <c r="D78" s="14"/>
      <c r="E78" s="15"/>
      <c r="F78" s="1"/>
      <c r="G78" s="2"/>
      <c r="H78" s="2"/>
      <c r="I78" s="16"/>
    </row>
    <row r="79" spans="2:9" x14ac:dyDescent="0.2">
      <c r="B79" s="17" t="s">
        <v>0</v>
      </c>
      <c r="C79" s="18"/>
      <c r="D79" s="18" t="s">
        <v>12</v>
      </c>
      <c r="E79" s="19" t="s">
        <v>38</v>
      </c>
      <c r="F79" s="18" t="s">
        <v>14</v>
      </c>
      <c r="G79" s="18"/>
      <c r="H79" s="18" t="s">
        <v>15</v>
      </c>
      <c r="I79" s="20"/>
    </row>
    <row r="80" spans="2:9" x14ac:dyDescent="0.2">
      <c r="B80" s="21"/>
      <c r="C80" s="3"/>
      <c r="D80" s="27"/>
      <c r="E80" s="15"/>
      <c r="F80" s="1"/>
      <c r="G80" s="46"/>
      <c r="H80" s="2"/>
      <c r="I80" s="16"/>
    </row>
    <row r="81" spans="1:10" ht="17" thickBot="1" x14ac:dyDescent="0.25">
      <c r="A81" s="4"/>
      <c r="B81" s="21" t="s">
        <v>20</v>
      </c>
      <c r="C81" s="3"/>
      <c r="D81" s="27"/>
      <c r="E81" s="15"/>
      <c r="F81" s="47"/>
      <c r="G81" s="46"/>
      <c r="H81" s="2"/>
      <c r="I81" s="16"/>
      <c r="J81" s="4"/>
    </row>
    <row r="82" spans="1:10" ht="17" thickBot="1" x14ac:dyDescent="0.25">
      <c r="A82" s="4"/>
      <c r="B82" s="21"/>
      <c r="C82" s="30" t="s">
        <v>36</v>
      </c>
      <c r="D82" s="67" t="s">
        <v>39</v>
      </c>
      <c r="E82" s="48">
        <v>1</v>
      </c>
      <c r="F82" s="49">
        <f>E82</f>
        <v>1</v>
      </c>
      <c r="G82" s="46"/>
      <c r="H82" s="34" t="s">
        <v>40</v>
      </c>
      <c r="I82" s="16"/>
      <c r="J82" s="4"/>
    </row>
    <row r="83" spans="1:10" ht="17" thickBot="1" x14ac:dyDescent="0.25">
      <c r="A83" s="4"/>
      <c r="B83" s="21"/>
      <c r="C83" s="30" t="s">
        <v>37</v>
      </c>
      <c r="D83" s="46" t="s">
        <v>39</v>
      </c>
      <c r="E83" s="48">
        <v>0</v>
      </c>
      <c r="F83" s="49">
        <f>E83</f>
        <v>0</v>
      </c>
      <c r="G83" s="46"/>
      <c r="H83" s="34" t="s">
        <v>40</v>
      </c>
      <c r="I83" s="16"/>
      <c r="J83" s="4"/>
    </row>
    <row r="84" spans="1:10" x14ac:dyDescent="0.2">
      <c r="A84" s="4"/>
      <c r="B84" s="21"/>
      <c r="C84" s="30"/>
      <c r="D84" s="46"/>
      <c r="E84" s="48"/>
      <c r="F84" s="24"/>
      <c r="G84" s="46"/>
      <c r="H84" s="24"/>
      <c r="I84" s="16"/>
      <c r="J84" s="4"/>
    </row>
    <row r="85" spans="1:10" ht="17" thickBot="1" x14ac:dyDescent="0.25">
      <c r="A85" s="4"/>
      <c r="B85" s="21" t="s">
        <v>69</v>
      </c>
      <c r="C85" s="3"/>
      <c r="D85" s="14"/>
      <c r="E85" s="24"/>
      <c r="F85" s="24"/>
      <c r="G85" s="24"/>
      <c r="H85" s="24"/>
      <c r="I85" s="16"/>
      <c r="J85" s="4"/>
    </row>
    <row r="86" spans="1:10" ht="17" thickBot="1" x14ac:dyDescent="0.25">
      <c r="A86" s="4"/>
      <c r="B86" s="21"/>
      <c r="C86" s="30" t="s">
        <v>86</v>
      </c>
      <c r="D86" s="14"/>
      <c r="E86" s="24"/>
      <c r="F86" s="87">
        <f>31.65/10^6</f>
        <v>3.1649999999999997E-5</v>
      </c>
      <c r="G86" s="22"/>
      <c r="H86" s="34" t="s">
        <v>18</v>
      </c>
      <c r="I86" s="16"/>
      <c r="J86" s="4"/>
    </row>
    <row r="87" spans="1:10" ht="17" thickBot="1" x14ac:dyDescent="0.25">
      <c r="A87" s="4"/>
      <c r="B87" s="21"/>
      <c r="C87" s="30" t="s">
        <v>131</v>
      </c>
      <c r="D87" s="14"/>
      <c r="E87" s="24"/>
      <c r="F87" s="63">
        <v>3600</v>
      </c>
      <c r="G87" s="22"/>
      <c r="H87" s="34"/>
      <c r="I87" s="16"/>
      <c r="J87" s="4"/>
    </row>
    <row r="88" spans="1:10" ht="17" thickBot="1" x14ac:dyDescent="0.25">
      <c r="A88" s="4"/>
      <c r="B88" s="57"/>
      <c r="C88" s="43"/>
      <c r="D88" s="43"/>
      <c r="E88" s="43"/>
      <c r="F88" s="43"/>
      <c r="G88" s="43"/>
      <c r="H88" s="4"/>
      <c r="I88" s="44"/>
      <c r="J88" s="4"/>
    </row>
    <row r="89" spans="1:10" x14ac:dyDescent="0.2">
      <c r="A89" s="4"/>
      <c r="H89" s="11"/>
      <c r="J89" s="4"/>
    </row>
    <row r="110" spans="2:9" x14ac:dyDescent="0.2">
      <c r="B110" s="4"/>
      <c r="C110" s="4"/>
      <c r="D110" s="4"/>
      <c r="E110" s="4"/>
      <c r="F110" s="4"/>
      <c r="G110" s="4"/>
      <c r="H110" s="4"/>
      <c r="I110" s="4"/>
    </row>
    <row r="111" spans="2:9" x14ac:dyDescent="0.2">
      <c r="B111" s="4"/>
      <c r="C111" s="4"/>
      <c r="D111" s="4"/>
      <c r="E111" s="4"/>
      <c r="F111" s="4"/>
      <c r="G111" s="4"/>
      <c r="H111" s="4"/>
      <c r="I111" s="4"/>
    </row>
    <row r="112" spans="2:9" x14ac:dyDescent="0.2">
      <c r="B112" s="4"/>
      <c r="C112" s="4"/>
      <c r="D112" s="4"/>
      <c r="E112" s="4"/>
      <c r="F112" s="4"/>
      <c r="G112" s="4"/>
      <c r="H112" s="4"/>
      <c r="I112" s="4"/>
    </row>
    <row r="113" spans="2:9" x14ac:dyDescent="0.2">
      <c r="B113" s="4"/>
      <c r="C113" s="4"/>
      <c r="D113" s="4"/>
      <c r="E113" s="4"/>
      <c r="F113" s="4"/>
      <c r="G113" s="4"/>
      <c r="H113" s="4"/>
      <c r="I113" s="4"/>
    </row>
    <row r="114" spans="2:9" x14ac:dyDescent="0.2">
      <c r="B114" s="4"/>
      <c r="C114" s="4"/>
      <c r="D114" s="4"/>
      <c r="E114" s="4"/>
      <c r="F114" s="4"/>
      <c r="G114" s="4"/>
      <c r="H114" s="4"/>
      <c r="I114" s="4"/>
    </row>
    <row r="115" spans="2:9" x14ac:dyDescent="0.2">
      <c r="B115" s="4"/>
      <c r="C115" s="4"/>
      <c r="D115" s="4"/>
      <c r="E115" s="4"/>
      <c r="F115" s="4"/>
      <c r="G115" s="4"/>
      <c r="H115" s="4"/>
      <c r="I115" s="4"/>
    </row>
    <row r="116" spans="2:9" x14ac:dyDescent="0.2">
      <c r="B116" s="4"/>
      <c r="C116" s="4"/>
      <c r="D116" s="4"/>
      <c r="E116" s="4"/>
      <c r="F116" s="4"/>
      <c r="G116" s="4"/>
      <c r="H116" s="4"/>
      <c r="I116" s="4"/>
    </row>
    <row r="117" spans="2:9" x14ac:dyDescent="0.2">
      <c r="B117" s="4"/>
      <c r="C117" s="4"/>
      <c r="D117" s="4"/>
      <c r="E117" s="4"/>
      <c r="F117" s="4"/>
      <c r="G117" s="4"/>
      <c r="H117" s="4"/>
      <c r="I117" s="4"/>
    </row>
    <row r="118" spans="2:9" x14ac:dyDescent="0.2">
      <c r="B118" s="4"/>
      <c r="C118" s="4"/>
      <c r="D118" s="4"/>
      <c r="E118" s="4"/>
      <c r="F118" s="4"/>
      <c r="G118" s="4"/>
      <c r="H118" s="4"/>
      <c r="I118" s="4"/>
    </row>
  </sheetData>
  <mergeCells count="1">
    <mergeCell ref="H49:H52"/>
  </mergeCells>
  <conditionalFormatting sqref="G49:G52">
    <cfRule type="containsText" dxfId="49" priority="16" operator="containsText" text="FALSE">
      <formula>NOT(ISERROR(SEARCH("FALSE",G49)))</formula>
    </cfRule>
    <cfRule type="containsText" dxfId="48" priority="17" operator="containsText" text="TRUE">
      <formula>NOT(ISERROR(SEARCH("TRUE",G49)))</formula>
    </cfRule>
    <cfRule type="containsText" dxfId="47" priority="18" operator="containsText" text="NONE">
      <formula>NOT(ISERROR(SEARCH("NONE",G49)))</formula>
    </cfRule>
    <cfRule type="containsText" dxfId="46" priority="19" operator="containsText" text="Capacity missing">
      <formula>NOT(ISERROR(SEARCH("Capacity missing",G49)))</formula>
    </cfRule>
    <cfRule type="containsText" dxfId="45" priority="20" operator="containsText" text="FALSE">
      <formula>NOT(ISERROR(SEARCH("FALSE",G49)))</formula>
    </cfRule>
  </conditionalFormatting>
  <conditionalFormatting sqref="G54">
    <cfRule type="containsText" dxfId="44" priority="11" operator="containsText" text="FALSE">
      <formula>NOT(ISERROR(SEARCH("FALSE",G54)))</formula>
    </cfRule>
    <cfRule type="containsText" dxfId="43" priority="12" operator="containsText" text="TRUE">
      <formula>NOT(ISERROR(SEARCH("TRUE",G54)))</formula>
    </cfRule>
    <cfRule type="containsText" dxfId="42" priority="13" operator="containsText" text="NONE">
      <formula>NOT(ISERROR(SEARCH("NONE",G54)))</formula>
    </cfRule>
    <cfRule type="containsText" dxfId="41" priority="14" operator="containsText" text="Capacity missing">
      <formula>NOT(ISERROR(SEARCH("Capacity missing",G54)))</formula>
    </cfRule>
    <cfRule type="containsText" dxfId="40" priority="15" operator="containsText" text="FALSE">
      <formula>NOT(ISERROR(SEARCH("FALSE",G54)))</formula>
    </cfRule>
  </conditionalFormatting>
  <conditionalFormatting sqref="G55">
    <cfRule type="containsText" dxfId="39" priority="6" operator="containsText" text="FALSE">
      <formula>NOT(ISERROR(SEARCH("FALSE",G55)))</formula>
    </cfRule>
    <cfRule type="containsText" dxfId="38" priority="7" operator="containsText" text="TRUE">
      <formula>NOT(ISERROR(SEARCH("TRUE",G55)))</formula>
    </cfRule>
    <cfRule type="containsText" dxfId="37" priority="8" operator="containsText" text="NONE">
      <formula>NOT(ISERROR(SEARCH("NONE",G55)))</formula>
    </cfRule>
    <cfRule type="containsText" dxfId="36" priority="9" operator="containsText" text="Capacity missing">
      <formula>NOT(ISERROR(SEARCH("Capacity missing",G55)))</formula>
    </cfRule>
    <cfRule type="containsText" dxfId="35" priority="10" operator="containsText" text="FALSE">
      <formula>NOT(ISERROR(SEARCH("FALSE",G55)))</formula>
    </cfRule>
  </conditionalFormatting>
  <conditionalFormatting sqref="G56:G57">
    <cfRule type="containsText" dxfId="34" priority="1" operator="containsText" text="FALSE">
      <formula>NOT(ISERROR(SEARCH("FALSE",G56)))</formula>
    </cfRule>
    <cfRule type="containsText" dxfId="33" priority="2" operator="containsText" text="TRUE">
      <formula>NOT(ISERROR(SEARCH("TRUE",G56)))</formula>
    </cfRule>
    <cfRule type="containsText" dxfId="32" priority="3" operator="containsText" text="NONE">
      <formula>NOT(ISERROR(SEARCH("NONE",G56)))</formula>
    </cfRule>
    <cfRule type="containsText" dxfId="31" priority="4" operator="containsText" text="Capacity missing">
      <formula>NOT(ISERROR(SEARCH("Capacity missing",G56)))</formula>
    </cfRule>
    <cfRule type="containsText" dxfId="30" priority="5" operator="containsText" text="FALSE">
      <formula>NOT(ISERROR(SEARCH("FALSE",G56)))</formula>
    </cfRule>
  </conditionalFormatting>
  <dataValidations count="2">
    <dataValidation type="decimal" operator="greaterThanOrEqual" showInputMessage="1" showErrorMessage="1" errorTitle="Number Range" error="You may only add positive numbers. _x000d_" sqref="F37:F38 F34:F35">
      <formula1>0</formula1>
    </dataValidation>
    <dataValidation type="decimal" operator="greaterThanOrEqual" allowBlank="1" showInputMessage="1" showErrorMessage="1" errorTitle="Number Range" error="You may only enter positive numbers here. " sqref="F11 F13:F17 F19:F27 F85:F86 F71:F72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FALSE" id="{47F52083-86A4-7F41-8CB8-298DE03A584D}">
            <xm:f>NOT(ISERROR(SEARCH("FALSE",Analyse!E41)))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7" operator="containsText" text="TRUE" id="{DBA08A87-378C-9944-B2D9-F2EC66A809A5}">
            <xm:f>NOT(ISERROR(SEARCH("TRUE",Analyse!E41)))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8" operator="containsText" text="NONE" id="{61F5729D-EF63-AF43-BA6F-11239FB641E8}">
            <xm:f>NOT(ISERROR(SEARCH("NONE",Analyse!E41)))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9" operator="containsText" text="Capacity missing" id="{0B68660B-76E0-B444-B88B-1E3875127A30}">
            <xm:f>NOT(ISERROR(SEARCH("Capacity missing",Analyse!E41)))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text="FALSE" id="{73019761-D995-BF4F-8436-C89E0F65EB25}">
            <xm:f>NOT(ISERROR(SEARCH("FALSE",Analyse!E41)))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E49:E52 E54:E57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30"/>
  <sheetViews>
    <sheetView topLeftCell="B1" workbookViewId="0">
      <selection activeCell="F13" sqref="F13"/>
    </sheetView>
  </sheetViews>
  <sheetFormatPr baseColWidth="10" defaultRowHeight="16" x14ac:dyDescent="0.2"/>
  <cols>
    <col min="2" max="2" width="14" bestFit="1" customWidth="1"/>
    <col min="3" max="3" width="65.1640625" customWidth="1"/>
    <col min="4" max="4" width="24.5" customWidth="1"/>
    <col min="5" max="5" width="21.5" customWidth="1"/>
    <col min="6" max="7" width="28.5" customWidth="1"/>
    <col min="9" max="9" width="6.6640625" bestFit="1" customWidth="1"/>
  </cols>
  <sheetData>
    <row r="1" spans="1:11" ht="17" thickBo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6" t="s">
        <v>49</v>
      </c>
      <c r="C2" s="7"/>
      <c r="D2" s="8"/>
      <c r="E2" s="9"/>
      <c r="F2" s="10"/>
      <c r="G2" s="10"/>
      <c r="H2" s="11"/>
      <c r="I2" s="11"/>
      <c r="J2" s="12"/>
      <c r="K2" s="4"/>
    </row>
    <row r="3" spans="1:11" x14ac:dyDescent="0.2">
      <c r="A3" s="4"/>
      <c r="B3" s="13"/>
      <c r="C3" s="3"/>
      <c r="D3" s="14"/>
      <c r="E3" s="15"/>
      <c r="F3" s="1"/>
      <c r="G3" s="1"/>
      <c r="H3" s="2"/>
      <c r="I3" s="2"/>
      <c r="J3" s="16"/>
      <c r="K3" s="4"/>
    </row>
    <row r="4" spans="1:11" x14ac:dyDescent="0.2">
      <c r="A4" s="4"/>
      <c r="B4" s="17" t="s">
        <v>0</v>
      </c>
      <c r="C4" s="18"/>
      <c r="D4" s="18" t="s">
        <v>52</v>
      </c>
      <c r="E4" s="19" t="s">
        <v>50</v>
      </c>
      <c r="F4" s="18" t="s">
        <v>51</v>
      </c>
      <c r="G4" s="18" t="s">
        <v>134</v>
      </c>
      <c r="H4" s="18"/>
      <c r="I4" s="18" t="s">
        <v>15</v>
      </c>
      <c r="J4" s="20"/>
      <c r="K4" s="4"/>
    </row>
    <row r="5" spans="1:11" x14ac:dyDescent="0.2">
      <c r="A5" s="4"/>
      <c r="B5" s="21"/>
      <c r="C5" s="3"/>
      <c r="D5" s="27"/>
      <c r="E5" s="15"/>
      <c r="F5" s="71"/>
      <c r="G5" s="71"/>
      <c r="H5" s="46"/>
      <c r="I5" s="2"/>
      <c r="J5" s="16"/>
      <c r="K5" s="4"/>
    </row>
    <row r="6" spans="1:11" x14ac:dyDescent="0.2">
      <c r="A6" s="4"/>
      <c r="B6" s="70"/>
      <c r="C6" s="2" t="s">
        <v>2</v>
      </c>
      <c r="D6" s="2">
        <f>Dashboard!F49</f>
        <v>0</v>
      </c>
      <c r="E6" s="78">
        <v>120</v>
      </c>
      <c r="F6" s="72">
        <v>0</v>
      </c>
      <c r="G6" s="72">
        <v>0</v>
      </c>
      <c r="H6" s="46"/>
      <c r="I6" s="2"/>
      <c r="J6" s="16"/>
      <c r="K6" s="4"/>
    </row>
    <row r="7" spans="1:11" x14ac:dyDescent="0.2">
      <c r="A7" s="4"/>
      <c r="B7" s="70"/>
      <c r="C7" s="2" t="s">
        <v>3</v>
      </c>
      <c r="D7" s="2">
        <f>Dashboard!F50</f>
        <v>0</v>
      </c>
      <c r="E7" s="78">
        <v>60</v>
      </c>
      <c r="F7" s="73">
        <v>0</v>
      </c>
      <c r="G7" s="73">
        <v>0</v>
      </c>
      <c r="H7" s="46"/>
      <c r="I7" s="2"/>
      <c r="J7" s="16"/>
      <c r="K7" s="4"/>
    </row>
    <row r="8" spans="1:11" x14ac:dyDescent="0.2">
      <c r="A8" s="4"/>
      <c r="B8" s="70"/>
      <c r="C8" s="2" t="s">
        <v>4</v>
      </c>
      <c r="D8" s="2">
        <f>Dashboard!F51</f>
        <v>0</v>
      </c>
      <c r="E8" s="78">
        <v>695.7</v>
      </c>
      <c r="F8" s="73">
        <v>0</v>
      </c>
      <c r="G8" s="73">
        <v>0</v>
      </c>
      <c r="H8" s="46"/>
      <c r="I8" s="2"/>
      <c r="J8" s="16"/>
      <c r="K8" s="4"/>
    </row>
    <row r="9" spans="1:11" x14ac:dyDescent="0.2">
      <c r="A9" s="4"/>
      <c r="B9" s="70"/>
      <c r="C9" s="2" t="s">
        <v>5</v>
      </c>
      <c r="D9" s="2">
        <f>Dashboard!F52</f>
        <v>0</v>
      </c>
      <c r="E9" s="78">
        <v>643.5</v>
      </c>
      <c r="F9" s="73">
        <v>0</v>
      </c>
      <c r="G9" s="73">
        <v>0</v>
      </c>
      <c r="H9" s="46"/>
      <c r="I9" s="2"/>
      <c r="J9" s="16"/>
      <c r="K9" s="4"/>
    </row>
    <row r="10" spans="1:11" x14ac:dyDescent="0.2">
      <c r="A10" s="4"/>
      <c r="B10" s="21"/>
      <c r="C10" s="30"/>
      <c r="D10" s="46"/>
      <c r="E10" s="79"/>
      <c r="F10" s="74"/>
      <c r="G10" s="74"/>
      <c r="H10" s="46"/>
      <c r="I10" s="2"/>
      <c r="J10" s="16"/>
      <c r="K10" s="4"/>
    </row>
    <row r="11" spans="1:11" x14ac:dyDescent="0.2">
      <c r="A11" s="4"/>
      <c r="B11" s="21"/>
      <c r="C11" s="2" t="s">
        <v>6</v>
      </c>
      <c r="D11" s="2">
        <f>Dashboard!F54</f>
        <v>0</v>
      </c>
      <c r="E11" s="78">
        <v>800</v>
      </c>
      <c r="F11" s="73">
        <f>(D11*E11+D6*E6)/E11</f>
        <v>0</v>
      </c>
      <c r="G11" s="86">
        <v>9600000000</v>
      </c>
      <c r="H11" s="46"/>
      <c r="I11" s="2"/>
      <c r="J11" s="16"/>
      <c r="K11" s="4"/>
    </row>
    <row r="12" spans="1:11" x14ac:dyDescent="0.2">
      <c r="A12" s="4"/>
      <c r="B12" s="21"/>
      <c r="C12" s="2" t="s">
        <v>7</v>
      </c>
      <c r="D12" s="2">
        <f>Dashboard!F55</f>
        <v>0</v>
      </c>
      <c r="E12" s="78">
        <v>55.6</v>
      </c>
      <c r="F12" s="73">
        <v>0</v>
      </c>
      <c r="G12" s="86">
        <v>3282624000</v>
      </c>
      <c r="H12" s="46"/>
      <c r="I12" s="2"/>
      <c r="J12" s="16"/>
      <c r="K12" s="4"/>
    </row>
    <row r="13" spans="1:11" x14ac:dyDescent="0.2">
      <c r="A13" s="4"/>
      <c r="B13" s="21"/>
      <c r="C13" s="2" t="s">
        <v>8</v>
      </c>
      <c r="D13" s="2">
        <f>Dashboard!F56</f>
        <v>0</v>
      </c>
      <c r="E13" s="78">
        <v>800</v>
      </c>
      <c r="F13" s="73">
        <f>(D13*E13+D8*E8)/E13</f>
        <v>0</v>
      </c>
      <c r="G13" s="86">
        <v>49460869565</v>
      </c>
      <c r="H13" s="46"/>
      <c r="I13" s="2"/>
      <c r="J13" s="16"/>
      <c r="K13" s="4"/>
    </row>
    <row r="14" spans="1:11" x14ac:dyDescent="0.2">
      <c r="A14" s="4"/>
      <c r="B14" s="21"/>
      <c r="C14" s="2" t="s">
        <v>9</v>
      </c>
      <c r="D14" s="2">
        <f>Dashboard!F57</f>
        <v>0</v>
      </c>
      <c r="E14" s="78">
        <v>730.4</v>
      </c>
      <c r="F14" s="73">
        <f>(D14*E14+D9*E9)/E14</f>
        <v>0</v>
      </c>
      <c r="G14" s="86">
        <v>49460869565</v>
      </c>
      <c r="H14" s="46"/>
      <c r="I14" s="2"/>
      <c r="J14" s="16"/>
      <c r="K14" s="4"/>
    </row>
    <row r="15" spans="1:11" x14ac:dyDescent="0.2">
      <c r="A15" s="4"/>
      <c r="B15" s="21"/>
      <c r="C15" s="30"/>
      <c r="D15" s="46"/>
      <c r="E15" s="48"/>
      <c r="F15" s="48"/>
      <c r="G15" s="48"/>
      <c r="H15" s="46"/>
      <c r="I15" s="2"/>
      <c r="J15" s="16"/>
      <c r="K15" s="4"/>
    </row>
    <row r="16" spans="1:11" x14ac:dyDescent="0.2">
      <c r="A16" s="4"/>
      <c r="B16" s="21"/>
      <c r="C16" s="30"/>
      <c r="D16" s="46"/>
      <c r="E16" s="48"/>
      <c r="F16" s="48"/>
      <c r="G16" s="48"/>
      <c r="H16" s="46"/>
      <c r="I16" s="2"/>
      <c r="J16" s="16"/>
      <c r="K16" s="4"/>
    </row>
    <row r="17" spans="1:11" x14ac:dyDescent="0.2">
      <c r="A17" s="4"/>
      <c r="B17" s="21"/>
      <c r="C17" s="30"/>
      <c r="D17" s="46"/>
      <c r="E17" s="48"/>
      <c r="F17" s="48"/>
      <c r="G17" s="48"/>
      <c r="H17" s="46"/>
      <c r="I17" s="2"/>
      <c r="J17" s="16"/>
      <c r="K17" s="4"/>
    </row>
    <row r="18" spans="1:11" ht="17" thickBot="1" x14ac:dyDescent="0.25">
      <c r="A18" s="4"/>
      <c r="B18" s="57"/>
      <c r="C18" s="43"/>
      <c r="D18" s="43"/>
      <c r="E18" s="43"/>
      <c r="F18" s="43"/>
      <c r="G18" s="43"/>
      <c r="H18" s="43"/>
      <c r="I18" s="43"/>
      <c r="J18" s="44"/>
      <c r="K18" s="4"/>
    </row>
    <row r="19" spans="1:1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7" thickBo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4"/>
      <c r="B21" s="6" t="s">
        <v>26</v>
      </c>
      <c r="C21" s="7"/>
      <c r="D21" s="8"/>
      <c r="E21" s="9"/>
      <c r="F21" s="10"/>
      <c r="G21" s="10"/>
      <c r="H21" s="11"/>
      <c r="I21" s="11"/>
      <c r="J21" s="12"/>
      <c r="K21" s="4"/>
    </row>
    <row r="22" spans="1:11" x14ac:dyDescent="0.2">
      <c r="B22" s="13"/>
      <c r="C22" s="3"/>
      <c r="D22" s="14"/>
      <c r="E22" s="15"/>
      <c r="F22" s="1"/>
      <c r="G22" s="1"/>
      <c r="H22" s="2"/>
      <c r="I22" s="2"/>
      <c r="J22" s="16"/>
    </row>
    <row r="23" spans="1:11" x14ac:dyDescent="0.2">
      <c r="B23" s="17" t="s">
        <v>0</v>
      </c>
      <c r="C23" s="18"/>
      <c r="D23" s="18" t="s">
        <v>128</v>
      </c>
      <c r="E23" s="19"/>
      <c r="F23" s="18" t="s">
        <v>132</v>
      </c>
      <c r="G23" s="18" t="s">
        <v>133</v>
      </c>
      <c r="H23" s="18"/>
      <c r="I23" s="18" t="s">
        <v>15</v>
      </c>
      <c r="J23" s="20"/>
    </row>
    <row r="24" spans="1:11" x14ac:dyDescent="0.2">
      <c r="B24" s="21"/>
      <c r="C24" s="3"/>
      <c r="D24" s="27"/>
      <c r="E24" s="15"/>
      <c r="F24" s="71"/>
      <c r="G24" s="71"/>
      <c r="H24" s="46"/>
      <c r="I24" s="2"/>
      <c r="J24" s="16"/>
    </row>
    <row r="25" spans="1:11" x14ac:dyDescent="0.2">
      <c r="B25" s="70"/>
      <c r="C25" s="81" t="s">
        <v>88</v>
      </c>
      <c r="D25" s="2">
        <f>Dashboard!F14/Dashboard!F36</f>
        <v>0</v>
      </c>
      <c r="E25" s="78"/>
      <c r="F25" s="73">
        <v>0.15</v>
      </c>
      <c r="G25" s="86">
        <f>Dashboard!F36*Dashboard!G36*Dashboard!F87/Analyse!F25</f>
        <v>416160000</v>
      </c>
      <c r="H25" s="46"/>
      <c r="I25" s="2"/>
      <c r="J25" s="16"/>
    </row>
    <row r="26" spans="1:11" x14ac:dyDescent="0.2">
      <c r="B26" s="70"/>
      <c r="C26" s="81" t="s">
        <v>80</v>
      </c>
      <c r="D26" s="2">
        <f>Dashboard!F12/Dashboard!F41</f>
        <v>0</v>
      </c>
      <c r="E26" s="78"/>
      <c r="F26" s="73">
        <v>0.97</v>
      </c>
      <c r="G26" s="86">
        <f>Dashboard!F41*Dashboard!G41*Dashboard!F87/F26</f>
        <v>25608247.422680411</v>
      </c>
      <c r="H26" s="46"/>
      <c r="I26" s="2"/>
      <c r="J26" s="16"/>
    </row>
    <row r="27" spans="1:11" x14ac:dyDescent="0.2">
      <c r="B27" s="70"/>
      <c r="C27" s="81" t="s">
        <v>81</v>
      </c>
      <c r="D27" s="2">
        <f>Dashboard!F11/Dashboard!F40</f>
        <v>5.1666666666666666E-2</v>
      </c>
      <c r="E27" s="78"/>
      <c r="F27" s="73">
        <v>0.97</v>
      </c>
      <c r="G27" s="86">
        <f>Dashboard!F40*Dashboard!G40*Dashboard!F87/Analyse!F27</f>
        <v>20041237.113402061</v>
      </c>
      <c r="H27" s="46"/>
      <c r="I27" s="2"/>
      <c r="J27" s="16"/>
    </row>
    <row r="28" spans="1:11" x14ac:dyDescent="0.2">
      <c r="B28" s="70"/>
      <c r="C28" s="81" t="s">
        <v>82</v>
      </c>
      <c r="D28" s="2">
        <f>Dashboard!F13/Dashboard!F42</f>
        <v>0</v>
      </c>
      <c r="E28" s="78"/>
      <c r="F28" s="73">
        <v>0.97</v>
      </c>
      <c r="G28" s="86">
        <f>Dashboard!F42*Dashboard!G42*Dashboard!F87/Analyse!F28</f>
        <v>38969072.164948456</v>
      </c>
      <c r="H28" s="46"/>
      <c r="I28" s="2"/>
      <c r="J28" s="16"/>
    </row>
    <row r="29" spans="1:11" x14ac:dyDescent="0.2">
      <c r="B29" s="21"/>
      <c r="C29" s="30"/>
      <c r="D29" s="46"/>
      <c r="E29" s="48"/>
      <c r="F29" s="48"/>
      <c r="G29" s="48"/>
      <c r="H29" s="46"/>
      <c r="I29" s="2"/>
      <c r="J29" s="16"/>
    </row>
    <row r="30" spans="1:11" ht="17" thickBot="1" x14ac:dyDescent="0.25">
      <c r="B30" s="57"/>
      <c r="C30" s="43"/>
      <c r="D30" s="43"/>
      <c r="E30" s="43"/>
      <c r="F30" s="43"/>
      <c r="G30" s="43"/>
      <c r="H30" s="43"/>
      <c r="I30" s="43"/>
      <c r="J30" s="44"/>
    </row>
  </sheetData>
  <conditionalFormatting sqref="E6:E9">
    <cfRule type="containsText" dxfId="24" priority="36" operator="containsText" text="FALSE">
      <formula>NOT(ISERROR(SEARCH("FALSE",E6)))</formula>
    </cfRule>
    <cfRule type="containsText" dxfId="23" priority="37" operator="containsText" text="TRUE">
      <formula>NOT(ISERROR(SEARCH("TRUE",E6)))</formula>
    </cfRule>
    <cfRule type="containsText" dxfId="22" priority="38" operator="containsText" text="NONE">
      <formula>NOT(ISERROR(SEARCH("NONE",E6)))</formula>
    </cfRule>
    <cfRule type="containsText" dxfId="21" priority="39" operator="containsText" text="Capacity missing">
      <formula>NOT(ISERROR(SEARCH("Capacity missing",E6)))</formula>
    </cfRule>
    <cfRule type="containsText" dxfId="20" priority="40" operator="containsText" text="FALSE">
      <formula>NOT(ISERROR(SEARCH("FALSE",E6)))</formula>
    </cfRule>
  </conditionalFormatting>
  <conditionalFormatting sqref="E11">
    <cfRule type="containsText" dxfId="19" priority="31" operator="containsText" text="FALSE">
      <formula>NOT(ISERROR(SEARCH("FALSE",E11)))</formula>
    </cfRule>
    <cfRule type="containsText" dxfId="18" priority="32" operator="containsText" text="TRUE">
      <formula>NOT(ISERROR(SEARCH("TRUE",E11)))</formula>
    </cfRule>
    <cfRule type="containsText" dxfId="17" priority="33" operator="containsText" text="NONE">
      <formula>NOT(ISERROR(SEARCH("NONE",E11)))</formula>
    </cfRule>
    <cfRule type="containsText" dxfId="16" priority="34" operator="containsText" text="Capacity missing">
      <formula>NOT(ISERROR(SEARCH("Capacity missing",E11)))</formula>
    </cfRule>
    <cfRule type="containsText" dxfId="15" priority="35" operator="containsText" text="FALSE">
      <formula>NOT(ISERROR(SEARCH("FALSE",E11)))</formula>
    </cfRule>
  </conditionalFormatting>
  <conditionalFormatting sqref="E12">
    <cfRule type="containsText" dxfId="14" priority="26" operator="containsText" text="FALSE">
      <formula>NOT(ISERROR(SEARCH("FALSE",E12)))</formula>
    </cfRule>
    <cfRule type="containsText" dxfId="13" priority="27" operator="containsText" text="TRUE">
      <formula>NOT(ISERROR(SEARCH("TRUE",E12)))</formula>
    </cfRule>
    <cfRule type="containsText" dxfId="12" priority="28" operator="containsText" text="NONE">
      <formula>NOT(ISERROR(SEARCH("NONE",E12)))</formula>
    </cfRule>
    <cfRule type="containsText" dxfId="11" priority="29" operator="containsText" text="Capacity missing">
      <formula>NOT(ISERROR(SEARCH("Capacity missing",E12)))</formula>
    </cfRule>
    <cfRule type="containsText" dxfId="10" priority="30" operator="containsText" text="FALSE">
      <formula>NOT(ISERROR(SEARCH("FALSE",E12)))</formula>
    </cfRule>
  </conditionalFormatting>
  <conditionalFormatting sqref="E13:E14">
    <cfRule type="containsText" dxfId="9" priority="21" operator="containsText" text="FALSE">
      <formula>NOT(ISERROR(SEARCH("FALSE",E13)))</formula>
    </cfRule>
    <cfRule type="containsText" dxfId="8" priority="22" operator="containsText" text="TRUE">
      <formula>NOT(ISERROR(SEARCH("TRUE",E13)))</formula>
    </cfRule>
    <cfRule type="containsText" dxfId="7" priority="23" operator="containsText" text="NONE">
      <formula>NOT(ISERROR(SEARCH("NONE",E13)))</formula>
    </cfRule>
    <cfRule type="containsText" dxfId="6" priority="24" operator="containsText" text="Capacity missing">
      <formula>NOT(ISERROR(SEARCH("Capacity missing",E13)))</formula>
    </cfRule>
    <cfRule type="containsText" dxfId="5" priority="25" operator="containsText" text="FALSE">
      <formula>NOT(ISERROR(SEARCH("FALSE",E13)))</formula>
    </cfRule>
  </conditionalFormatting>
  <conditionalFormatting sqref="E25:E28">
    <cfRule type="containsText" dxfId="4" priority="16" operator="containsText" text="FALSE">
      <formula>NOT(ISERROR(SEARCH("FALSE",E25)))</formula>
    </cfRule>
    <cfRule type="containsText" dxfId="3" priority="17" operator="containsText" text="TRUE">
      <formula>NOT(ISERROR(SEARCH("TRUE",E25)))</formula>
    </cfRule>
    <cfRule type="containsText" dxfId="2" priority="18" operator="containsText" text="NONE">
      <formula>NOT(ISERROR(SEARCH("NONE",E25)))</formula>
    </cfRule>
    <cfRule type="containsText" dxfId="1" priority="19" operator="containsText" text="Capacity missing">
      <formula>NOT(ISERROR(SEARCH("Capacity missing",E25)))</formula>
    </cfRule>
    <cfRule type="containsText" dxfId="0" priority="20" operator="containsText" text="FALSE">
      <formula>NOT(ISERROR(SEARCH("FALSE",E25)))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107"/>
  <sheetViews>
    <sheetView tabSelected="1" topLeftCell="A27" workbookViewId="0">
      <selection activeCell="B51" sqref="B51"/>
    </sheetView>
  </sheetViews>
  <sheetFormatPr baseColWidth="10" defaultRowHeight="16" x14ac:dyDescent="0.2"/>
  <cols>
    <col min="1" max="1" width="118" customWidth="1"/>
    <col min="2" max="3" width="22.5" customWidth="1"/>
    <col min="4" max="4" width="63.5" customWidth="1"/>
    <col min="5" max="7" width="42.83203125" customWidth="1"/>
  </cols>
  <sheetData>
    <row r="1" spans="1:5" x14ac:dyDescent="0.2">
      <c r="A1" s="82" t="s">
        <v>70</v>
      </c>
    </row>
    <row r="2" spans="1:5" x14ac:dyDescent="0.2">
      <c r="B2" t="s">
        <v>14</v>
      </c>
      <c r="C2" t="s">
        <v>69</v>
      </c>
      <c r="D2" t="s">
        <v>125</v>
      </c>
    </row>
    <row r="3" spans="1:5" x14ac:dyDescent="0.2">
      <c r="A3" t="s">
        <v>1</v>
      </c>
    </row>
    <row r="4" spans="1:5" x14ac:dyDescent="0.2">
      <c r="A4" s="81"/>
      <c r="C4" s="83"/>
    </row>
    <row r="5" spans="1:5" x14ac:dyDescent="0.2">
      <c r="A5" s="81" t="s">
        <v>114</v>
      </c>
    </row>
    <row r="6" spans="1:5" x14ac:dyDescent="0.2">
      <c r="A6" s="81" t="s">
        <v>142</v>
      </c>
      <c r="B6" s="88">
        <v>0</v>
      </c>
      <c r="C6">
        <v>1</v>
      </c>
      <c r="D6" t="str">
        <f t="shared" ref="D6:D12" si="0">"  " &amp;A6 &amp; B6*C6</f>
        <v xml:space="preserve">  :"energy_heater_for_heat_network_crude_oil-energy_heat_network_steam_hot_water@steam_hot_water": 0</v>
      </c>
      <c r="E6" t="s">
        <v>147</v>
      </c>
    </row>
    <row r="7" spans="1:5" x14ac:dyDescent="0.2">
      <c r="A7" s="81" t="s">
        <v>109</v>
      </c>
      <c r="B7" s="88">
        <f>Dashboard!F68</f>
        <v>0</v>
      </c>
      <c r="C7">
        <v>1000000</v>
      </c>
      <c r="D7" t="str">
        <f t="shared" si="0"/>
        <v xml:space="preserve">  :"energy_heater_for_heat_network_network_gas-energy_heat_network_steam_hot_water@steam_hot_water": 0</v>
      </c>
    </row>
    <row r="8" spans="1:5" x14ac:dyDescent="0.2">
      <c r="A8" s="81" t="s">
        <v>111</v>
      </c>
      <c r="B8" s="88">
        <f>Dashboard!F69</f>
        <v>0</v>
      </c>
      <c r="C8">
        <v>1000000</v>
      </c>
      <c r="D8" t="str">
        <f t="shared" si="0"/>
        <v xml:space="preserve">  :"energy_heater_for_heat_network_waste_mix-energy_heat_network_steam_hot_water@steam_hot_water": 0</v>
      </c>
    </row>
    <row r="9" spans="1:5" x14ac:dyDescent="0.2">
      <c r="A9" s="81" t="s">
        <v>113</v>
      </c>
      <c r="B9" s="88">
        <f>Dashboard!F70</f>
        <v>0</v>
      </c>
      <c r="C9">
        <v>1000000</v>
      </c>
      <c r="D9" t="str">
        <f t="shared" si="0"/>
        <v xml:space="preserve">  :"energy_heater_for_heat_network_wood_pellets-energy_heat_network_steam_hot_water@steam_hot_water": 0</v>
      </c>
    </row>
    <row r="10" spans="1:5" x14ac:dyDescent="0.2">
      <c r="A10" s="81" t="s">
        <v>139</v>
      </c>
      <c r="B10" s="88">
        <f>Dashboard!F71</f>
        <v>0</v>
      </c>
      <c r="C10">
        <v>1000000</v>
      </c>
      <c r="D10" t="str">
        <f t="shared" si="0"/>
        <v xml:space="preserve">  :"energy_heater_for_heat_network_geothermal-energy_heat_network_steam_hot_water@steam_hot_water": 0</v>
      </c>
    </row>
    <row r="11" spans="1:5" x14ac:dyDescent="0.2">
      <c r="A11" s="81" t="s">
        <v>140</v>
      </c>
      <c r="B11" s="88">
        <f>Dashboard!F72</f>
        <v>0</v>
      </c>
      <c r="C11">
        <v>1000000</v>
      </c>
      <c r="D11" t="str">
        <f t="shared" si="0"/>
        <v xml:space="preserve">  :"energy_heater_for_heat_network_coal-energy_heat_network_steam_hot_water@steam_hot_water": 0</v>
      </c>
    </row>
    <row r="12" spans="1:5" x14ac:dyDescent="0.2">
      <c r="A12" s="81" t="s">
        <v>141</v>
      </c>
      <c r="B12" s="88">
        <f>Dashboard!F73</f>
        <v>0</v>
      </c>
      <c r="C12">
        <v>1000000</v>
      </c>
      <c r="D12" t="str">
        <f t="shared" si="0"/>
        <v xml:space="preserve">  :"energy_heater_for_heat_network_lignite-energy_heat_network_steam_hot_water@steam_hot_water": 0</v>
      </c>
    </row>
    <row r="13" spans="1:5" x14ac:dyDescent="0.2">
      <c r="A13" s="81"/>
    </row>
    <row r="14" spans="1:5" x14ac:dyDescent="0.2">
      <c r="A14" s="81" t="s">
        <v>115</v>
      </c>
    </row>
    <row r="15" spans="1:5" x14ac:dyDescent="0.2">
      <c r="A15" s="81" t="s">
        <v>54</v>
      </c>
      <c r="B15" s="66">
        <f>B107</f>
        <v>0</v>
      </c>
      <c r="C15">
        <f t="shared" ref="C15" si="1">10^6</f>
        <v>1000000</v>
      </c>
      <c r="D15" t="str">
        <f t="shared" ref="D15" si="2">"  " &amp;A15 &amp; B15*C15</f>
        <v xml:space="preserve">  energy_distribution_woody_biomass: 0</v>
      </c>
    </row>
    <row r="16" spans="1:5" x14ac:dyDescent="0.2">
      <c r="A16" s="81"/>
    </row>
    <row r="17" spans="1:4" x14ac:dyDescent="0.2">
      <c r="A17" s="81" t="s">
        <v>155</v>
      </c>
    </row>
    <row r="18" spans="1:4" x14ac:dyDescent="0.2">
      <c r="A18" s="81" t="s">
        <v>89</v>
      </c>
      <c r="B18" s="69">
        <f>Dashboard!F82</f>
        <v>1</v>
      </c>
      <c r="C18">
        <v>1</v>
      </c>
      <c r="D18" t="str">
        <f t="shared" ref="D18:D37" si="3">"  " &amp;A18 &amp; B18*C18</f>
        <v xml:space="preserve">  :"energy_chp_ultra_supercritical_coal@coal": 1</v>
      </c>
    </row>
    <row r="19" spans="1:4" x14ac:dyDescent="0.2">
      <c r="A19" s="81" t="s">
        <v>90</v>
      </c>
      <c r="B19" s="69">
        <f>Dashboard!F83</f>
        <v>0</v>
      </c>
      <c r="C19">
        <v>1</v>
      </c>
      <c r="D19" t="str">
        <f t="shared" si="3"/>
        <v xml:space="preserve">  :"energy_chp_ultra_supercritical_coal@torrified_biomass_pellets": 0</v>
      </c>
    </row>
    <row r="20" spans="1:4" x14ac:dyDescent="0.2">
      <c r="A20" s="81" t="s">
        <v>91</v>
      </c>
      <c r="B20">
        <f>Dashboard!F82/2</f>
        <v>0.5</v>
      </c>
      <c r="C20">
        <v>1</v>
      </c>
      <c r="D20" t="str">
        <f t="shared" si="3"/>
        <v xml:space="preserve">  :"energy_chp_ultra_supercritical_cofiring_coal@coal": 0.5</v>
      </c>
    </row>
    <row r="21" spans="1:4" x14ac:dyDescent="0.2">
      <c r="A21" s="81" t="s">
        <v>92</v>
      </c>
      <c r="B21">
        <f>Dashboard!F83/2</f>
        <v>0</v>
      </c>
      <c r="C21">
        <v>1</v>
      </c>
      <c r="D21" t="str">
        <f t="shared" si="3"/>
        <v xml:space="preserve">  :"energy_chp_ultra_supercritical_cofiring_coal@torrified_biomass_pellets": 0</v>
      </c>
    </row>
    <row r="22" spans="1:4" x14ac:dyDescent="0.2">
      <c r="A22" s="81" t="s">
        <v>93</v>
      </c>
      <c r="B22" s="69">
        <f>Dashboard!F82</f>
        <v>1</v>
      </c>
      <c r="C22">
        <v>1</v>
      </c>
      <c r="D22" t="str">
        <f t="shared" si="3"/>
        <v xml:space="preserve">  :"energy_power_combined_cycle_ccs_coal@coal": 1</v>
      </c>
    </row>
    <row r="23" spans="1:4" x14ac:dyDescent="0.2">
      <c r="A23" s="81" t="s">
        <v>94</v>
      </c>
      <c r="B23" s="69">
        <f>Dashboard!F83</f>
        <v>0</v>
      </c>
      <c r="C23">
        <v>1</v>
      </c>
      <c r="D23" t="str">
        <f t="shared" si="3"/>
        <v xml:space="preserve">  :"energy_power_combined_cycle_ccs_coal@torrified_biomass_pellets": 0</v>
      </c>
    </row>
    <row r="24" spans="1:4" x14ac:dyDescent="0.2">
      <c r="A24" s="81" t="s">
        <v>95</v>
      </c>
      <c r="B24" s="69">
        <f>Dashboard!F82</f>
        <v>1</v>
      </c>
      <c r="C24">
        <v>1</v>
      </c>
      <c r="D24" t="str">
        <f t="shared" si="3"/>
        <v xml:space="preserve">  :"energy_power_combined_cycle_coal@coal": 1</v>
      </c>
    </row>
    <row r="25" spans="1:4" x14ac:dyDescent="0.2">
      <c r="A25" s="81" t="s">
        <v>96</v>
      </c>
      <c r="B25" s="69">
        <f>Dashboard!F83</f>
        <v>0</v>
      </c>
      <c r="C25">
        <v>1</v>
      </c>
      <c r="D25" t="str">
        <f t="shared" si="3"/>
        <v xml:space="preserve">  :"energy_power_combined_cycle_coal@torrified_biomass_pellets": 0</v>
      </c>
    </row>
    <row r="26" spans="1:4" x14ac:dyDescent="0.2">
      <c r="A26" s="81" t="s">
        <v>97</v>
      </c>
      <c r="B26" s="69">
        <f>Dashboard!F82</f>
        <v>1</v>
      </c>
      <c r="C26">
        <v>1</v>
      </c>
      <c r="D26" t="str">
        <f t="shared" si="3"/>
        <v xml:space="preserve">  :"energy_power_supercritical_coal@coal": 1</v>
      </c>
    </row>
    <row r="27" spans="1:4" x14ac:dyDescent="0.2">
      <c r="A27" s="81" t="s">
        <v>98</v>
      </c>
      <c r="B27" s="69">
        <f>Dashboard!F83</f>
        <v>0</v>
      </c>
      <c r="C27">
        <v>1</v>
      </c>
      <c r="D27" t="str">
        <f t="shared" si="3"/>
        <v xml:space="preserve">  :"energy_power_supercritical_coal@torrified_biomass_pellets": 0</v>
      </c>
    </row>
    <row r="28" spans="1:4" x14ac:dyDescent="0.2">
      <c r="A28" s="81" t="s">
        <v>99</v>
      </c>
      <c r="B28" s="69">
        <f>Dashboard!F82</f>
        <v>1</v>
      </c>
      <c r="C28">
        <v>1</v>
      </c>
      <c r="D28" t="str">
        <f t="shared" si="3"/>
        <v xml:space="preserve">  :"energy_power_ultra_supercritical_ccs_coal@coal": 1</v>
      </c>
    </row>
    <row r="29" spans="1:4" x14ac:dyDescent="0.2">
      <c r="A29" s="81" t="s">
        <v>100</v>
      </c>
      <c r="B29" s="69">
        <f>Dashboard!F83</f>
        <v>0</v>
      </c>
      <c r="C29">
        <v>1</v>
      </c>
      <c r="D29" t="str">
        <f t="shared" si="3"/>
        <v xml:space="preserve">  :"energy_power_ultra_supercritical_ccs_coal@torrified_biomass_pellets": 0</v>
      </c>
    </row>
    <row r="30" spans="1:4" x14ac:dyDescent="0.2">
      <c r="A30" s="81" t="s">
        <v>101</v>
      </c>
      <c r="B30" s="69">
        <f>Dashboard!F82</f>
        <v>1</v>
      </c>
      <c r="C30">
        <v>1</v>
      </c>
      <c r="D30" t="str">
        <f t="shared" si="3"/>
        <v xml:space="preserve">  :"energy_power_ultra_supercritical_coal@coal": 1</v>
      </c>
    </row>
    <row r="31" spans="1:4" x14ac:dyDescent="0.2">
      <c r="A31" s="81" t="s">
        <v>102</v>
      </c>
      <c r="B31" s="69">
        <f>Dashboard!F83</f>
        <v>0</v>
      </c>
      <c r="C31">
        <v>1</v>
      </c>
      <c r="D31" t="str">
        <f t="shared" si="3"/>
        <v xml:space="preserve">  :"energy_power_ultra_supercritical_coal@torrified_biomass_pellets": 0</v>
      </c>
    </row>
    <row r="32" spans="1:4" x14ac:dyDescent="0.2">
      <c r="A32" s="81" t="s">
        <v>103</v>
      </c>
      <c r="B32" s="69">
        <f>Dashboard!F82</f>
        <v>1</v>
      </c>
      <c r="C32">
        <v>1</v>
      </c>
      <c r="D32" t="str">
        <f t="shared" si="3"/>
        <v xml:space="preserve">  :"energy_power_ultra_supercritical_cofiring_coal@coal": 1</v>
      </c>
    </row>
    <row r="33" spans="1:4" x14ac:dyDescent="0.2">
      <c r="A33" s="81" t="s">
        <v>104</v>
      </c>
      <c r="B33" s="69">
        <f>Dashboard!F83</f>
        <v>0</v>
      </c>
      <c r="C33">
        <v>1</v>
      </c>
      <c r="D33" t="str">
        <f t="shared" si="3"/>
        <v xml:space="preserve">  :"energy_power_ultra_supercritical_cofiring_coal@torrified_biomass_pellets": 0</v>
      </c>
    </row>
    <row r="34" spans="1:4" x14ac:dyDescent="0.2">
      <c r="A34" s="81" t="s">
        <v>105</v>
      </c>
      <c r="B34" s="69">
        <f>Dashboard!F82</f>
        <v>1</v>
      </c>
      <c r="C34">
        <v>1</v>
      </c>
      <c r="D34" t="str">
        <f t="shared" si="3"/>
        <v xml:space="preserve">  :"energy_power_ultra_supercritical_lignite@lignite": 1</v>
      </c>
    </row>
    <row r="35" spans="1:4" x14ac:dyDescent="0.2">
      <c r="A35" s="81" t="s">
        <v>106</v>
      </c>
      <c r="B35" s="69">
        <f>Dashboard!F83</f>
        <v>0</v>
      </c>
      <c r="C35">
        <v>1</v>
      </c>
      <c r="D35" t="str">
        <f t="shared" si="3"/>
        <v xml:space="preserve">  :"energy_power_ultra_supercritical_lignite@torrified_biomass_pellets": 0</v>
      </c>
    </row>
    <row r="36" spans="1:4" x14ac:dyDescent="0.2">
      <c r="A36" s="81" t="s">
        <v>107</v>
      </c>
      <c r="B36" s="69">
        <f>Dashboard!F82</f>
        <v>1</v>
      </c>
      <c r="C36">
        <v>1</v>
      </c>
      <c r="D36" t="str">
        <f t="shared" si="3"/>
        <v xml:space="preserve">  :"energy_power_ultra_supercritical_oxyfuel_ccs_lignite@lignite": 1</v>
      </c>
    </row>
    <row r="37" spans="1:4" x14ac:dyDescent="0.2">
      <c r="A37" s="81" t="s">
        <v>108</v>
      </c>
      <c r="B37" s="69">
        <f>Dashboard!F83</f>
        <v>0</v>
      </c>
      <c r="C37">
        <v>1</v>
      </c>
      <c r="D37" t="str">
        <f t="shared" si="3"/>
        <v xml:space="preserve">  :"energy_power_ultra_supercritical_oxyfuel_ccs_lignite@torrified_biomass_pellets": 0</v>
      </c>
    </row>
    <row r="39" spans="1:4" x14ac:dyDescent="0.2">
      <c r="A39" s="81" t="s">
        <v>116</v>
      </c>
    </row>
    <row r="40" spans="1:4" x14ac:dyDescent="0.2">
      <c r="A40" s="81" t="s">
        <v>80</v>
      </c>
      <c r="B40">
        <f>Analyse!D26</f>
        <v>0</v>
      </c>
      <c r="C40">
        <v>1</v>
      </c>
      <c r="D40" t="str">
        <f t="shared" ref="D40:D63" si="4">"  " &amp;A40 &amp; B40*C40</f>
        <v xml:space="preserve">  energy_power_wind_turbine_coastal: 0</v>
      </c>
    </row>
    <row r="41" spans="1:4" x14ac:dyDescent="0.2">
      <c r="A41" s="81" t="s">
        <v>81</v>
      </c>
      <c r="B41">
        <f>Analyse!D27</f>
        <v>5.1666666666666666E-2</v>
      </c>
      <c r="C41">
        <v>1</v>
      </c>
      <c r="D41" t="str">
        <f t="shared" si="4"/>
        <v xml:space="preserve">  energy_power_wind_turbine_inland: 0.0516666666666667</v>
      </c>
    </row>
    <row r="42" spans="1:4" x14ac:dyDescent="0.2">
      <c r="A42" s="81" t="s">
        <v>82</v>
      </c>
      <c r="B42">
        <f>Analyse!D28</f>
        <v>0</v>
      </c>
      <c r="C42">
        <v>1</v>
      </c>
      <c r="D42" t="str">
        <f t="shared" si="4"/>
        <v xml:space="preserve">  energy_power_wind_turbine_offshore: 0</v>
      </c>
    </row>
    <row r="43" spans="1:4" x14ac:dyDescent="0.2">
      <c r="A43" s="81" t="s">
        <v>64</v>
      </c>
      <c r="B43" s="65">
        <f>Analyse!F6</f>
        <v>0</v>
      </c>
      <c r="C43">
        <v>1</v>
      </c>
      <c r="D43" t="str">
        <f t="shared" si="4"/>
        <v xml:space="preserve">  energy_chp_combined_cycle_network_gas: 0</v>
      </c>
    </row>
    <row r="44" spans="1:4" x14ac:dyDescent="0.2">
      <c r="A44" s="81" t="s">
        <v>65</v>
      </c>
      <c r="B44" s="65">
        <f>Analyse!F7</f>
        <v>0</v>
      </c>
      <c r="C44">
        <v>1</v>
      </c>
      <c r="D44" t="str">
        <f t="shared" si="4"/>
        <v xml:space="preserve">  energy_chp_supercritical_waste_mix: 0</v>
      </c>
    </row>
    <row r="45" spans="1:4" x14ac:dyDescent="0.2">
      <c r="A45" s="81" t="s">
        <v>66</v>
      </c>
      <c r="B45" s="65">
        <f>Analyse!F8</f>
        <v>0</v>
      </c>
      <c r="C45">
        <v>1</v>
      </c>
      <c r="D45" t="str">
        <f t="shared" si="4"/>
        <v xml:space="preserve">  energy_chp_ultra_supercritical_coal: 0</v>
      </c>
    </row>
    <row r="46" spans="1:4" x14ac:dyDescent="0.2">
      <c r="A46" s="81" t="s">
        <v>67</v>
      </c>
      <c r="B46" s="65">
        <f>Analyse!F9</f>
        <v>0</v>
      </c>
      <c r="C46">
        <v>1</v>
      </c>
      <c r="D46" t="str">
        <f t="shared" si="4"/>
        <v xml:space="preserve">  energy_chp_ultra_supercritical_cofiring_coal: 0</v>
      </c>
    </row>
    <row r="47" spans="1:4" x14ac:dyDescent="0.2">
      <c r="A47" s="81" t="s">
        <v>72</v>
      </c>
      <c r="B47" s="65">
        <f>Analyse!F11</f>
        <v>0</v>
      </c>
      <c r="C47">
        <v>1</v>
      </c>
      <c r="D47" t="str">
        <f t="shared" si="4"/>
        <v xml:space="preserve">  energy_power_combined_cycle_network_gas: 0</v>
      </c>
    </row>
    <row r="48" spans="1:4" x14ac:dyDescent="0.2">
      <c r="A48" s="81" t="s">
        <v>88</v>
      </c>
      <c r="B48">
        <f>Analyse!D25</f>
        <v>0</v>
      </c>
      <c r="C48">
        <v>1</v>
      </c>
      <c r="D48" t="str">
        <f t="shared" si="4"/>
        <v xml:space="preserve">  energy_power_solar_pv_solar_radiation: 0</v>
      </c>
    </row>
    <row r="49" spans="1:5" x14ac:dyDescent="0.2">
      <c r="A49" s="81" t="s">
        <v>76</v>
      </c>
      <c r="B49">
        <v>0</v>
      </c>
      <c r="C49">
        <v>1</v>
      </c>
      <c r="D49" t="str">
        <f t="shared" si="4"/>
        <v xml:space="preserve">  energy_power_supercritical_waste_mix: 0</v>
      </c>
    </row>
    <row r="50" spans="1:5" x14ac:dyDescent="0.2">
      <c r="A50" s="81" t="s">
        <v>77</v>
      </c>
      <c r="B50" s="65">
        <f>Analyse!F13</f>
        <v>0</v>
      </c>
      <c r="C50">
        <v>1</v>
      </c>
      <c r="D50" t="str">
        <f t="shared" si="4"/>
        <v xml:space="preserve">  energy_power_ultra_supercritical_coal: 0</v>
      </c>
    </row>
    <row r="51" spans="1:5" x14ac:dyDescent="0.2">
      <c r="A51" s="81" t="s">
        <v>78</v>
      </c>
      <c r="B51" s="65">
        <f>Analyse!F14</f>
        <v>0</v>
      </c>
      <c r="C51">
        <v>1</v>
      </c>
      <c r="D51" t="str">
        <f t="shared" si="4"/>
        <v xml:space="preserve">  energy_power_ultra_supercritical_cofiring_coal: 0</v>
      </c>
    </row>
    <row r="52" spans="1:5" x14ac:dyDescent="0.2">
      <c r="A52" s="81" t="s">
        <v>146</v>
      </c>
      <c r="B52" s="92">
        <v>0</v>
      </c>
      <c r="C52">
        <v>1</v>
      </c>
      <c r="D52" t="str">
        <f t="shared" si="4"/>
        <v xml:space="preserve">  energy_heater_for_heat_network_crude_oil: 0</v>
      </c>
      <c r="E52" t="s">
        <v>147</v>
      </c>
    </row>
    <row r="53" spans="1:5" x14ac:dyDescent="0.2">
      <c r="A53" s="81" t="s">
        <v>68</v>
      </c>
      <c r="B53" s="91">
        <v>0</v>
      </c>
      <c r="C53">
        <v>1</v>
      </c>
      <c r="D53" t="str">
        <f t="shared" si="4"/>
        <v xml:space="preserve">  energy_heater_for_heat_network_network_gas: 0</v>
      </c>
      <c r="E53" t="s">
        <v>153</v>
      </c>
    </row>
    <row r="54" spans="1:5" x14ac:dyDescent="0.2">
      <c r="A54" s="81" t="s">
        <v>110</v>
      </c>
      <c r="B54" s="91">
        <v>0</v>
      </c>
      <c r="C54">
        <v>1</v>
      </c>
      <c r="D54" t="str">
        <f t="shared" si="4"/>
        <v xml:space="preserve">  energy_heater_for_heat_network_waste_mix: 0</v>
      </c>
      <c r="E54" t="s">
        <v>153</v>
      </c>
    </row>
    <row r="55" spans="1:5" x14ac:dyDescent="0.2">
      <c r="A55" s="81" t="s">
        <v>112</v>
      </c>
      <c r="B55" s="91">
        <v>0</v>
      </c>
      <c r="C55">
        <v>1</v>
      </c>
      <c r="D55" t="str">
        <f t="shared" si="4"/>
        <v xml:space="preserve">  energy_heater_for_heat_network_wood_pellets: 0</v>
      </c>
      <c r="E55" t="s">
        <v>153</v>
      </c>
    </row>
    <row r="56" spans="1:5" x14ac:dyDescent="0.2">
      <c r="A56" s="81" t="s">
        <v>143</v>
      </c>
      <c r="B56" s="91">
        <v>0</v>
      </c>
      <c r="C56">
        <v>1</v>
      </c>
      <c r="D56" t="str">
        <f t="shared" si="4"/>
        <v xml:space="preserve">  energy_heater_for_heat_network_geothermal: 0</v>
      </c>
      <c r="E56" t="s">
        <v>153</v>
      </c>
    </row>
    <row r="57" spans="1:5" x14ac:dyDescent="0.2">
      <c r="A57" s="81" t="s">
        <v>144</v>
      </c>
      <c r="B57" s="91">
        <v>0</v>
      </c>
      <c r="C57">
        <v>1</v>
      </c>
      <c r="D57" t="str">
        <f t="shared" si="4"/>
        <v xml:space="preserve">  energy_heater_for_heat_network_coal: 0</v>
      </c>
      <c r="E57" t="s">
        <v>153</v>
      </c>
    </row>
    <row r="58" spans="1:5" x14ac:dyDescent="0.2">
      <c r="A58" s="81" t="s">
        <v>145</v>
      </c>
      <c r="B58" s="91">
        <v>0</v>
      </c>
      <c r="C58">
        <v>1</v>
      </c>
      <c r="D58" t="str">
        <f t="shared" si="4"/>
        <v xml:space="preserve">  energy_heater_for_heat_network_lignite: 0</v>
      </c>
      <c r="E58" t="s">
        <v>153</v>
      </c>
    </row>
    <row r="59" spans="1:5" x14ac:dyDescent="0.2">
      <c r="A59" s="81" t="s">
        <v>73</v>
      </c>
      <c r="B59" s="91">
        <v>0</v>
      </c>
      <c r="C59">
        <v>1</v>
      </c>
      <c r="D59" t="str">
        <f t="shared" si="4"/>
        <v xml:space="preserve">  energy_power_hydro_river: 0</v>
      </c>
      <c r="E59" t="s">
        <v>158</v>
      </c>
    </row>
    <row r="60" spans="1:5" x14ac:dyDescent="0.2">
      <c r="A60" s="81" t="s">
        <v>79</v>
      </c>
      <c r="B60" s="91">
        <v>0</v>
      </c>
      <c r="C60" s="85">
        <v>1</v>
      </c>
      <c r="D60" t="str">
        <f t="shared" si="4"/>
        <v xml:space="preserve">  energy_power_ultra_supercritical_network_gas: 0</v>
      </c>
      <c r="E60" t="s">
        <v>158</v>
      </c>
    </row>
    <row r="61" spans="1:5" x14ac:dyDescent="0.2">
      <c r="A61" s="81" t="s">
        <v>74</v>
      </c>
      <c r="B61" s="91">
        <v>0</v>
      </c>
      <c r="C61" s="85">
        <v>1</v>
      </c>
      <c r="D61" t="str">
        <f t="shared" si="4"/>
        <v xml:space="preserve">  energy_power_nuclear_gen2_uranium_oxide: 0</v>
      </c>
      <c r="E61" t="s">
        <v>158</v>
      </c>
    </row>
    <row r="62" spans="1:5" x14ac:dyDescent="0.2">
      <c r="A62" s="81" t="s">
        <v>75</v>
      </c>
      <c r="B62" s="91">
        <v>0</v>
      </c>
      <c r="C62" s="85">
        <v>1</v>
      </c>
      <c r="D62" t="str">
        <f t="shared" si="4"/>
        <v xml:space="preserve">  energy_power_supercritical_coal: 0</v>
      </c>
      <c r="E62" t="s">
        <v>158</v>
      </c>
    </row>
    <row r="63" spans="1:5" x14ac:dyDescent="0.2">
      <c r="A63" s="81" t="s">
        <v>71</v>
      </c>
      <c r="B63" s="91">
        <v>0</v>
      </c>
      <c r="C63" s="85">
        <v>1</v>
      </c>
      <c r="D63" t="str">
        <f t="shared" si="4"/>
        <v xml:space="preserve">  energy_power_combined_cycle_coal: 0</v>
      </c>
      <c r="E63" t="s">
        <v>158</v>
      </c>
    </row>
    <row r="64" spans="1:5" x14ac:dyDescent="0.2">
      <c r="A64" s="81"/>
      <c r="B64" s="91"/>
    </row>
    <row r="65" spans="1:4" x14ac:dyDescent="0.2">
      <c r="A65" t="s">
        <v>154</v>
      </c>
      <c r="B65" s="91"/>
    </row>
    <row r="74" spans="1:4" x14ac:dyDescent="0.2">
      <c r="B74" s="91"/>
    </row>
    <row r="75" spans="1:4" x14ac:dyDescent="0.2">
      <c r="A75" s="81" t="s">
        <v>156</v>
      </c>
      <c r="B75" s="91"/>
    </row>
    <row r="76" spans="1:4" x14ac:dyDescent="0.2">
      <c r="A76" s="81" t="s">
        <v>72</v>
      </c>
      <c r="B76" s="66">
        <f>Analyse!F11*Analyse!G11</f>
        <v>0</v>
      </c>
      <c r="C76" s="85">
        <v>1</v>
      </c>
      <c r="D76" t="str">
        <f t="shared" ref="D76:D92" si="5">"  " &amp;A76 &amp; B76*C76</f>
        <v xml:space="preserve">  energy_power_combined_cycle_network_gas: 0</v>
      </c>
    </row>
    <row r="77" spans="1:4" x14ac:dyDescent="0.2">
      <c r="A77" s="81" t="s">
        <v>76</v>
      </c>
      <c r="B77" s="66">
        <f>Analyse!F12*Analyse!G12</f>
        <v>0</v>
      </c>
      <c r="C77" s="85">
        <v>1</v>
      </c>
      <c r="D77" t="str">
        <f t="shared" si="5"/>
        <v xml:space="preserve">  energy_power_supercritical_waste_mix: 0</v>
      </c>
    </row>
    <row r="78" spans="1:4" x14ac:dyDescent="0.2">
      <c r="A78" s="81" t="s">
        <v>77</v>
      </c>
      <c r="B78" s="66">
        <f>Analyse!F13*Analyse!G13</f>
        <v>0</v>
      </c>
      <c r="C78" s="85">
        <v>1</v>
      </c>
      <c r="D78" t="str">
        <f t="shared" si="5"/>
        <v xml:space="preserve">  energy_power_ultra_supercritical_coal: 0</v>
      </c>
    </row>
    <row r="79" spans="1:4" x14ac:dyDescent="0.2">
      <c r="A79" s="81" t="s">
        <v>78</v>
      </c>
      <c r="B79" s="66">
        <f>Analyse!F14*Analyse!G14</f>
        <v>0</v>
      </c>
      <c r="C79" s="85">
        <v>1</v>
      </c>
      <c r="D79" t="str">
        <f t="shared" si="5"/>
        <v xml:space="preserve">  energy_power_ultra_supercritical_cofiring_coal: 0</v>
      </c>
    </row>
    <row r="80" spans="1:4" x14ac:dyDescent="0.2">
      <c r="A80" s="81" t="s">
        <v>80</v>
      </c>
      <c r="B80">
        <f>Analyse!D26*Analyse!G26</f>
        <v>0</v>
      </c>
      <c r="C80" s="85">
        <v>1</v>
      </c>
      <c r="D80" t="str">
        <f t="shared" si="5"/>
        <v xml:space="preserve">  energy_power_wind_turbine_coastal: 0</v>
      </c>
    </row>
    <row r="81" spans="1:5" x14ac:dyDescent="0.2">
      <c r="A81" s="81" t="s">
        <v>81</v>
      </c>
      <c r="B81">
        <f>Analyse!D27*Analyse!G27</f>
        <v>1035463.9175257732</v>
      </c>
      <c r="C81" s="85">
        <v>1</v>
      </c>
      <c r="D81" t="str">
        <f t="shared" si="5"/>
        <v xml:space="preserve">  energy_power_wind_turbine_inland: 1035463.91752577</v>
      </c>
    </row>
    <row r="82" spans="1:5" x14ac:dyDescent="0.2">
      <c r="A82" s="81" t="s">
        <v>82</v>
      </c>
      <c r="B82">
        <f>Analyse!D28*Analyse!G28</f>
        <v>0</v>
      </c>
      <c r="C82" s="85">
        <v>1</v>
      </c>
      <c r="D82" t="str">
        <f t="shared" si="5"/>
        <v xml:space="preserve">  energy_power_wind_turbine_offshore: 0</v>
      </c>
    </row>
    <row r="83" spans="1:5" x14ac:dyDescent="0.2">
      <c r="A83" s="81" t="s">
        <v>88</v>
      </c>
      <c r="B83">
        <f>Analyse!D25*Analyse!G25</f>
        <v>0</v>
      </c>
      <c r="C83" s="85">
        <v>1</v>
      </c>
      <c r="D83" t="str">
        <f t="shared" si="5"/>
        <v xml:space="preserve">  energy_power_solar_pv_solar_radiation: 0</v>
      </c>
    </row>
    <row r="84" spans="1:5" x14ac:dyDescent="0.2">
      <c r="A84" s="81" t="s">
        <v>64</v>
      </c>
      <c r="B84" s="65">
        <f>Analyse!G6</f>
        <v>0</v>
      </c>
      <c r="C84" s="85">
        <v>1</v>
      </c>
      <c r="D84" t="str">
        <f t="shared" si="5"/>
        <v xml:space="preserve">  energy_chp_combined_cycle_network_gas: 0</v>
      </c>
    </row>
    <row r="85" spans="1:5" x14ac:dyDescent="0.2">
      <c r="A85" s="81" t="s">
        <v>65</v>
      </c>
      <c r="B85" s="65">
        <f>Analyse!G7</f>
        <v>0</v>
      </c>
      <c r="C85" s="85">
        <v>1</v>
      </c>
      <c r="D85" t="str">
        <f t="shared" si="5"/>
        <v xml:space="preserve">  energy_chp_supercritical_waste_mix: 0</v>
      </c>
    </row>
    <row r="86" spans="1:5" x14ac:dyDescent="0.2">
      <c r="A86" s="81" t="s">
        <v>66</v>
      </c>
      <c r="B86" s="65">
        <f>Analyse!G8</f>
        <v>0</v>
      </c>
      <c r="C86" s="85">
        <v>1</v>
      </c>
      <c r="D86" t="str">
        <f t="shared" si="5"/>
        <v xml:space="preserve">  energy_chp_ultra_supercritical_coal: 0</v>
      </c>
    </row>
    <row r="87" spans="1:5" x14ac:dyDescent="0.2">
      <c r="A87" s="81" t="s">
        <v>67</v>
      </c>
      <c r="B87" s="65">
        <f>Analyse!G9</f>
        <v>0</v>
      </c>
      <c r="C87" s="85">
        <v>1</v>
      </c>
      <c r="D87" t="str">
        <f t="shared" si="5"/>
        <v xml:space="preserve">  energy_chp_ultra_supercritical_cofiring_coal: 0</v>
      </c>
    </row>
    <row r="88" spans="1:5" x14ac:dyDescent="0.2">
      <c r="A88" s="81" t="s">
        <v>73</v>
      </c>
      <c r="B88" s="91">
        <v>0</v>
      </c>
      <c r="C88" s="85">
        <v>1</v>
      </c>
      <c r="D88" t="str">
        <f t="shared" si="5"/>
        <v xml:space="preserve">  energy_power_hydro_river: 0</v>
      </c>
      <c r="E88" t="s">
        <v>158</v>
      </c>
    </row>
    <row r="89" spans="1:5" x14ac:dyDescent="0.2">
      <c r="A89" s="81" t="s">
        <v>79</v>
      </c>
      <c r="B89" s="91">
        <v>0</v>
      </c>
      <c r="C89" s="85">
        <v>1</v>
      </c>
      <c r="D89" t="str">
        <f t="shared" si="5"/>
        <v xml:space="preserve">  energy_power_ultra_supercritical_network_gas: 0</v>
      </c>
      <c r="E89" t="s">
        <v>158</v>
      </c>
    </row>
    <row r="90" spans="1:5" x14ac:dyDescent="0.2">
      <c r="A90" s="81" t="s">
        <v>74</v>
      </c>
      <c r="B90" s="91">
        <v>0</v>
      </c>
      <c r="C90" s="85">
        <v>1</v>
      </c>
      <c r="D90" t="str">
        <f t="shared" si="5"/>
        <v xml:space="preserve">  energy_power_nuclear_gen2_uranium_oxide: 0</v>
      </c>
      <c r="E90" t="s">
        <v>158</v>
      </c>
    </row>
    <row r="91" spans="1:5" x14ac:dyDescent="0.2">
      <c r="A91" s="81" t="s">
        <v>75</v>
      </c>
      <c r="B91" s="91">
        <v>0</v>
      </c>
      <c r="C91" s="85">
        <v>1</v>
      </c>
      <c r="D91" t="str">
        <f t="shared" si="5"/>
        <v xml:space="preserve">  energy_power_supercritical_coal: 0</v>
      </c>
      <c r="E91" t="s">
        <v>158</v>
      </c>
    </row>
    <row r="92" spans="1:5" x14ac:dyDescent="0.2">
      <c r="A92" s="81" t="s">
        <v>71</v>
      </c>
      <c r="B92" s="91">
        <v>0</v>
      </c>
      <c r="C92" s="85">
        <v>1</v>
      </c>
      <c r="D92" t="str">
        <f t="shared" si="5"/>
        <v xml:space="preserve">  energy_power_combined_cycle_coal: 0</v>
      </c>
      <c r="E92" t="s">
        <v>158</v>
      </c>
    </row>
    <row r="98" spans="1:4" x14ac:dyDescent="0.2">
      <c r="A98" t="s">
        <v>127</v>
      </c>
      <c r="C98" s="85"/>
    </row>
    <row r="99" spans="1:4" x14ac:dyDescent="0.2">
      <c r="A99" s="81" t="s">
        <v>55</v>
      </c>
      <c r="B99" s="66">
        <f>Dashboard!F18</f>
        <v>0</v>
      </c>
      <c r="C99">
        <f>10^6</f>
        <v>1000000</v>
      </c>
    </row>
    <row r="100" spans="1:4" x14ac:dyDescent="0.2">
      <c r="A100" s="81" t="s">
        <v>56</v>
      </c>
      <c r="B100" s="66">
        <f>Dashboard!F20</f>
        <v>0</v>
      </c>
      <c r="C100">
        <f t="shared" ref="C67:C107" si="6">10^6</f>
        <v>1000000</v>
      </c>
      <c r="D100" t="str">
        <f>"  " &amp;A100 &amp; B100*C100</f>
        <v xml:space="preserve">  energy_extraction_natural_gas: 0</v>
      </c>
    </row>
    <row r="101" spans="1:4" x14ac:dyDescent="0.2">
      <c r="A101" s="81" t="s">
        <v>57</v>
      </c>
      <c r="B101" s="66">
        <f>Dashboard!F21</f>
        <v>0</v>
      </c>
      <c r="C101">
        <f t="shared" si="6"/>
        <v>1000000</v>
      </c>
      <c r="D101" t="str">
        <f t="shared" ref="D101:D107" si="7">"  " &amp;A101 &amp; B101*C101</f>
        <v xml:space="preserve">  energy_production_bio_ethanol: 0</v>
      </c>
    </row>
    <row r="102" spans="1:4" x14ac:dyDescent="0.2">
      <c r="A102" s="81" t="s">
        <v>58</v>
      </c>
      <c r="B102" s="66">
        <f>Dashboard!F22</f>
        <v>0</v>
      </c>
      <c r="C102">
        <f t="shared" si="6"/>
        <v>1000000</v>
      </c>
      <c r="D102" t="str">
        <f t="shared" si="7"/>
        <v xml:space="preserve">  energy_production_bio_oil: 0</v>
      </c>
    </row>
    <row r="103" spans="1:4" x14ac:dyDescent="0.2">
      <c r="A103" s="81" t="s">
        <v>59</v>
      </c>
      <c r="B103" s="66">
        <f>Dashboard!F23</f>
        <v>0</v>
      </c>
      <c r="C103">
        <f t="shared" si="6"/>
        <v>1000000</v>
      </c>
      <c r="D103" t="str">
        <f t="shared" si="7"/>
        <v xml:space="preserve">  energy_production_biodiesel: 0</v>
      </c>
    </row>
    <row r="104" spans="1:4" x14ac:dyDescent="0.2">
      <c r="A104" s="81" t="s">
        <v>60</v>
      </c>
      <c r="B104" s="66">
        <f>Dashboard!F24</f>
        <v>0</v>
      </c>
      <c r="C104">
        <f t="shared" si="6"/>
        <v>1000000</v>
      </c>
      <c r="D104" t="str">
        <f t="shared" si="7"/>
        <v xml:space="preserve">  energy_production_biogas: 0</v>
      </c>
    </row>
    <row r="105" spans="1:4" x14ac:dyDescent="0.2">
      <c r="A105" s="81" t="s">
        <v>61</v>
      </c>
      <c r="B105" s="66">
        <f>Dashboard!F25</f>
        <v>0</v>
      </c>
      <c r="C105">
        <f t="shared" si="6"/>
        <v>1000000</v>
      </c>
      <c r="D105" t="str">
        <f t="shared" si="7"/>
        <v xml:space="preserve">  energy_production_wood: 0</v>
      </c>
    </row>
    <row r="106" spans="1:4" x14ac:dyDescent="0.2">
      <c r="A106" s="81" t="s">
        <v>62</v>
      </c>
      <c r="B106" s="66">
        <f>Dashboard!F26</f>
        <v>0</v>
      </c>
      <c r="C106">
        <f t="shared" si="6"/>
        <v>1000000</v>
      </c>
      <c r="D106" t="str">
        <f t="shared" si="7"/>
        <v xml:space="preserve">  energy_production_wood_pellets: 0</v>
      </c>
    </row>
    <row r="107" spans="1:4" x14ac:dyDescent="0.2">
      <c r="A107" s="81" t="s">
        <v>63</v>
      </c>
      <c r="B107" s="66">
        <f>Dashboard!F27</f>
        <v>0</v>
      </c>
      <c r="C107">
        <f t="shared" si="6"/>
        <v>1000000</v>
      </c>
      <c r="D107" t="str">
        <f t="shared" si="7"/>
        <v xml:space="preserve">  energy_production_woody_biomass: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2017-07-20T08:10:24Z</dcterms:created>
  <dcterms:modified xsi:type="dcterms:W3CDTF">2017-10-26T12:33:41Z</dcterms:modified>
</cp:coreProperties>
</file>