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908"/>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bunkers/"/>
    </mc:Choice>
  </mc:AlternateContent>
  <bookViews>
    <workbookView xWindow="29020" yWindow="-10340" windowWidth="25600" windowHeight="26800" tabRatio="762" activeTab="3"/>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42" i="20" l="1"/>
  <c r="E34" i="20"/>
  <c r="E10" i="20"/>
  <c r="E35" i="20"/>
  <c r="E38" i="20"/>
  <c r="E39" i="20"/>
  <c r="E46" i="20"/>
  <c r="J7" i="13"/>
  <c r="E43" i="20"/>
  <c r="E47" i="20"/>
  <c r="E48" i="20"/>
  <c r="E50" i="20"/>
  <c r="J18" i="13"/>
  <c r="J17" i="13"/>
  <c r="E53" i="20"/>
  <c r="E30" i="20"/>
  <c r="J11" i="13"/>
  <c r="E31" i="20"/>
  <c r="J12" i="13"/>
  <c r="H11" i="13"/>
  <c r="E28" i="20"/>
  <c r="J9" i="13"/>
  <c r="H9" i="13"/>
  <c r="E14" i="12"/>
  <c r="E29" i="20"/>
  <c r="J10" i="13"/>
  <c r="H10" i="13"/>
  <c r="E15" i="12"/>
  <c r="E16" i="12"/>
  <c r="E32" i="20"/>
  <c r="J13" i="13"/>
  <c r="H13" i="13"/>
  <c r="E17" i="12"/>
  <c r="E27" i="20"/>
  <c r="J8" i="13"/>
  <c r="H8" i="13"/>
  <c r="E13" i="12"/>
  <c r="E51" i="20"/>
  <c r="H18" i="13"/>
  <c r="E22" i="12"/>
  <c r="E31" i="12"/>
  <c r="E32" i="12"/>
  <c r="J28" i="13"/>
  <c r="H28" i="13"/>
  <c r="E30" i="12"/>
  <c r="H17" i="13"/>
  <c r="E21" i="12"/>
  <c r="J14" i="13"/>
  <c r="H14" i="13"/>
  <c r="E18" i="12"/>
  <c r="H7" i="13"/>
  <c r="E12" i="12"/>
  <c r="E13" i="20"/>
  <c r="H21" i="13"/>
  <c r="E23" i="13"/>
  <c r="H20" i="13"/>
  <c r="E22" i="13"/>
  <c r="H19" i="13"/>
  <c r="E21" i="13"/>
  <c r="E20" i="13"/>
  <c r="E19" i="13"/>
  <c r="H23" i="13"/>
  <c r="H24" i="13"/>
  <c r="E24" i="12"/>
  <c r="H25" i="13"/>
  <c r="E25" i="12"/>
  <c r="H26" i="13"/>
  <c r="H22" i="13"/>
  <c r="E23" i="12"/>
</calcChain>
</file>

<file path=xl/sharedStrings.xml><?xml version="1.0" encoding="utf-8"?>
<sst xmlns="http://schemas.openxmlformats.org/spreadsheetml/2006/main" count="225" uniqueCount="144">
  <si>
    <t>Source</t>
  </si>
  <si>
    <t>years</t>
  </si>
  <si>
    <t>-</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</si>
  <si>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</si>
  <si>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</si>
  <si>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</si>
  <si>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</si>
  <si>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</si>
  <si>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</si>
  <si>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</si>
  <si>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</si>
  <si>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</si>
  <si>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</si>
  <si>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</si>
  <si>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</si>
  <si>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</si>
  <si>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</si>
  <si>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</si>
  <si>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</si>
  <si>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</si>
  <si>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</si>
  <si>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</si>
  <si>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</si>
  <si>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</si>
  <si>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</si>
  <si>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</si>
  <si>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</si>
  <si>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</si>
  <si>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</si>
  <si>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</si>
  <si>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</si>
  <si>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</si>
  <si>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</si>
  <si>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</si>
  <si>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</si>
  <si>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</si>
  <si>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</si>
  <si>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</si>
  <si>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</si>
  <si>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</si>
  <si>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</si>
  <si>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t>
  </si>
  <si>
    <t>Technical</t>
  </si>
  <si>
    <t>Comments</t>
  </si>
  <si>
    <t>ETM Library URL</t>
  </si>
  <si>
    <t>Values</t>
  </si>
  <si>
    <t>euro/yr</t>
  </si>
  <si>
    <t>Page</t>
  </si>
  <si>
    <t>wacc</t>
  </si>
  <si>
    <t>%</t>
  </si>
  <si>
    <t>Weighted average cost of capita</t>
  </si>
  <si>
    <t>takes_part_in_ets</t>
  </si>
  <si>
    <t>yes=1, no=0</t>
  </si>
  <si>
    <t>land_use_per_unit</t>
  </si>
  <si>
    <t>km2</t>
  </si>
  <si>
    <t>construction_time</t>
  </si>
  <si>
    <t xml:space="preserve">Construction time of the plant </t>
  </si>
  <si>
    <t>Technical lifetime of the plant</t>
  </si>
  <si>
    <t>Land use of plant</t>
  </si>
  <si>
    <t>euro/flh</t>
  </si>
  <si>
    <r>
      <t xml:space="preserve">Variable operation and maintenance costs per </t>
    </r>
    <r>
      <rPr>
        <sz val="12"/>
        <color theme="1"/>
        <rFont val="Calibri"/>
        <family val="2"/>
        <scheme val="minor"/>
      </rPr>
      <t>flh</t>
    </r>
  </si>
  <si>
    <t>full_load_hours</t>
  </si>
  <si>
    <t>hrs/yr</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</si>
  <si>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</si>
  <si>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</si>
  <si>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</si>
  <si>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</si>
  <si>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Installation costs</t>
  </si>
  <si>
    <t>Decommissioning costs</t>
  </si>
  <si>
    <r>
      <t>Fixed operational and maintenance costs per year</t>
    </r>
    <r>
      <rPr>
        <sz val="12"/>
        <color theme="1"/>
        <rFont val="Calibri"/>
        <family val="2"/>
        <scheme val="minor"/>
      </rPr>
      <t xml:space="preserve"> (incl. ccs)</t>
    </r>
  </si>
  <si>
    <t>without ccs</t>
  </si>
  <si>
    <r>
      <t>decommis</t>
    </r>
    <r>
      <rPr>
        <sz val="12"/>
        <color theme="1"/>
        <rFont val="Calibri"/>
        <family val="2"/>
        <scheme val="minor"/>
      </rPr>
      <t>s</t>
    </r>
    <r>
      <rPr>
        <sz val="12"/>
        <color theme="1"/>
        <rFont val="Calibri"/>
        <family val="2"/>
        <scheme val="minor"/>
      </rPr>
      <t>ioning_costs</t>
    </r>
  </si>
  <si>
    <t>typical_input_capacity</t>
  </si>
  <si>
    <t>included in initial_investment</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</si>
  <si>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</si>
  <si>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Marlieke Verweij</t>
  </si>
  <si>
    <t>input.electricity</t>
  </si>
  <si>
    <t>output.loss</t>
  </si>
  <si>
    <t>MWe</t>
  </si>
  <si>
    <t>energy density CO</t>
  </si>
  <si>
    <t>MJ/kg</t>
  </si>
  <si>
    <t>hr/yr</t>
  </si>
  <si>
    <t>yr</t>
  </si>
  <si>
    <t>Constants</t>
  </si>
  <si>
    <t>Molar masses</t>
  </si>
  <si>
    <t>H2</t>
  </si>
  <si>
    <t>g/mol</t>
  </si>
  <si>
    <t>CO</t>
  </si>
  <si>
    <t>CO2</t>
  </si>
  <si>
    <t>C11H24</t>
  </si>
  <si>
    <t>O2</t>
  </si>
  <si>
    <t>CH3OH</t>
  </si>
  <si>
    <t>C2H5OH</t>
  </si>
  <si>
    <t>kg/l</t>
  </si>
  <si>
    <t>Mwe</t>
  </si>
  <si>
    <t>M€</t>
  </si>
  <si>
    <t>€</t>
  </si>
  <si>
    <t>Subject</t>
  </si>
  <si>
    <t>Investment</t>
  </si>
  <si>
    <t>Lifetime</t>
  </si>
  <si>
    <t>yrs</t>
  </si>
  <si>
    <t>FLH</t>
  </si>
  <si>
    <t>Interest</t>
  </si>
  <si>
    <t>INPUT/OUTPUT SHARES</t>
  </si>
  <si>
    <t>€/year</t>
  </si>
  <si>
    <t>% capex</t>
  </si>
  <si>
    <t>Density kerosene</t>
  </si>
  <si>
    <t>interest</t>
  </si>
  <si>
    <t>bunkers_kerosene_production_p2l</t>
  </si>
  <si>
    <t>input.co</t>
  </si>
  <si>
    <t>input.hydrogen</t>
  </si>
  <si>
    <t>output.kerosene</t>
  </si>
  <si>
    <t>output.diesel</t>
  </si>
  <si>
    <t>energy density H2</t>
  </si>
  <si>
    <t>energy density kerosene</t>
  </si>
  <si>
    <t>Produce</t>
  </si>
  <si>
    <t>Mt CO</t>
  </si>
  <si>
    <t>Mt kerosene</t>
  </si>
  <si>
    <t>Production</t>
  </si>
  <si>
    <t>Mt/day</t>
  </si>
  <si>
    <t>Mbbl/day</t>
  </si>
  <si>
    <t>For 50k bbl FT products/day</t>
  </si>
  <si>
    <t>NETL</t>
  </si>
  <si>
    <t>Power</t>
  </si>
  <si>
    <t>FT 32.2 MW</t>
  </si>
  <si>
    <t>B$</t>
  </si>
  <si>
    <t>NETL (w/o syngas prod.)</t>
  </si>
  <si>
    <t>Here, scaled</t>
  </si>
  <si>
    <t>Mwe here (scaled)</t>
  </si>
  <si>
    <t>Opex</t>
  </si>
  <si>
    <t>Electricity consumption</t>
  </si>
  <si>
    <t>TWh</t>
  </si>
  <si>
    <t>Shares (partially) and cost estimate</t>
  </si>
  <si>
    <t>Costs, electricity requirements</t>
  </si>
  <si>
    <t>Investment, O&amp;M</t>
  </si>
  <si>
    <t>Quintel assumption: all output.diesel also is assumed as output.kerosene</t>
  </si>
  <si>
    <t xml:space="preserve">Power-to-Liquids Potentials and Perspectives for the Future Supply of Renewable Aviation Fuel.  </t>
  </si>
  <si>
    <t>DE</t>
  </si>
  <si>
    <t>Umwelt Bundesamt</t>
  </si>
  <si>
    <t xml:space="preserve"> Analysis of Natural Gas-to Liquid Transportation Fuels via Fischer-Tropsch</t>
  </si>
  <si>
    <t xml:space="preserve">NETL </t>
  </si>
  <si>
    <t>Gas to Liquids. Historical Developments and Future Prospects</t>
  </si>
  <si>
    <t>UK</t>
  </si>
  <si>
    <t xml:space="preserve">Oxford Energy Institute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</si>
</sst>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
    <numFmt numFmtId="166" formatCode="0.0000"/>
    <numFmt numFmtId="167" formatCode="0.00000"/>
  </numFmts>
  <fonts count="35"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sz val="12"/>
      <name val="Calibri"/>
      <family val="2"/>
    </font>
    <font>
      <b/>
      <sz val="14"/>
      <color theme="1"/>
      <name val="Calibri"/>
      <family val="2"/>
      <scheme val="minor"/>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
      <patternFill patternType="solid">
        <fgColor indexed="65"/>
        <bgColor indexed="64"/>
      </patternFill>
    </fill>
  </fills>
  <borders count="23">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thin">
        <color theme="1"/>
      </left>
      <right style="thin">
        <color theme="1"/>
      </right>
      <top style="thin">
        <color theme="1"/>
      </top>
      <bottom style="thin">
        <color theme="1"/>
      </bottom>
      <diagonal/>
    </border>
  </borders>
  <cellStyleXfs count="496">
    <xf numFmtId="0" fontId="0" fillId="0" borderId="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32" fillId="0" borderId="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cellStyleXfs>
  <cellXfs count="184">
    <xf numFmtId="0" fontId="0" fillId="0" borderId="0" xfId="0"/>
    <xf numFmtId="0" fontId="23" fillId="3" borderId="7" xfId="0" applyFont="1" applyFill="1" applyBorder="1"/>
    <xf numFmtId="0" fontId="24" fillId="3" borderId="17" xfId="0" applyFont="1" applyFill="1" applyBorder="1"/>
    <xf numFmtId="0" fontId="23" fillId="3" borderId="13" xfId="0" applyFont="1" applyFill="1" applyBorder="1"/>
    <xf numFmtId="0" fontId="25" fillId="3" borderId="7" xfId="0" applyFont="1" applyFill="1" applyBorder="1" applyAlignment="1">
      <alignment vertical="center"/>
    </xf>
    <xf numFmtId="49" fontId="23" fillId="2" borderId="8" xfId="0" applyNumberFormat="1" applyFont="1" applyFill="1" applyBorder="1" applyAlignment="1">
      <alignment horizontal="left"/>
    </xf>
    <xf numFmtId="0" fontId="25" fillId="3" borderId="1" xfId="0" applyFont="1" applyFill="1" applyBorder="1" applyAlignment="1">
      <alignment vertical="center"/>
    </xf>
    <xf numFmtId="0" fontId="23" fillId="3" borderId="14" xfId="0" applyFont="1" applyFill="1" applyBorder="1"/>
    <xf numFmtId="0" fontId="23" fillId="3" borderId="0" xfId="0" applyFont="1" applyFill="1" applyBorder="1"/>
    <xf numFmtId="0" fontId="22" fillId="2" borderId="0" xfId="0" applyNumberFormat="1" applyFont="1" applyFill="1" applyBorder="1" applyAlignment="1" applyProtection="1">
      <alignment vertical="center"/>
    </xf>
    <xf numFmtId="1" fontId="22" fillId="2" borderId="0" xfId="0" applyNumberFormat="1" applyFont="1" applyFill="1" applyBorder="1" applyAlignment="1" applyProtection="1">
      <alignment horizontal="right" vertical="center"/>
    </xf>
    <xf numFmtId="2" fontId="22" fillId="2" borderId="0" xfId="0" applyNumberFormat="1" applyFont="1" applyFill="1" applyBorder="1" applyAlignment="1" applyProtection="1">
      <alignment horizontal="right" vertical="center"/>
    </xf>
    <xf numFmtId="0" fontId="22" fillId="2" borderId="0" xfId="0" applyFont="1" applyFill="1" applyBorder="1"/>
    <xf numFmtId="0" fontId="22" fillId="2" borderId="5" xfId="0" applyFont="1" applyFill="1" applyBorder="1"/>
    <xf numFmtId="0" fontId="22" fillId="2" borderId="9" xfId="0" applyFont="1" applyFill="1" applyBorder="1"/>
    <xf numFmtId="0" fontId="22" fillId="0" borderId="9" xfId="0" applyFont="1" applyFill="1" applyBorder="1"/>
    <xf numFmtId="0" fontId="24" fillId="0" borderId="9" xfId="0" applyFont="1" applyFill="1" applyBorder="1"/>
    <xf numFmtId="49" fontId="22" fillId="2" borderId="0" xfId="0" applyNumberFormat="1" applyFont="1" applyFill="1" applyBorder="1"/>
    <xf numFmtId="49" fontId="22" fillId="2" borderId="9" xfId="0" applyNumberFormat="1" applyFont="1" applyFill="1" applyBorder="1"/>
    <xf numFmtId="0" fontId="22" fillId="2" borderId="4" xfId="0" applyFont="1" applyFill="1" applyBorder="1"/>
    <xf numFmtId="0" fontId="24" fillId="0" borderId="0" xfId="0" applyFont="1" applyFill="1" applyBorder="1"/>
    <xf numFmtId="0" fontId="19" fillId="2" borderId="0" xfId="0" applyFont="1" applyFill="1" applyBorder="1"/>
    <xf numFmtId="0" fontId="23" fillId="0" borderId="0" xfId="0" applyFont="1" applyFill="1" applyBorder="1"/>
    <xf numFmtId="0" fontId="22" fillId="0" borderId="16" xfId="0" applyFont="1" applyFill="1" applyBorder="1"/>
    <xf numFmtId="0" fontId="22" fillId="2" borderId="6" xfId="0" applyFont="1" applyFill="1" applyBorder="1"/>
    <xf numFmtId="0" fontId="22" fillId="2" borderId="0" xfId="0" applyFont="1" applyFill="1"/>
    <xf numFmtId="0" fontId="23" fillId="3" borderId="17" xfId="0" applyFont="1" applyFill="1" applyBorder="1"/>
    <xf numFmtId="0" fontId="23" fillId="3" borderId="2" xfId="0" applyFont="1" applyFill="1" applyBorder="1"/>
    <xf numFmtId="0" fontId="19" fillId="2" borderId="2" xfId="0" applyFont="1" applyFill="1" applyBorder="1"/>
    <xf numFmtId="0" fontId="26" fillId="3" borderId="0" xfId="0" applyFont="1" applyFill="1" applyBorder="1"/>
    <xf numFmtId="0" fontId="19" fillId="2" borderId="7" xfId="0" applyFont="1" applyFill="1" applyBorder="1"/>
    <xf numFmtId="0" fontId="22" fillId="0" borderId="0" xfId="0" applyFont="1" applyFill="1" applyBorder="1"/>
    <xf numFmtId="0" fontId="24" fillId="3" borderId="0" xfId="0" applyFont="1" applyFill="1" applyBorder="1"/>
    <xf numFmtId="0" fontId="22" fillId="2" borderId="0" xfId="0" applyNumberFormat="1" applyFont="1" applyFill="1" applyBorder="1" applyAlignment="1" applyProtection="1">
      <alignment horizontal="left" vertical="center"/>
    </xf>
    <xf numFmtId="0" fontId="18" fillId="2" borderId="0" xfId="0" applyFont="1" applyFill="1"/>
    <xf numFmtId="0" fontId="18" fillId="2" borderId="0" xfId="0" applyFont="1" applyFill="1" applyBorder="1"/>
    <xf numFmtId="0" fontId="18" fillId="2" borderId="3" xfId="0" applyFont="1" applyFill="1" applyBorder="1"/>
    <xf numFmtId="0" fontId="18" fillId="2" borderId="15" xfId="0" applyFont="1" applyFill="1" applyBorder="1"/>
    <xf numFmtId="0" fontId="18" fillId="0" borderId="0" xfId="0" applyFont="1" applyFill="1" applyBorder="1"/>
    <xf numFmtId="0" fontId="18" fillId="2" borderId="6" xfId="0" applyFont="1" applyFill="1" applyBorder="1"/>
    <xf numFmtId="164" fontId="18" fillId="2" borderId="18" xfId="0" applyNumberFormat="1" applyFont="1" applyFill="1" applyBorder="1"/>
    <xf numFmtId="0" fontId="17" fillId="2" borderId="0" xfId="0" applyFont="1" applyFill="1"/>
    <xf numFmtId="0" fontId="17" fillId="2" borderId="3" xfId="0" applyFont="1" applyFill="1" applyBorder="1"/>
    <xf numFmtId="0" fontId="17" fillId="2" borderId="4" xfId="0" applyFont="1" applyFill="1" applyBorder="1"/>
    <xf numFmtId="0" fontId="17" fillId="2" borderId="6" xfId="0" applyFont="1" applyFill="1" applyBorder="1"/>
    <xf numFmtId="0" fontId="17" fillId="2" borderId="0" xfId="0" applyFont="1" applyFill="1" applyBorder="1"/>
    <xf numFmtId="2" fontId="17" fillId="2" borderId="0" xfId="0" applyNumberFormat="1" applyFont="1" applyFill="1" applyBorder="1" applyAlignment="1" applyProtection="1">
      <alignment horizontal="right" vertical="center"/>
    </xf>
    <xf numFmtId="2" fontId="17" fillId="2" borderId="0" xfId="0" applyNumberFormat="1" applyFont="1" applyFill="1"/>
    <xf numFmtId="10" fontId="17" fillId="2" borderId="0" xfId="0" applyNumberFormat="1" applyFont="1" applyFill="1" applyBorder="1" applyAlignment="1" applyProtection="1">
      <alignment horizontal="left" vertical="center" indent="2"/>
    </xf>
    <xf numFmtId="0" fontId="16" fillId="0" borderId="0" xfId="0" applyFont="1" applyFill="1"/>
    <xf numFmtId="1" fontId="17" fillId="2" borderId="0" xfId="0" applyNumberFormat="1" applyFont="1" applyFill="1" applyBorder="1" applyAlignment="1" applyProtection="1">
      <alignment horizontal="right" vertical="center"/>
    </xf>
    <xf numFmtId="0" fontId="15" fillId="0" borderId="0" xfId="0" applyFont="1" applyFill="1"/>
    <xf numFmtId="0" fontId="14" fillId="2" borderId="0" xfId="0" applyFont="1" applyFill="1" applyBorder="1"/>
    <xf numFmtId="0" fontId="14" fillId="2" borderId="0" xfId="0" applyFont="1" applyFill="1"/>
    <xf numFmtId="0" fontId="14" fillId="2" borderId="3" xfId="0" applyFont="1" applyFill="1" applyBorder="1"/>
    <xf numFmtId="0" fontId="14" fillId="2" borderId="4" xfId="0" applyFont="1" applyFill="1" applyBorder="1"/>
    <xf numFmtId="0" fontId="14" fillId="2" borderId="6" xfId="0" applyFont="1" applyFill="1" applyBorder="1"/>
    <xf numFmtId="49" fontId="14" fillId="2" borderId="0" xfId="0" applyNumberFormat="1" applyFont="1" applyFill="1"/>
    <xf numFmtId="49" fontId="14" fillId="2" borderId="4" xfId="0" applyNumberFormat="1" applyFont="1" applyFill="1" applyBorder="1"/>
    <xf numFmtId="49" fontId="14" fillId="2" borderId="0" xfId="0" applyNumberFormat="1" applyFont="1" applyFill="1" applyBorder="1"/>
    <xf numFmtId="0" fontId="14" fillId="2" borderId="16" xfId="0" applyFont="1" applyFill="1" applyBorder="1"/>
    <xf numFmtId="0" fontId="27" fillId="2" borderId="0" xfId="0" applyFont="1" applyFill="1"/>
    <xf numFmtId="0" fontId="27" fillId="2" borderId="3" xfId="0" applyFont="1" applyFill="1" applyBorder="1"/>
    <xf numFmtId="0" fontId="27" fillId="2" borderId="4" xfId="0" applyFont="1" applyFill="1" applyBorder="1"/>
    <xf numFmtId="0" fontId="27" fillId="2" borderId="15" xfId="0" applyFont="1" applyFill="1" applyBorder="1"/>
    <xf numFmtId="0" fontId="28" fillId="2" borderId="0" xfId="0" applyFont="1" applyFill="1"/>
    <xf numFmtId="0" fontId="27" fillId="2" borderId="9" xfId="0" applyFont="1" applyFill="1" applyBorder="1"/>
    <xf numFmtId="0" fontId="27" fillId="2" borderId="6" xfId="0" applyFont="1" applyFill="1" applyBorder="1"/>
    <xf numFmtId="0" fontId="27" fillId="2" borderId="0" xfId="0" applyFont="1" applyFill="1" applyBorder="1"/>
    <xf numFmtId="0" fontId="28" fillId="2" borderId="9" xfId="0" applyFont="1" applyFill="1" applyBorder="1"/>
    <xf numFmtId="0" fontId="22" fillId="2" borderId="17" xfId="0" applyFont="1" applyFill="1" applyBorder="1"/>
    <xf numFmtId="0" fontId="13" fillId="2" borderId="2" xfId="0" applyFont="1" applyFill="1" applyBorder="1"/>
    <xf numFmtId="0" fontId="22" fillId="2" borderId="7" xfId="0" applyFont="1" applyFill="1" applyBorder="1"/>
    <xf numFmtId="0" fontId="13" fillId="2" borderId="0" xfId="0" applyFont="1" applyFill="1" applyBorder="1"/>
    <xf numFmtId="0" fontId="29" fillId="2" borderId="0" xfId="0" applyFont="1" applyFill="1" applyBorder="1"/>
    <xf numFmtId="0" fontId="13" fillId="2" borderId="18" xfId="0" applyFont="1" applyFill="1" applyBorder="1"/>
    <xf numFmtId="0" fontId="13" fillId="4" borderId="0" xfId="0" applyFont="1" applyFill="1" applyBorder="1"/>
    <xf numFmtId="0" fontId="13" fillId="5" borderId="0" xfId="0" applyFont="1" applyFill="1" applyBorder="1"/>
    <xf numFmtId="0" fontId="13" fillId="6" borderId="0" xfId="0" applyFont="1" applyFill="1" applyBorder="1"/>
    <xf numFmtId="0" fontId="13" fillId="7" borderId="0" xfId="0" applyFont="1" applyFill="1" applyBorder="1"/>
    <xf numFmtId="0" fontId="13" fillId="2" borderId="7" xfId="0" applyFont="1" applyFill="1" applyBorder="1"/>
    <xf numFmtId="0" fontId="13" fillId="8" borderId="0" xfId="0" applyFont="1" applyFill="1" applyBorder="1"/>
    <xf numFmtId="0" fontId="13" fillId="9" borderId="0" xfId="0" applyFont="1" applyFill="1" applyBorder="1"/>
    <xf numFmtId="0" fontId="13" fillId="10" borderId="0" xfId="0" applyFont="1" applyFill="1" applyBorder="1"/>
    <xf numFmtId="0" fontId="13" fillId="11" borderId="0" xfId="0" applyFont="1" applyFill="1" applyBorder="1"/>
    <xf numFmtId="0" fontId="22" fillId="2" borderId="9" xfId="0" applyNumberFormat="1" applyFont="1" applyFill="1" applyBorder="1" applyAlignment="1" applyProtection="1">
      <alignment vertical="center"/>
    </xf>
    <xf numFmtId="165" fontId="17" fillId="2" borderId="0" xfId="0" applyNumberFormat="1" applyFont="1" applyFill="1" applyBorder="1" applyAlignment="1" applyProtection="1">
      <alignment vertical="center"/>
    </xf>
    <xf numFmtId="0" fontId="22" fillId="2" borderId="19" xfId="0" applyFont="1" applyFill="1" applyBorder="1"/>
    <xf numFmtId="0" fontId="18" fillId="2" borderId="5" xfId="0" applyFont="1" applyFill="1" applyBorder="1"/>
    <xf numFmtId="0" fontId="23" fillId="2" borderId="0" xfId="0" applyFont="1" applyFill="1" applyBorder="1"/>
    <xf numFmtId="0" fontId="28" fillId="2" borderId="16" xfId="0" applyFont="1" applyFill="1" applyBorder="1"/>
    <xf numFmtId="0" fontId="27" fillId="2" borderId="19" xfId="0" applyFont="1" applyFill="1" applyBorder="1"/>
    <xf numFmtId="0" fontId="12" fillId="0" borderId="0" xfId="0" applyFont="1" applyFill="1"/>
    <xf numFmtId="0" fontId="11" fillId="0" borderId="0" xfId="0" applyFont="1" applyFill="1" applyBorder="1"/>
    <xf numFmtId="0" fontId="11" fillId="2" borderId="18" xfId="0" applyFont="1" applyFill="1" applyBorder="1"/>
    <xf numFmtId="0" fontId="11" fillId="2" borderId="0" xfId="0" applyFont="1" applyFill="1"/>
    <xf numFmtId="0" fontId="11" fillId="2" borderId="6" xfId="0" applyFont="1" applyFill="1" applyBorder="1"/>
    <xf numFmtId="0" fontId="11" fillId="2" borderId="5" xfId="0" applyFont="1" applyFill="1" applyBorder="1"/>
    <xf numFmtId="164" fontId="11" fillId="2" borderId="18" xfId="0" applyNumberFormat="1" applyFont="1" applyFill="1" applyBorder="1"/>
    <xf numFmtId="0" fontId="11" fillId="2" borderId="0" xfId="0" applyFont="1" applyFill="1" applyBorder="1"/>
    <xf numFmtId="2" fontId="11" fillId="2" borderId="0" xfId="0" applyNumberFormat="1" applyFont="1" applyFill="1" applyBorder="1"/>
    <xf numFmtId="164" fontId="11" fillId="2" borderId="0" xfId="0" applyNumberFormat="1" applyFont="1" applyFill="1" applyBorder="1"/>
    <xf numFmtId="0" fontId="11" fillId="2" borderId="10" xfId="0" applyFont="1" applyFill="1" applyBorder="1"/>
    <xf numFmtId="0" fontId="11" fillId="2" borderId="11" xfId="0" applyFont="1" applyFill="1" applyBorder="1"/>
    <xf numFmtId="0" fontId="11" fillId="2" borderId="12" xfId="0" applyFont="1" applyFill="1" applyBorder="1"/>
    <xf numFmtId="2" fontId="11" fillId="2" borderId="0" xfId="0" applyNumberFormat="1" applyFont="1" applyFill="1" applyBorder="1" applyAlignment="1" applyProtection="1">
      <alignment horizontal="right" vertical="center"/>
    </xf>
    <xf numFmtId="1" fontId="11" fillId="2" borderId="0" xfId="0" applyNumberFormat="1" applyFont="1" applyFill="1" applyBorder="1" applyAlignment="1" applyProtection="1">
      <alignment horizontal="right" vertical="center"/>
    </xf>
    <xf numFmtId="2" fontId="11" fillId="2" borderId="18" xfId="0" applyNumberFormat="1" applyFont="1" applyFill="1" applyBorder="1" applyAlignment="1" applyProtection="1">
      <alignment horizontal="right" vertical="center"/>
    </xf>
    <xf numFmtId="0" fontId="11" fillId="0" borderId="0" xfId="0" applyFont="1" applyFill="1"/>
    <xf numFmtId="167" fontId="11" fillId="2" borderId="18" xfId="0" applyNumberFormat="1" applyFont="1" applyFill="1" applyBorder="1"/>
    <xf numFmtId="1" fontId="27" fillId="2" borderId="0" xfId="0" applyNumberFormat="1" applyFont="1" applyFill="1"/>
    <xf numFmtId="166" fontId="18" fillId="2" borderId="6" xfId="0" applyNumberFormat="1" applyFont="1" applyFill="1" applyBorder="1"/>
    <xf numFmtId="166" fontId="11" fillId="0" borderId="0" xfId="0" applyNumberFormat="1" applyFont="1" applyFill="1" applyBorder="1"/>
    <xf numFmtId="166" fontId="23" fillId="0" borderId="0" xfId="0" applyNumberFormat="1" applyFont="1" applyFill="1" applyBorder="1"/>
    <xf numFmtId="166" fontId="18" fillId="0" borderId="0" xfId="0" applyNumberFormat="1" applyFont="1" applyFill="1" applyBorder="1"/>
    <xf numFmtId="166" fontId="18" fillId="2" borderId="5" xfId="0" applyNumberFormat="1" applyFont="1" applyFill="1" applyBorder="1"/>
    <xf numFmtId="0" fontId="30" fillId="0" borderId="0" xfId="0" applyFont="1"/>
    <xf numFmtId="166" fontId="10" fillId="0" borderId="0" xfId="0" applyNumberFormat="1" applyFont="1" applyFill="1" applyBorder="1"/>
    <xf numFmtId="0" fontId="10" fillId="0" borderId="0" xfId="0" applyFont="1" applyFill="1" applyBorder="1"/>
    <xf numFmtId="0" fontId="9" fillId="2" borderId="0" xfId="0" applyFont="1" applyFill="1"/>
    <xf numFmtId="0" fontId="9" fillId="2" borderId="6" xfId="0" applyFont="1" applyFill="1" applyBorder="1"/>
    <xf numFmtId="2" fontId="9" fillId="2" borderId="18" xfId="0" applyNumberFormat="1" applyFont="1" applyFill="1" applyBorder="1" applyAlignment="1" applyProtection="1">
      <alignment horizontal="right" vertical="center"/>
    </xf>
    <xf numFmtId="2" fontId="9" fillId="2" borderId="0" xfId="0" applyNumberFormat="1" applyFont="1" applyFill="1" applyBorder="1"/>
    <xf numFmtId="0" fontId="9" fillId="0" borderId="0" xfId="0" applyFont="1" applyFill="1"/>
    <xf numFmtId="166" fontId="9" fillId="2" borderId="18" xfId="0" applyNumberFormat="1" applyFont="1" applyFill="1" applyBorder="1"/>
    <xf numFmtId="166" fontId="8" fillId="0" borderId="0" xfId="0" applyNumberFormat="1" applyFont="1" applyFill="1" applyBorder="1"/>
    <xf numFmtId="0" fontId="33" fillId="12" borderId="0" xfId="0" applyFont="1" applyFill="1"/>
    <xf numFmtId="0" fontId="33" fillId="12" borderId="6" xfId="0" applyFont="1" applyFill="1" applyBorder="1"/>
    <xf numFmtId="0" fontId="7" fillId="0" borderId="0" xfId="0" applyFont="1" applyFill="1" applyBorder="1"/>
    <xf numFmtId="2" fontId="17" fillId="2" borderId="18" xfId="0" applyNumberFormat="1" applyFont="1" applyFill="1" applyBorder="1" applyAlignment="1" applyProtection="1">
      <alignment horizontal="right" vertical="center"/>
    </xf>
    <xf numFmtId="2" fontId="11" fillId="2" borderId="20" xfId="0" applyNumberFormat="1" applyFont="1" applyFill="1" applyBorder="1" applyAlignment="1" applyProtection="1">
      <alignment horizontal="right" vertical="center"/>
    </xf>
    <xf numFmtId="2" fontId="11" fillId="2" borderId="0" xfId="0" applyNumberFormat="1" applyFont="1" applyFill="1"/>
    <xf numFmtId="0" fontId="30" fillId="12" borderId="18" xfId="0" applyFont="1" applyFill="1" applyBorder="1"/>
    <xf numFmtId="166" fontId="6" fillId="2" borderId="18" xfId="0" applyNumberFormat="1" applyFont="1" applyFill="1" applyBorder="1"/>
    <xf numFmtId="0" fontId="5" fillId="0" borderId="0" xfId="0" applyFont="1" applyFill="1"/>
    <xf numFmtId="0" fontId="5" fillId="2" borderId="18" xfId="0" applyFont="1" applyFill="1" applyBorder="1"/>
    <xf numFmtId="0" fontId="22" fillId="13" borderId="0" xfId="0" applyFont="1" applyFill="1" applyBorder="1"/>
    <xf numFmtId="0" fontId="4" fillId="2" borderId="0" xfId="0" applyFont="1" applyFill="1" applyAlignment="1">
      <alignment vertical="center"/>
    </xf>
    <xf numFmtId="0" fontId="4" fillId="2" borderId="6" xfId="0" applyFont="1" applyFill="1" applyBorder="1" applyAlignment="1">
      <alignment vertical="center"/>
    </xf>
    <xf numFmtId="0" fontId="4" fillId="0" borderId="0" xfId="0" applyFont="1" applyFill="1" applyBorder="1" applyAlignment="1">
      <alignment vertical="center"/>
    </xf>
    <xf numFmtId="0" fontId="23" fillId="0" borderId="0" xfId="0" applyFont="1" applyFill="1" applyBorder="1" applyAlignment="1">
      <alignment vertical="center"/>
    </xf>
    <xf numFmtId="166" fontId="4" fillId="2" borderId="18" xfId="0" applyNumberFormat="1" applyFont="1" applyFill="1" applyBorder="1"/>
    <xf numFmtId="0" fontId="4" fillId="2" borderId="18" xfId="0" applyFont="1" applyFill="1" applyBorder="1" applyAlignment="1">
      <alignment vertical="center"/>
    </xf>
    <xf numFmtId="0" fontId="4" fillId="2" borderId="5" xfId="0" applyFont="1" applyFill="1" applyBorder="1" applyAlignment="1">
      <alignment vertical="center"/>
    </xf>
    <xf numFmtId="0" fontId="4" fillId="2" borderId="0" xfId="0" applyFont="1" applyFill="1" applyBorder="1" applyAlignment="1">
      <alignment vertical="center"/>
    </xf>
    <xf numFmtId="164" fontId="4" fillId="2" borderId="18" xfId="0" applyNumberFormat="1" applyFont="1" applyFill="1" applyBorder="1"/>
    <xf numFmtId="0" fontId="34" fillId="2" borderId="0" xfId="0" applyFont="1" applyFill="1" applyAlignment="1">
      <alignment vertical="center"/>
    </xf>
    <xf numFmtId="0" fontId="22" fillId="2" borderId="6" xfId="0" applyFont="1" applyFill="1" applyBorder="1" applyAlignment="1">
      <alignment vertical="center"/>
    </xf>
    <xf numFmtId="2" fontId="4" fillId="2" borderId="18" xfId="0" applyNumberFormat="1" applyFont="1" applyFill="1" applyBorder="1" applyAlignment="1">
      <alignment vertical="center"/>
    </xf>
    <xf numFmtId="0" fontId="22" fillId="0" borderId="0" xfId="0" applyFont="1" applyFill="1" applyBorder="1" applyAlignment="1">
      <alignment vertical="center"/>
    </xf>
    <xf numFmtId="0" fontId="34" fillId="2" borderId="5" xfId="0" applyFont="1" applyFill="1" applyBorder="1" applyAlignment="1">
      <alignment vertical="center"/>
    </xf>
    <xf numFmtId="0" fontId="11" fillId="5" borderId="0" xfId="0" applyFont="1" applyFill="1" applyBorder="1"/>
    <xf numFmtId="0" fontId="28" fillId="2" borderId="6" xfId="0" applyFont="1" applyFill="1" applyBorder="1"/>
    <xf numFmtId="0" fontId="28" fillId="2" borderId="0" xfId="0" applyFont="1" applyFill="1" applyBorder="1"/>
    <xf numFmtId="2" fontId="22" fillId="13" borderId="0" xfId="0" applyNumberFormat="1" applyFont="1" applyFill="1" applyBorder="1"/>
    <xf numFmtId="0" fontId="0" fillId="13" borderId="0" xfId="0" applyFill="1" applyBorder="1"/>
    <xf numFmtId="1" fontId="11" fillId="2" borderId="18" xfId="0" applyNumberFormat="1" applyFont="1" applyFill="1" applyBorder="1" applyAlignment="1" applyProtection="1">
      <alignment horizontal="right" vertical="center"/>
    </xf>
    <xf numFmtId="0" fontId="17" fillId="2" borderId="21" xfId="0" applyFont="1" applyFill="1" applyBorder="1"/>
    <xf numFmtId="0" fontId="17" fillId="2" borderId="18" xfId="0" applyFont="1" applyFill="1" applyBorder="1"/>
    <xf numFmtId="2" fontId="17" fillId="2" borderId="18" xfId="0" applyNumberFormat="1" applyFont="1" applyFill="1" applyBorder="1"/>
    <xf numFmtId="2" fontId="5" fillId="2" borderId="18" xfId="0" applyNumberFormat="1" applyFont="1" applyFill="1" applyBorder="1"/>
    <xf numFmtId="2" fontId="22" fillId="2" borderId="18" xfId="0" applyNumberFormat="1" applyFont="1" applyFill="1" applyBorder="1" applyAlignment="1" applyProtection="1">
      <alignment horizontal="right" vertical="center"/>
    </xf>
    <xf numFmtId="2" fontId="27" fillId="2" borderId="0" xfId="0" applyNumberFormat="1" applyFont="1" applyFill="1" applyBorder="1"/>
    <xf numFmtId="0" fontId="28" fillId="2" borderId="7" xfId="0" applyFont="1" applyFill="1" applyBorder="1"/>
    <xf numFmtId="2" fontId="28" fillId="2" borderId="0" xfId="0" applyNumberFormat="1" applyFont="1" applyFill="1" applyBorder="1"/>
    <xf numFmtId="0" fontId="3" fillId="0" borderId="0" xfId="0" applyFont="1" applyFill="1" applyBorder="1" applyAlignment="1">
      <alignment vertical="center"/>
    </xf>
    <xf numFmtId="0" fontId="3" fillId="0" borderId="0" xfId="0" applyFont="1" applyFill="1" applyBorder="1"/>
    <xf numFmtId="165" fontId="27" fillId="2" borderId="0" xfId="0" applyNumberFormat="1" applyFont="1" applyFill="1" applyBorder="1"/>
    <xf numFmtId="165" fontId="28" fillId="2" borderId="0" xfId="0" applyNumberFormat="1" applyFont="1" applyFill="1" applyBorder="1"/>
    <xf numFmtId="2" fontId="22" fillId="13" borderId="22" xfId="0" applyNumberFormat="1" applyFont="1" applyFill="1" applyBorder="1"/>
    <xf numFmtId="0" fontId="28" fillId="2" borderId="22" xfId="0" applyFont="1" applyFill="1" applyBorder="1"/>
    <xf numFmtId="165" fontId="28" fillId="2" borderId="22" xfId="0" applyNumberFormat="1" applyFont="1" applyFill="1" applyBorder="1"/>
    <xf numFmtId="0" fontId="2" fillId="2" borderId="0" xfId="0" applyFont="1" applyFill="1"/>
    <xf numFmtId="2" fontId="11" fillId="2" borderId="18" xfId="0" applyNumberFormat="1" applyFont="1" applyFill="1" applyBorder="1"/>
    <xf numFmtId="0" fontId="30" fillId="12" borderId="17" xfId="0" applyFont="1" applyFill="1" applyBorder="1" applyAlignment="1">
      <alignment horizontal="left" vertical="top" wrapText="1"/>
    </xf>
    <xf numFmtId="0" fontId="30" fillId="12" borderId="2" xfId="0" applyFont="1" applyFill="1" applyBorder="1" applyAlignment="1">
      <alignment horizontal="left" vertical="top" wrapText="1"/>
    </xf>
    <xf numFmtId="0" fontId="30" fillId="12" borderId="13" xfId="0" applyFont="1" applyFill="1" applyBorder="1" applyAlignment="1">
      <alignment horizontal="left" vertical="top" wrapText="1"/>
    </xf>
    <xf numFmtId="0" fontId="30" fillId="12" borderId="7" xfId="0" applyFont="1" applyFill="1" applyBorder="1" applyAlignment="1">
      <alignment horizontal="left" vertical="top" wrapText="1"/>
    </xf>
    <xf numFmtId="0" fontId="30" fillId="12" borderId="0" xfId="0" applyFont="1" applyFill="1" applyBorder="1" applyAlignment="1">
      <alignment horizontal="left" vertical="top" wrapText="1"/>
    </xf>
    <xf numFmtId="0" fontId="30" fillId="12" borderId="8" xfId="0" applyFont="1" applyFill="1" applyBorder="1" applyAlignment="1">
      <alignment horizontal="left" vertical="top" wrapText="1"/>
    </xf>
    <xf numFmtId="0" fontId="30" fillId="12" borderId="1" xfId="0" applyFont="1" applyFill="1" applyBorder="1" applyAlignment="1">
      <alignment horizontal="left" vertical="top" wrapText="1"/>
    </xf>
    <xf numFmtId="0" fontId="30" fillId="12" borderId="9" xfId="0" applyFont="1" applyFill="1" applyBorder="1" applyAlignment="1">
      <alignment horizontal="left" vertical="top" wrapText="1"/>
    </xf>
    <xf numFmtId="0" fontId="30" fillId="12" borderId="14" xfId="0" applyFont="1" applyFill="1" applyBorder="1" applyAlignment="1">
      <alignment horizontal="left" vertical="top" wrapText="1"/>
    </xf>
    <xf numFmtId="0" fontId="1" fillId="2" borderId="0" xfId="0" applyFont="1" applyFill="1"/>
  </cellXfs>
  <cellStyles count="49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3" builtinId="9" hidden="1"/>
    <cellStyle name="Followed Hyperlink" xfId="49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492" builtinId="8" hidden="1"/>
    <cellStyle name="Hyperlink" xfId="494" builtinId="8" hidden="1"/>
    <cellStyle name="Normal" xfId="0" builtinId="0"/>
    <cellStyle name="Normal 2" xfId="274"/>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industry/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election activeCell="C5" sqref="C5"/>
    </sheetView>
  </sheetViews>
  <sheetFormatPr baseColWidth="10" defaultRowHeight="16" x14ac:dyDescent="0.2"/>
  <cols>
    <col min="1" max="1" width="3.5" style="30" customWidth="1"/>
    <col min="2" max="2" width="11.5" style="21" customWidth="1"/>
    <col min="3" max="3" width="38.5" style="21" customWidth="1"/>
    <col min="4" max="16384" width="10.83203125" style="21"/>
  </cols>
  <sheetData>
    <row r="1" spans="1:3" s="28" customFormat="1" x14ac:dyDescent="0.2">
      <c r="A1" s="26"/>
      <c r="B1" s="27"/>
      <c r="C1" s="27"/>
    </row>
    <row r="2" spans="1:3" ht="21" x14ac:dyDescent="0.25">
      <c r="A2" s="1"/>
      <c r="B2" s="29" t="s">
        <v>9</v>
      </c>
      <c r="C2" s="29"/>
    </row>
    <row r="3" spans="1:3" x14ac:dyDescent="0.2">
      <c r="A3" s="1"/>
      <c r="B3" s="8"/>
      <c r="C3" s="8"/>
    </row>
    <row r="4" spans="1:3" x14ac:dyDescent="0.2">
      <c r="A4" s="1"/>
      <c r="B4" s="2" t="s">
        <v>10</v>
      </c>
      <c r="C4" s="3" t="s">
        <v>108</v>
      </c>
    </row>
    <row r="5" spans="1:3" x14ac:dyDescent="0.2">
      <c r="A5" s="1"/>
      <c r="B5" s="4" t="s">
        <v>40</v>
      </c>
      <c r="C5" s="5" t="s">
        <v>75</v>
      </c>
    </row>
    <row r="6" spans="1:3" x14ac:dyDescent="0.2">
      <c r="A6" s="1"/>
      <c r="B6" s="6" t="s">
        <v>12</v>
      </c>
      <c r="C6" s="7" t="s">
        <v>13</v>
      </c>
    </row>
    <row r="7" spans="1:3" x14ac:dyDescent="0.2">
      <c r="A7" s="1"/>
      <c r="B7" s="8"/>
      <c r="C7" s="8"/>
    </row>
    <row r="8" spans="1:3" x14ac:dyDescent="0.2">
      <c r="A8" s="1"/>
      <c r="B8" s="8"/>
      <c r="C8" s="8"/>
    </row>
    <row r="9" spans="1:3" x14ac:dyDescent="0.2">
      <c r="A9" s="1"/>
      <c r="B9" s="70" t="s">
        <v>25</v>
      </c>
      <c r="C9" s="71"/>
    </row>
    <row r="10" spans="1:3" x14ac:dyDescent="0.2">
      <c r="A10" s="1"/>
      <c r="B10" s="72"/>
      <c r="C10" s="73"/>
    </row>
    <row r="11" spans="1:3" x14ac:dyDescent="0.2">
      <c r="A11" s="1"/>
      <c r="B11" s="72" t="s">
        <v>26</v>
      </c>
      <c r="C11" s="74" t="s">
        <v>27</v>
      </c>
    </row>
    <row r="12" spans="1:3" ht="17" thickBot="1" x14ac:dyDescent="0.25">
      <c r="A12" s="1"/>
      <c r="B12" s="72"/>
      <c r="C12" s="12" t="s">
        <v>28</v>
      </c>
    </row>
    <row r="13" spans="1:3" ht="17" thickBot="1" x14ac:dyDescent="0.25">
      <c r="A13" s="1"/>
      <c r="B13" s="72"/>
      <c r="C13" s="75" t="s">
        <v>29</v>
      </c>
    </row>
    <row r="14" spans="1:3" x14ac:dyDescent="0.2">
      <c r="A14" s="1"/>
      <c r="B14" s="72"/>
      <c r="C14" s="73" t="s">
        <v>30</v>
      </c>
    </row>
    <row r="15" spans="1:3" x14ac:dyDescent="0.2">
      <c r="A15" s="1"/>
      <c r="B15" s="72"/>
      <c r="C15" s="73"/>
    </row>
    <row r="16" spans="1:3" x14ac:dyDescent="0.2">
      <c r="A16" s="1"/>
      <c r="B16" s="72" t="s">
        <v>31</v>
      </c>
      <c r="C16" s="76" t="s">
        <v>32</v>
      </c>
    </row>
    <row r="17" spans="1:3" x14ac:dyDescent="0.2">
      <c r="A17" s="1"/>
      <c r="B17" s="72"/>
      <c r="C17" s="77" t="s">
        <v>33</v>
      </c>
    </row>
    <row r="18" spans="1:3" x14ac:dyDescent="0.2">
      <c r="A18" s="1"/>
      <c r="B18" s="72"/>
      <c r="C18" s="78" t="s">
        <v>34</v>
      </c>
    </row>
    <row r="19" spans="1:3" x14ac:dyDescent="0.2">
      <c r="A19" s="1"/>
      <c r="B19" s="72"/>
      <c r="C19" s="79" t="s">
        <v>35</v>
      </c>
    </row>
    <row r="20" spans="1:3" x14ac:dyDescent="0.2">
      <c r="A20" s="1"/>
      <c r="B20" s="80"/>
      <c r="C20" s="81" t="s">
        <v>36</v>
      </c>
    </row>
    <row r="21" spans="1:3" x14ac:dyDescent="0.2">
      <c r="A21" s="1"/>
      <c r="B21" s="80"/>
      <c r="C21" s="82" t="s">
        <v>37</v>
      </c>
    </row>
    <row r="22" spans="1:3" x14ac:dyDescent="0.2">
      <c r="A22" s="1"/>
      <c r="B22" s="80"/>
      <c r="C22" s="83" t="s">
        <v>38</v>
      </c>
    </row>
    <row r="23" spans="1:3" x14ac:dyDescent="0.2">
      <c r="B23" s="80"/>
      <c r="C23" s="84" t="s">
        <v>39</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A1:K44"/>
  <sheetViews>
    <sheetView workbookViewId="0">
      <selection activeCell="G47" sqref="G47"/>
    </sheetView>
  </sheetViews>
  <sheetFormatPr baseColWidth="10" defaultRowHeight="16" x14ac:dyDescent="0.2"/>
  <cols>
    <col min="1" max="2" width="3.5" style="34" customWidth="1"/>
    <col min="3" max="3" width="51.5" style="34" customWidth="1"/>
    <col min="4" max="5" width="14.6640625" style="34" customWidth="1"/>
    <col min="6" max="6" width="4.5" style="34" customWidth="1"/>
    <col min="7" max="7" width="49.5" style="34" customWidth="1"/>
    <col min="8" max="8" width="20.83203125" style="34" customWidth="1"/>
    <col min="9" max="9" width="42.5" style="34" customWidth="1"/>
    <col min="10" max="10" width="5.5" style="34" customWidth="1"/>
    <col min="11" max="16384" width="10.83203125" style="34"/>
  </cols>
  <sheetData>
    <row r="1" spans="1:11" x14ac:dyDescent="0.2">
      <c r="D1" s="35"/>
    </row>
    <row r="2" spans="1:11" x14ac:dyDescent="0.2">
      <c r="B2" s="174" t="s">
        <v>74</v>
      </c>
      <c r="C2" s="175"/>
      <c r="D2" s="175"/>
      <c r="E2" s="176"/>
      <c r="F2" s="35"/>
      <c r="G2" s="35"/>
    </row>
    <row r="3" spans="1:11" x14ac:dyDescent="0.2">
      <c r="B3" s="177"/>
      <c r="C3" s="178"/>
      <c r="D3" s="178"/>
      <c r="E3" s="179"/>
      <c r="F3" s="35"/>
      <c r="G3" s="35"/>
    </row>
    <row r="4" spans="1:11" x14ac:dyDescent="0.2">
      <c r="B4" s="177"/>
      <c r="C4" s="178"/>
      <c r="D4" s="178"/>
      <c r="E4" s="179"/>
      <c r="F4" s="35"/>
      <c r="G4" s="35"/>
    </row>
    <row r="5" spans="1:11" x14ac:dyDescent="0.2">
      <c r="B5" s="180"/>
      <c r="C5" s="181"/>
      <c r="D5" s="181"/>
      <c r="E5" s="182"/>
      <c r="F5" s="35"/>
      <c r="G5" s="35"/>
    </row>
    <row r="6" spans="1:11" x14ac:dyDescent="0.2">
      <c r="C6" s="35"/>
      <c r="D6" s="35"/>
      <c r="E6" s="35"/>
      <c r="F6" s="35"/>
      <c r="G6" s="35"/>
    </row>
    <row r="7" spans="1:11" ht="17" thickBot="1" x14ac:dyDescent="0.25">
      <c r="D7" s="35"/>
    </row>
    <row r="8" spans="1:11" x14ac:dyDescent="0.2">
      <c r="B8" s="36"/>
      <c r="C8" s="19"/>
      <c r="D8" s="19"/>
      <c r="E8" s="19"/>
      <c r="F8" s="19"/>
      <c r="G8" s="19"/>
      <c r="H8" s="19"/>
      <c r="I8" s="19"/>
      <c r="J8" s="37"/>
    </row>
    <row r="9" spans="1:11" s="25" customFormat="1" x14ac:dyDescent="0.2">
      <c r="B9" s="23"/>
      <c r="C9" s="15" t="s">
        <v>18</v>
      </c>
      <c r="D9" s="16" t="s">
        <v>7</v>
      </c>
      <c r="E9" s="14" t="s">
        <v>3</v>
      </c>
      <c r="F9" s="15"/>
      <c r="G9" s="15" t="s">
        <v>6</v>
      </c>
      <c r="H9" s="15"/>
      <c r="I9" s="15" t="s">
        <v>0</v>
      </c>
      <c r="J9" s="87"/>
    </row>
    <row r="10" spans="1:11" s="25" customFormat="1" x14ac:dyDescent="0.2">
      <c r="B10" s="24"/>
      <c r="C10" s="12"/>
      <c r="D10" s="32"/>
      <c r="E10" s="12"/>
      <c r="F10" s="12"/>
      <c r="G10" s="12"/>
      <c r="H10" s="12"/>
      <c r="I10" s="12"/>
      <c r="J10" s="13"/>
    </row>
    <row r="11" spans="1:11" s="25" customFormat="1" ht="17" thickBot="1" x14ac:dyDescent="0.25">
      <c r="B11" s="24"/>
      <c r="C11" s="12" t="s">
        <v>42</v>
      </c>
      <c r="D11" s="32"/>
      <c r="E11" s="12"/>
      <c r="F11" s="12"/>
      <c r="G11" s="12"/>
      <c r="H11" s="12"/>
      <c r="I11" s="12"/>
      <c r="J11" s="13"/>
    </row>
    <row r="12" spans="1:11" s="146" customFormat="1" ht="16" customHeight="1" thickBot="1" x14ac:dyDescent="0.25">
      <c r="B12" s="147"/>
      <c r="C12" s="139" t="s">
        <v>72</v>
      </c>
      <c r="D12" s="140" t="s">
        <v>78</v>
      </c>
      <c r="E12" s="148">
        <f>'Research data'!H7</f>
        <v>10.654359256372805</v>
      </c>
      <c r="F12" s="139"/>
      <c r="G12" s="149"/>
      <c r="I12" s="142"/>
      <c r="J12" s="150"/>
    </row>
    <row r="13" spans="1:11" s="146" customFormat="1" ht="16" customHeight="1" thickBot="1" x14ac:dyDescent="0.25">
      <c r="B13" s="147"/>
      <c r="C13" s="165" t="s">
        <v>109</v>
      </c>
      <c r="D13" s="140"/>
      <c r="E13" s="148">
        <f>'Research data'!H8</f>
        <v>0.35033447203974477</v>
      </c>
      <c r="F13" s="139"/>
      <c r="G13" s="149"/>
      <c r="I13" s="142"/>
      <c r="J13" s="150"/>
    </row>
    <row r="14" spans="1:11" s="146" customFormat="1" ht="16" customHeight="1" thickBot="1" x14ac:dyDescent="0.25">
      <c r="B14" s="147"/>
      <c r="C14" s="165" t="s">
        <v>110</v>
      </c>
      <c r="D14" s="140"/>
      <c r="E14" s="148">
        <f>'Research data'!H9</f>
        <v>0.63278977088645771</v>
      </c>
      <c r="F14" s="139"/>
      <c r="G14" s="149"/>
      <c r="I14" s="142"/>
      <c r="J14" s="150"/>
    </row>
    <row r="15" spans="1:11" ht="17" thickBot="1" x14ac:dyDescent="0.25">
      <c r="A15" s="25"/>
      <c r="B15" s="24"/>
      <c r="C15" s="93" t="s">
        <v>76</v>
      </c>
      <c r="D15" s="20" t="s">
        <v>2</v>
      </c>
      <c r="E15" s="148">
        <f>'Research data'!H10</f>
        <v>1.6875757073797529E-2</v>
      </c>
      <c r="F15" s="38"/>
      <c r="G15" s="93"/>
      <c r="H15" s="31"/>
      <c r="I15" s="135"/>
      <c r="J15" s="13"/>
      <c r="K15" s="25"/>
    </row>
    <row r="16" spans="1:11" ht="17" thickBot="1" x14ac:dyDescent="0.25">
      <c r="A16" s="95"/>
      <c r="B16" s="96"/>
      <c r="C16" s="166" t="s">
        <v>111</v>
      </c>
      <c r="D16" s="22" t="s">
        <v>2</v>
      </c>
      <c r="E16" s="148">
        <f>'Research data'!H11</f>
        <v>0.76583932824392909</v>
      </c>
      <c r="F16" s="93"/>
      <c r="G16" s="128"/>
      <c r="H16" s="93"/>
      <c r="I16" s="135"/>
      <c r="J16" s="97"/>
      <c r="K16" s="35"/>
    </row>
    <row r="17" spans="1:11" ht="17" thickBot="1" x14ac:dyDescent="0.25">
      <c r="B17" s="96"/>
      <c r="C17" s="93" t="s">
        <v>77</v>
      </c>
      <c r="D17" s="22" t="s">
        <v>2</v>
      </c>
      <c r="E17" s="148">
        <f>'Research data'!H13</f>
        <v>0.23416067175607091</v>
      </c>
      <c r="F17" s="93"/>
      <c r="G17" s="93"/>
      <c r="H17" s="93"/>
      <c r="I17" s="135"/>
      <c r="J17" s="97"/>
    </row>
    <row r="18" spans="1:11" s="137" customFormat="1" ht="16" customHeight="1" thickBot="1" x14ac:dyDescent="0.25">
      <c r="B18" s="138"/>
      <c r="C18" s="139" t="s">
        <v>61</v>
      </c>
      <c r="D18" s="140" t="s">
        <v>2</v>
      </c>
      <c r="E18" s="148">
        <f>'Research data'!H14</f>
        <v>8000</v>
      </c>
      <c r="F18" s="139"/>
      <c r="G18" s="139"/>
      <c r="I18" s="142"/>
      <c r="J18" s="143"/>
      <c r="K18" s="144"/>
    </row>
    <row r="19" spans="1:11" x14ac:dyDescent="0.2">
      <c r="B19" s="39"/>
      <c r="C19" s="35"/>
      <c r="D19" s="35"/>
      <c r="E19" s="35"/>
      <c r="F19" s="35"/>
      <c r="G19" s="35"/>
      <c r="H19" s="35"/>
      <c r="I19" s="35"/>
      <c r="J19" s="88"/>
    </row>
    <row r="20" spans="1:11" ht="17" thickBot="1" x14ac:dyDescent="0.25">
      <c r="B20" s="39"/>
      <c r="C20" s="12" t="s">
        <v>41</v>
      </c>
      <c r="D20" s="35"/>
      <c r="E20" s="35"/>
      <c r="F20" s="35"/>
      <c r="G20" s="35"/>
      <c r="H20" s="35"/>
      <c r="I20" s="35"/>
      <c r="J20" s="88"/>
    </row>
    <row r="21" spans="1:11" ht="17" thickBot="1" x14ac:dyDescent="0.25">
      <c r="B21" s="39"/>
      <c r="C21" s="38" t="s">
        <v>21</v>
      </c>
      <c r="D21" s="22" t="s">
        <v>19</v>
      </c>
      <c r="E21" s="145">
        <f>'Research data'!H17</f>
        <v>237556647.18469203</v>
      </c>
      <c r="F21" s="38"/>
      <c r="G21" s="38" t="s">
        <v>5</v>
      </c>
      <c r="H21" s="38"/>
      <c r="I21" s="132"/>
      <c r="J21" s="88"/>
    </row>
    <row r="22" spans="1:11" ht="15" customHeight="1" thickBot="1" x14ac:dyDescent="0.25">
      <c r="B22" s="39"/>
      <c r="C22" s="38" t="s">
        <v>22</v>
      </c>
      <c r="D22" s="22" t="s">
        <v>46</v>
      </c>
      <c r="E22" s="145">
        <f>'Research data'!H18</f>
        <v>11877832.359234599</v>
      </c>
      <c r="F22" s="38"/>
      <c r="G22" s="118" t="s">
        <v>69</v>
      </c>
      <c r="H22" s="38"/>
      <c r="I22" s="132"/>
      <c r="J22" s="88"/>
    </row>
    <row r="23" spans="1:11" ht="17" thickBot="1" x14ac:dyDescent="0.25">
      <c r="B23" s="111"/>
      <c r="C23" s="117" t="s">
        <v>65</v>
      </c>
      <c r="D23" s="113" t="s">
        <v>59</v>
      </c>
      <c r="E23" s="40">
        <f>'Research data'!H22</f>
        <v>0</v>
      </c>
      <c r="F23" s="114"/>
      <c r="G23" s="112" t="s">
        <v>60</v>
      </c>
      <c r="H23" s="114"/>
      <c r="I23" s="132"/>
      <c r="J23" s="115"/>
    </row>
    <row r="24" spans="1:11" ht="17" thickBot="1" x14ac:dyDescent="0.25">
      <c r="B24" s="111"/>
      <c r="C24" s="117" t="s">
        <v>64</v>
      </c>
      <c r="D24" s="113"/>
      <c r="E24" s="40">
        <f>'Research data'!H24</f>
        <v>0</v>
      </c>
      <c r="F24" s="114"/>
      <c r="G24" s="117" t="s">
        <v>67</v>
      </c>
      <c r="H24" s="114"/>
      <c r="I24" s="124"/>
      <c r="J24" s="115"/>
    </row>
    <row r="25" spans="1:11" ht="17" thickBot="1" x14ac:dyDescent="0.25">
      <c r="B25" s="111"/>
      <c r="C25" s="125" t="s">
        <v>71</v>
      </c>
      <c r="D25" s="113"/>
      <c r="E25" s="40">
        <f>'Research data'!H25</f>
        <v>0</v>
      </c>
      <c r="F25" s="114"/>
      <c r="G25" s="117" t="s">
        <v>68</v>
      </c>
      <c r="H25" s="114"/>
      <c r="I25" s="133"/>
      <c r="J25" s="115"/>
    </row>
    <row r="26" spans="1:11" ht="17" thickBot="1" x14ac:dyDescent="0.25">
      <c r="A26" s="95"/>
      <c r="B26" s="96"/>
      <c r="C26" s="93" t="s">
        <v>48</v>
      </c>
      <c r="D26" s="22" t="s">
        <v>49</v>
      </c>
      <c r="E26" s="173">
        <v>0.04</v>
      </c>
      <c r="F26" s="93"/>
      <c r="G26" s="93" t="s">
        <v>50</v>
      </c>
      <c r="H26" s="93"/>
      <c r="I26" s="135"/>
      <c r="J26" s="97"/>
    </row>
    <row r="27" spans="1:11" ht="17" thickBot="1" x14ac:dyDescent="0.25">
      <c r="A27" s="95"/>
      <c r="B27" s="96"/>
      <c r="C27" s="93" t="s">
        <v>51</v>
      </c>
      <c r="D27" s="22" t="s">
        <v>52</v>
      </c>
      <c r="E27" s="98">
        <v>0</v>
      </c>
      <c r="F27" s="93"/>
      <c r="G27" s="93"/>
      <c r="H27" s="93"/>
      <c r="I27" s="94"/>
      <c r="J27" s="97"/>
    </row>
    <row r="28" spans="1:11" x14ac:dyDescent="0.2">
      <c r="A28" s="95"/>
      <c r="B28" s="96"/>
      <c r="C28" s="93"/>
      <c r="D28" s="22"/>
      <c r="E28" s="101"/>
      <c r="F28" s="93"/>
      <c r="G28" s="93"/>
      <c r="H28" s="93"/>
      <c r="I28" s="99"/>
      <c r="J28" s="97"/>
    </row>
    <row r="29" spans="1:11" ht="17" thickBot="1" x14ac:dyDescent="0.25">
      <c r="A29" s="95"/>
      <c r="B29" s="96"/>
      <c r="C29" s="12" t="s">
        <v>4</v>
      </c>
      <c r="D29" s="89"/>
      <c r="E29" s="101"/>
      <c r="F29" s="99"/>
      <c r="H29" s="99"/>
      <c r="I29" s="99"/>
      <c r="J29" s="97"/>
    </row>
    <row r="30" spans="1:11" ht="17" thickBot="1" x14ac:dyDescent="0.25">
      <c r="A30" s="95"/>
      <c r="B30" s="96"/>
      <c r="C30" s="93" t="s">
        <v>23</v>
      </c>
      <c r="D30" s="22" t="s">
        <v>1</v>
      </c>
      <c r="E30" s="98">
        <f>'Research data'!H28</f>
        <v>30</v>
      </c>
      <c r="F30" s="93"/>
      <c r="G30" s="93" t="s">
        <v>57</v>
      </c>
      <c r="H30" s="93"/>
      <c r="I30" s="132"/>
      <c r="J30" s="97"/>
    </row>
    <row r="31" spans="1:11" ht="17" thickBot="1" x14ac:dyDescent="0.25">
      <c r="A31" s="95"/>
      <c r="B31" s="96"/>
      <c r="C31" s="93" t="s">
        <v>55</v>
      </c>
      <c r="D31" s="22" t="s">
        <v>1</v>
      </c>
      <c r="E31" s="98">
        <f>'Research data'!H29</f>
        <v>0</v>
      </c>
      <c r="F31" s="93"/>
      <c r="G31" s="93" t="s">
        <v>56</v>
      </c>
      <c r="H31" s="93"/>
      <c r="I31" s="94"/>
      <c r="J31" s="97"/>
    </row>
    <row r="32" spans="1:11" ht="17" thickBot="1" x14ac:dyDescent="0.25">
      <c r="A32" s="95"/>
      <c r="B32" s="96"/>
      <c r="C32" s="93" t="s">
        <v>53</v>
      </c>
      <c r="D32" s="22" t="s">
        <v>54</v>
      </c>
      <c r="E32" s="98">
        <f>'Research data'!H30</f>
        <v>0</v>
      </c>
      <c r="F32" s="93"/>
      <c r="G32" s="93" t="s">
        <v>58</v>
      </c>
      <c r="H32" s="93"/>
      <c r="I32" s="135"/>
      <c r="J32" s="97"/>
    </row>
    <row r="33" spans="1:10" ht="17" thickBot="1" x14ac:dyDescent="0.25">
      <c r="A33" s="95"/>
      <c r="B33" s="96"/>
      <c r="C33" s="93" t="s">
        <v>20</v>
      </c>
      <c r="D33" s="22" t="s">
        <v>2</v>
      </c>
      <c r="E33" s="98">
        <v>0</v>
      </c>
      <c r="F33" s="93"/>
      <c r="G33" s="93"/>
      <c r="H33" s="93"/>
      <c r="I33" s="135"/>
      <c r="J33" s="97"/>
    </row>
    <row r="34" spans="1:10" ht="17" thickBot="1" x14ac:dyDescent="0.25">
      <c r="A34" s="95"/>
      <c r="B34" s="102"/>
      <c r="C34" s="103"/>
      <c r="D34" s="103"/>
      <c r="E34" s="103"/>
      <c r="F34" s="103"/>
      <c r="G34" s="103"/>
      <c r="H34" s="103"/>
      <c r="I34" s="103"/>
      <c r="J34" s="104"/>
    </row>
    <row r="35" spans="1:10" x14ac:dyDescent="0.2">
      <c r="A35" s="95"/>
      <c r="B35" s="95"/>
      <c r="C35" s="95"/>
      <c r="D35" s="95"/>
      <c r="E35" s="95"/>
      <c r="F35" s="95"/>
      <c r="G35" s="95"/>
      <c r="H35" s="95"/>
      <c r="I35" s="95"/>
      <c r="J35" s="95"/>
    </row>
    <row r="36" spans="1:10" x14ac:dyDescent="0.2">
      <c r="A36" s="95"/>
      <c r="B36" s="95"/>
      <c r="C36" s="95"/>
      <c r="D36" s="95"/>
      <c r="E36" s="95"/>
      <c r="F36" s="95"/>
      <c r="G36" s="95"/>
      <c r="H36" s="95"/>
      <c r="I36" s="95"/>
      <c r="J36" s="95"/>
    </row>
    <row r="37" spans="1:10" x14ac:dyDescent="0.2">
      <c r="A37" s="95"/>
      <c r="B37" s="95"/>
      <c r="C37" s="95"/>
      <c r="D37" s="95"/>
      <c r="E37" s="95"/>
      <c r="F37" s="95"/>
      <c r="G37" s="95"/>
      <c r="H37" s="95"/>
      <c r="I37" s="95"/>
      <c r="J37" s="95"/>
    </row>
    <row r="38" spans="1:10" x14ac:dyDescent="0.2">
      <c r="A38" s="95"/>
      <c r="B38" s="95"/>
      <c r="E38" s="95"/>
      <c r="F38" s="95"/>
      <c r="G38" s="95"/>
      <c r="H38" s="95"/>
      <c r="I38" s="95"/>
      <c r="J38" s="95"/>
    </row>
    <row r="39" spans="1:10" x14ac:dyDescent="0.2">
      <c r="A39" s="95"/>
      <c r="B39" s="95"/>
      <c r="C39" s="95"/>
      <c r="D39" s="95"/>
      <c r="E39" s="95"/>
      <c r="F39" s="95"/>
      <c r="G39" s="95"/>
      <c r="H39" s="95"/>
      <c r="I39" s="95"/>
      <c r="J39" s="95"/>
    </row>
    <row r="40" spans="1:10" x14ac:dyDescent="0.2">
      <c r="A40" s="95"/>
      <c r="B40" s="95"/>
      <c r="C40" s="95"/>
      <c r="D40" s="95"/>
      <c r="E40" s="95"/>
      <c r="F40" s="95"/>
      <c r="G40" s="95"/>
      <c r="H40" s="95"/>
      <c r="I40" s="95"/>
      <c r="J40" s="95"/>
    </row>
    <row r="41" spans="1:10" x14ac:dyDescent="0.2">
      <c r="A41" s="95"/>
      <c r="B41" s="95"/>
      <c r="C41" s="95"/>
      <c r="D41" s="95"/>
      <c r="E41" s="95"/>
      <c r="F41" s="95"/>
      <c r="G41" s="95"/>
      <c r="H41" s="95"/>
      <c r="I41" s="95"/>
      <c r="J41" s="95"/>
    </row>
    <row r="42" spans="1:10" x14ac:dyDescent="0.2">
      <c r="A42" s="95"/>
      <c r="B42" s="95"/>
      <c r="C42" s="95"/>
      <c r="D42" s="95"/>
      <c r="E42" s="95"/>
      <c r="F42" s="95"/>
      <c r="G42" s="95"/>
      <c r="H42" s="95"/>
      <c r="I42" s="95"/>
      <c r="J42" s="95"/>
    </row>
    <row r="43" spans="1:10" x14ac:dyDescent="0.2">
      <c r="A43" s="95"/>
    </row>
    <row r="44" spans="1:10" x14ac:dyDescent="0.2">
      <c r="A44" s="95"/>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A2:S31"/>
  <sheetViews>
    <sheetView workbookViewId="0">
      <selection activeCell="P12" sqref="P12"/>
    </sheetView>
  </sheetViews>
  <sheetFormatPr baseColWidth="10" defaultRowHeight="16" x14ac:dyDescent="0.2"/>
  <cols>
    <col min="1" max="1" width="3.5" style="41" customWidth="1"/>
    <col min="2" max="2" width="3" style="41" customWidth="1"/>
    <col min="3" max="3" width="61" style="41" customWidth="1"/>
    <col min="4" max="4" width="16.5" style="41" hidden="1" customWidth="1"/>
    <col min="5" max="5" width="13.83203125" style="41" hidden="1" customWidth="1"/>
    <col min="6" max="6" width="10" style="41" customWidth="1"/>
    <col min="7" max="7" width="3" style="41" customWidth="1"/>
    <col min="8" max="8" width="14.83203125" style="41" customWidth="1"/>
    <col min="9" max="9" width="2.5" style="41" customWidth="1"/>
    <col min="10" max="10" width="13.5" style="41" customWidth="1"/>
    <col min="11" max="11" width="2.5" style="41" customWidth="1"/>
    <col min="12" max="12" width="15.83203125" style="41" customWidth="1"/>
    <col min="13" max="13" width="2.6640625" style="41" customWidth="1"/>
    <col min="14" max="14" width="15.83203125" style="41" customWidth="1"/>
    <col min="15" max="15" width="2.5" style="41" customWidth="1"/>
    <col min="16" max="16" width="23.5" style="41" customWidth="1"/>
    <col min="17" max="17" width="11" style="41" customWidth="1"/>
    <col min="18" max="18" width="2.5" style="41" customWidth="1"/>
    <col min="19" max="19" width="22.5" style="41" customWidth="1"/>
    <col min="20" max="16384" width="10.83203125" style="41"/>
  </cols>
  <sheetData>
    <row r="2" spans="1:19" ht="17" thickBot="1" x14ac:dyDescent="0.25"/>
    <row r="3" spans="1:19" x14ac:dyDescent="0.2">
      <c r="B3" s="42"/>
      <c r="C3" s="43"/>
      <c r="D3" s="43"/>
      <c r="E3" s="43"/>
      <c r="F3" s="43"/>
      <c r="G3" s="43"/>
      <c r="H3" s="43"/>
      <c r="I3" s="43"/>
      <c r="J3" s="43"/>
      <c r="K3" s="43"/>
      <c r="L3" s="43"/>
      <c r="M3" s="43"/>
      <c r="N3" s="43"/>
      <c r="O3" s="43"/>
      <c r="P3" s="43"/>
      <c r="Q3" s="43"/>
      <c r="R3" s="43"/>
      <c r="S3" s="43"/>
    </row>
    <row r="4" spans="1:19" s="25" customFormat="1" x14ac:dyDescent="0.2">
      <c r="B4" s="24"/>
      <c r="C4" s="85" t="s">
        <v>18</v>
      </c>
      <c r="D4" s="9"/>
      <c r="E4" s="9"/>
      <c r="F4" s="85" t="s">
        <v>7</v>
      </c>
      <c r="G4" s="85"/>
      <c r="H4" s="85" t="s">
        <v>45</v>
      </c>
      <c r="I4" s="85"/>
      <c r="J4" s="85"/>
      <c r="K4" s="85"/>
      <c r="L4" s="85"/>
      <c r="M4" s="85"/>
      <c r="N4" s="85"/>
      <c r="O4" s="85"/>
      <c r="P4" s="85" t="s">
        <v>43</v>
      </c>
    </row>
    <row r="5" spans="1:19" ht="18" customHeight="1" x14ac:dyDescent="0.2">
      <c r="B5" s="44"/>
      <c r="C5" s="48"/>
      <c r="D5" s="48"/>
      <c r="E5" s="48"/>
      <c r="F5" s="45"/>
      <c r="G5" s="45"/>
      <c r="H5" s="46"/>
      <c r="I5" s="46"/>
      <c r="J5" s="46"/>
      <c r="K5" s="46"/>
      <c r="L5" s="46"/>
      <c r="M5" s="46"/>
      <c r="N5" s="46"/>
      <c r="O5" s="46"/>
      <c r="P5" s="51"/>
    </row>
    <row r="6" spans="1:19" ht="18" customHeight="1" thickBot="1" x14ac:dyDescent="0.25">
      <c r="B6" s="44"/>
      <c r="C6" s="12" t="s">
        <v>42</v>
      </c>
      <c r="D6" s="32"/>
      <c r="E6" s="12"/>
      <c r="F6" s="32"/>
      <c r="G6" s="33"/>
      <c r="H6" s="10"/>
      <c r="I6" s="10"/>
      <c r="J6" s="10"/>
      <c r="K6" s="10"/>
      <c r="L6" s="10"/>
      <c r="M6" s="49"/>
    </row>
    <row r="7" spans="1:19" ht="18" customHeight="1" thickBot="1" x14ac:dyDescent="0.25">
      <c r="B7" s="44"/>
      <c r="C7" s="139" t="s">
        <v>72</v>
      </c>
      <c r="D7" s="140" t="s">
        <v>78</v>
      </c>
      <c r="E7" s="148"/>
      <c r="F7" s="140" t="s">
        <v>78</v>
      </c>
      <c r="G7" s="86"/>
      <c r="H7" s="129">
        <f>J7</f>
        <v>10.654359256372805</v>
      </c>
      <c r="I7" s="46"/>
      <c r="J7" s="159">
        <f>Notes!E46</f>
        <v>10.654359256372805</v>
      </c>
      <c r="K7" s="46"/>
      <c r="L7" s="46"/>
      <c r="M7" s="92"/>
    </row>
    <row r="8" spans="1:19" ht="18" customHeight="1" thickBot="1" x14ac:dyDescent="0.25">
      <c r="B8" s="44"/>
      <c r="C8" s="165" t="s">
        <v>109</v>
      </c>
      <c r="D8" s="140"/>
      <c r="E8" s="148"/>
      <c r="F8" s="140" t="s">
        <v>2</v>
      </c>
      <c r="G8" s="86"/>
      <c r="H8" s="129">
        <f>J8</f>
        <v>0.35033447203974477</v>
      </c>
      <c r="I8" s="46"/>
      <c r="J8" s="159">
        <f>Notes!E27</f>
        <v>0.35033447203974477</v>
      </c>
      <c r="K8" s="46"/>
      <c r="L8" s="46"/>
      <c r="M8" s="92"/>
    </row>
    <row r="9" spans="1:19" s="34" customFormat="1" ht="17" thickBot="1" x14ac:dyDescent="0.25">
      <c r="A9" s="25"/>
      <c r="B9" s="24"/>
      <c r="C9" s="165" t="s">
        <v>110</v>
      </c>
      <c r="D9" s="20" t="s">
        <v>2</v>
      </c>
      <c r="E9" s="40"/>
      <c r="F9" s="20" t="s">
        <v>2</v>
      </c>
      <c r="G9" s="93"/>
      <c r="H9" s="129">
        <f t="shared" ref="H9:H13" si="0">J9</f>
        <v>0.63278977088645771</v>
      </c>
      <c r="J9" s="159">
        <f>Notes!E28</f>
        <v>0.63278977088645771</v>
      </c>
      <c r="K9" s="25"/>
    </row>
    <row r="10" spans="1:19" s="34" customFormat="1" ht="17" thickBot="1" x14ac:dyDescent="0.25">
      <c r="A10" s="95"/>
      <c r="B10" s="96"/>
      <c r="C10" s="93" t="s">
        <v>76</v>
      </c>
      <c r="D10" s="22" t="s">
        <v>2</v>
      </c>
      <c r="E10" s="40"/>
      <c r="F10" s="22" t="s">
        <v>2</v>
      </c>
      <c r="G10" s="128"/>
      <c r="H10" s="129">
        <f t="shared" si="0"/>
        <v>1.6875757073797529E-2</v>
      </c>
      <c r="J10" s="159">
        <f>Notes!E29</f>
        <v>1.6875757073797529E-2</v>
      </c>
      <c r="K10" s="35"/>
    </row>
    <row r="11" spans="1:19" s="34" customFormat="1" ht="17" thickBot="1" x14ac:dyDescent="0.25">
      <c r="A11" s="95"/>
      <c r="B11" s="96"/>
      <c r="C11" s="166" t="s">
        <v>111</v>
      </c>
      <c r="D11" s="22" t="s">
        <v>2</v>
      </c>
      <c r="E11" s="40"/>
      <c r="F11" s="22" t="s">
        <v>2</v>
      </c>
      <c r="G11" s="93"/>
      <c r="H11" s="129">
        <f>J11+J12</f>
        <v>0.76583932824392909</v>
      </c>
      <c r="J11" s="159">
        <f>Notes!E30</f>
        <v>0.46801292281573448</v>
      </c>
      <c r="K11" s="35"/>
    </row>
    <row r="12" spans="1:19" s="34" customFormat="1" ht="17" thickBot="1" x14ac:dyDescent="0.25">
      <c r="B12" s="96"/>
      <c r="C12" s="166" t="s">
        <v>112</v>
      </c>
      <c r="D12" s="22" t="s">
        <v>2</v>
      </c>
      <c r="E12" s="40"/>
      <c r="F12" s="22" t="s">
        <v>2</v>
      </c>
      <c r="G12" s="93"/>
      <c r="H12" s="129"/>
      <c r="J12" s="159">
        <f>Notes!E31</f>
        <v>0.29782640542819461</v>
      </c>
      <c r="P12" s="172" t="s">
        <v>135</v>
      </c>
    </row>
    <row r="13" spans="1:19" s="34" customFormat="1" ht="17" thickBot="1" x14ac:dyDescent="0.25">
      <c r="B13" s="96"/>
      <c r="C13" s="93" t="s">
        <v>77</v>
      </c>
      <c r="D13" s="22"/>
      <c r="E13" s="40"/>
      <c r="F13" s="22" t="s">
        <v>2</v>
      </c>
      <c r="G13" s="93"/>
      <c r="H13" s="129">
        <f t="shared" si="0"/>
        <v>0.23416067175607091</v>
      </c>
      <c r="J13" s="159">
        <f>Notes!E32</f>
        <v>0.23416067175607091</v>
      </c>
    </row>
    <row r="14" spans="1:19" ht="17" thickBot="1" x14ac:dyDescent="0.25">
      <c r="A14" s="95"/>
      <c r="B14" s="96"/>
      <c r="C14" s="139" t="s">
        <v>61</v>
      </c>
      <c r="D14" s="140" t="s">
        <v>2</v>
      </c>
      <c r="E14" s="141"/>
      <c r="F14" s="140" t="s">
        <v>62</v>
      </c>
      <c r="H14" s="160">
        <f t="shared" ref="H14" si="1">J14</f>
        <v>8000</v>
      </c>
      <c r="I14" s="93"/>
      <c r="J14" s="157">
        <f>Notes!E19</f>
        <v>8000</v>
      </c>
      <c r="K14" s="95"/>
      <c r="L14" s="95"/>
      <c r="M14" s="116"/>
      <c r="N14" s="95"/>
    </row>
    <row r="15" spans="1:19" x14ac:dyDescent="0.2">
      <c r="B15" s="44"/>
      <c r="C15" s="35"/>
      <c r="D15" s="35"/>
      <c r="E15" s="35"/>
      <c r="F15" s="35"/>
      <c r="H15" s="47"/>
      <c r="I15" s="93"/>
      <c r="J15" s="131"/>
      <c r="K15" s="95"/>
      <c r="L15" s="50"/>
      <c r="M15" s="50"/>
      <c r="N15" s="50"/>
      <c r="O15" s="46"/>
      <c r="P15" s="116"/>
    </row>
    <row r="16" spans="1:19" ht="17" thickBot="1" x14ac:dyDescent="0.25">
      <c r="A16" s="95"/>
      <c r="B16" s="96"/>
      <c r="C16" s="12" t="s">
        <v>41</v>
      </c>
      <c r="D16" s="35"/>
      <c r="E16" s="35"/>
      <c r="F16" s="35"/>
      <c r="H16" s="11"/>
      <c r="I16" s="106"/>
      <c r="J16" s="105"/>
      <c r="K16" s="106"/>
      <c r="L16" s="106"/>
      <c r="M16" s="106"/>
      <c r="N16" s="106"/>
      <c r="O16" s="105"/>
      <c r="P16" s="51"/>
    </row>
    <row r="17" spans="1:16" ht="17" thickBot="1" x14ac:dyDescent="0.25">
      <c r="A17" s="95"/>
      <c r="B17" s="96"/>
      <c r="C17" s="38" t="s">
        <v>21</v>
      </c>
      <c r="D17" s="22" t="s">
        <v>19</v>
      </c>
      <c r="E17" s="145"/>
      <c r="F17" s="22" t="s">
        <v>19</v>
      </c>
      <c r="H17" s="156">
        <f>J17</f>
        <v>237556647.18469203</v>
      </c>
      <c r="I17" s="11"/>
      <c r="J17" s="129">
        <f>Notes!E48</f>
        <v>237556647.18469203</v>
      </c>
      <c r="K17" s="11"/>
      <c r="L17" s="11"/>
      <c r="M17" s="11"/>
      <c r="N17" s="11"/>
      <c r="O17" s="105"/>
      <c r="P17" s="92"/>
    </row>
    <row r="18" spans="1:16" ht="17" thickBot="1" x14ac:dyDescent="0.25">
      <c r="A18" s="95"/>
      <c r="B18" s="96"/>
      <c r="C18" s="38" t="s">
        <v>22</v>
      </c>
      <c r="D18" s="22" t="s">
        <v>46</v>
      </c>
      <c r="E18" s="40">
        <v>0</v>
      </c>
      <c r="F18" s="22" t="s">
        <v>46</v>
      </c>
      <c r="H18" s="107">
        <f>J18</f>
        <v>11877832.359234599</v>
      </c>
      <c r="I18" s="105"/>
      <c r="J18" s="129">
        <f>Notes!E50</f>
        <v>11877832.359234599</v>
      </c>
      <c r="K18" s="105"/>
      <c r="P18" s="92"/>
    </row>
    <row r="19" spans="1:16" ht="17" thickBot="1" x14ac:dyDescent="0.25">
      <c r="A19" s="95"/>
      <c r="B19" s="96"/>
      <c r="C19" s="117" t="s">
        <v>65</v>
      </c>
      <c r="D19" s="113" t="s">
        <v>59</v>
      </c>
      <c r="E19" s="40">
        <f>'Research data'!H17</f>
        <v>237556647.18469203</v>
      </c>
      <c r="F19" s="113" t="s">
        <v>59</v>
      </c>
      <c r="H19" s="107">
        <f>J19</f>
        <v>0</v>
      </c>
      <c r="J19" s="129"/>
      <c r="L19" s="105"/>
      <c r="M19" s="105"/>
      <c r="N19" s="105"/>
      <c r="O19" s="105"/>
      <c r="P19" s="108"/>
    </row>
    <row r="20" spans="1:16" ht="17" thickBot="1" x14ac:dyDescent="0.25">
      <c r="A20" s="95"/>
      <c r="B20" s="96"/>
      <c r="C20" s="117" t="s">
        <v>63</v>
      </c>
      <c r="D20" s="113"/>
      <c r="E20" s="40">
        <f>'Research data'!H18</f>
        <v>11877832.359234599</v>
      </c>
      <c r="F20" s="113"/>
      <c r="H20" s="130">
        <f>J20</f>
        <v>0</v>
      </c>
      <c r="J20" s="129"/>
      <c r="L20" s="105"/>
      <c r="M20" s="105"/>
      <c r="N20" s="105"/>
      <c r="O20" s="105"/>
      <c r="P20" s="108"/>
    </row>
    <row r="21" spans="1:16" ht="17" thickBot="1" x14ac:dyDescent="0.25">
      <c r="A21" s="95"/>
      <c r="B21" s="96"/>
      <c r="C21" s="117" t="s">
        <v>64</v>
      </c>
      <c r="D21" s="113"/>
      <c r="E21" s="40">
        <f>'Research data'!H19</f>
        <v>0</v>
      </c>
      <c r="F21" s="113"/>
      <c r="H21" s="130">
        <f>J21</f>
        <v>0</v>
      </c>
      <c r="J21" s="130"/>
      <c r="L21" s="105"/>
      <c r="M21" s="105"/>
      <c r="N21" s="105"/>
      <c r="O21" s="100"/>
      <c r="P21" s="108"/>
    </row>
    <row r="22" spans="1:16" ht="17" thickBot="1" x14ac:dyDescent="0.25">
      <c r="A22" s="95"/>
      <c r="B22" s="96"/>
      <c r="C22" s="125" t="s">
        <v>71</v>
      </c>
      <c r="D22" s="113"/>
      <c r="E22" s="40">
        <f>'Research data'!H20</f>
        <v>0</v>
      </c>
      <c r="F22" s="113"/>
      <c r="H22" s="130">
        <f>Notes!E170</f>
        <v>0</v>
      </c>
      <c r="J22" s="130"/>
      <c r="L22" s="106"/>
      <c r="M22" s="106"/>
      <c r="N22" s="106"/>
      <c r="O22" s="100"/>
      <c r="P22" s="108"/>
    </row>
    <row r="23" spans="1:16" ht="17" thickBot="1" x14ac:dyDescent="0.25">
      <c r="A23" s="119"/>
      <c r="B23" s="120"/>
      <c r="C23" s="117" t="s">
        <v>66</v>
      </c>
      <c r="D23" s="113"/>
      <c r="E23" s="40">
        <f>'Research data'!H21</f>
        <v>0</v>
      </c>
      <c r="F23" s="113"/>
      <c r="G23" s="119"/>
      <c r="H23" s="121">
        <f>J23</f>
        <v>0</v>
      </c>
      <c r="I23" s="122"/>
      <c r="J23" s="121"/>
      <c r="K23" s="122"/>
      <c r="O23" s="119"/>
      <c r="P23" s="123" t="s">
        <v>70</v>
      </c>
    </row>
    <row r="24" spans="1:16" ht="17" thickBot="1" x14ac:dyDescent="0.25">
      <c r="A24" s="119"/>
      <c r="B24" s="120"/>
      <c r="C24" s="151" t="s">
        <v>48</v>
      </c>
      <c r="D24" s="22" t="s">
        <v>49</v>
      </c>
      <c r="E24" s="98">
        <v>0.1</v>
      </c>
      <c r="F24" s="22" t="s">
        <v>49</v>
      </c>
      <c r="G24" s="119"/>
      <c r="H24" s="121">
        <f>J24</f>
        <v>0</v>
      </c>
      <c r="I24" s="122"/>
      <c r="J24" s="121"/>
      <c r="K24" s="122"/>
      <c r="O24" s="119"/>
      <c r="P24" s="134" t="s">
        <v>73</v>
      </c>
    </row>
    <row r="25" spans="1:16" ht="17" thickBot="1" x14ac:dyDescent="0.25">
      <c r="A25" s="95"/>
      <c r="B25" s="96"/>
      <c r="C25" s="93" t="s">
        <v>51</v>
      </c>
      <c r="D25" s="22" t="s">
        <v>52</v>
      </c>
      <c r="E25" s="98">
        <v>0</v>
      </c>
      <c r="F25" s="22" t="s">
        <v>52</v>
      </c>
      <c r="H25" s="107">
        <f>J25</f>
        <v>0</v>
      </c>
      <c r="I25" s="100"/>
      <c r="J25" s="107"/>
      <c r="K25" s="100"/>
      <c r="L25" s="100"/>
      <c r="M25" s="100"/>
      <c r="N25" s="100"/>
      <c r="O25" s="100"/>
      <c r="P25" s="108"/>
    </row>
    <row r="26" spans="1:16" ht="17" thickBot="1" x14ac:dyDescent="0.25">
      <c r="A26" s="119"/>
      <c r="B26" s="120"/>
      <c r="C26" s="93"/>
      <c r="D26" s="22"/>
      <c r="E26" s="101"/>
      <c r="F26" s="22"/>
      <c r="G26" s="119"/>
      <c r="H26" s="121">
        <f>J26</f>
        <v>0</v>
      </c>
      <c r="I26" s="122"/>
      <c r="J26" s="121"/>
      <c r="K26" s="122"/>
      <c r="O26" s="119"/>
      <c r="P26" s="116" t="s">
        <v>70</v>
      </c>
    </row>
    <row r="27" spans="1:16" ht="17" thickBot="1" x14ac:dyDescent="0.25">
      <c r="C27" s="12" t="s">
        <v>4</v>
      </c>
      <c r="D27" s="89"/>
      <c r="E27" s="101"/>
      <c r="F27" s="89"/>
      <c r="H27" s="47"/>
      <c r="J27" s="47"/>
      <c r="P27" s="49"/>
    </row>
    <row r="28" spans="1:16" ht="17" thickBot="1" x14ac:dyDescent="0.25">
      <c r="B28" s="44"/>
      <c r="C28" s="93" t="s">
        <v>23</v>
      </c>
      <c r="D28" s="22" t="s">
        <v>1</v>
      </c>
      <c r="E28" s="98"/>
      <c r="F28" s="22" t="s">
        <v>1</v>
      </c>
      <c r="H28" s="107">
        <f>J28</f>
        <v>30</v>
      </c>
      <c r="J28" s="159">
        <f>Notes!E18</f>
        <v>30</v>
      </c>
      <c r="P28" s="92"/>
    </row>
    <row r="29" spans="1:16" ht="17" thickBot="1" x14ac:dyDescent="0.25">
      <c r="A29" s="95"/>
      <c r="B29" s="96"/>
      <c r="C29" s="93" t="s">
        <v>55</v>
      </c>
      <c r="D29" s="22" t="s">
        <v>1</v>
      </c>
      <c r="E29" s="98"/>
      <c r="F29" s="22" t="s">
        <v>1</v>
      </c>
      <c r="H29" s="107">
        <v>0</v>
      </c>
      <c r="I29" s="11"/>
      <c r="J29" s="161"/>
      <c r="K29" s="11"/>
      <c r="L29" s="11"/>
      <c r="M29" s="11"/>
      <c r="N29" s="11"/>
      <c r="O29" s="11"/>
      <c r="P29" s="116"/>
    </row>
    <row r="30" spans="1:16" ht="17" thickBot="1" x14ac:dyDescent="0.25">
      <c r="A30" s="95"/>
      <c r="B30" s="96"/>
      <c r="C30" s="93" t="s">
        <v>53</v>
      </c>
      <c r="D30" s="22" t="s">
        <v>54</v>
      </c>
      <c r="E30" s="109"/>
      <c r="F30" s="22" t="s">
        <v>54</v>
      </c>
      <c r="H30" s="107">
        <v>0</v>
      </c>
      <c r="I30" s="105"/>
      <c r="J30" s="129"/>
      <c r="K30" s="105"/>
      <c r="L30" s="105"/>
      <c r="M30" s="105"/>
      <c r="N30" s="105"/>
      <c r="O30" s="106"/>
      <c r="P30" s="116"/>
    </row>
    <row r="31" spans="1:16" ht="17" thickBot="1" x14ac:dyDescent="0.25">
      <c r="A31" s="95"/>
      <c r="B31" s="96"/>
      <c r="C31" s="93" t="s">
        <v>20</v>
      </c>
      <c r="D31" s="22" t="s">
        <v>2</v>
      </c>
      <c r="E31" s="98">
        <v>0</v>
      </c>
      <c r="F31" s="22" t="s">
        <v>2</v>
      </c>
      <c r="H31" s="107">
        <v>0</v>
      </c>
      <c r="I31" s="106"/>
      <c r="J31" s="158"/>
      <c r="K31" s="106"/>
      <c r="L31" s="105"/>
      <c r="M31" s="105"/>
      <c r="N31" s="105"/>
      <c r="O31" s="106"/>
      <c r="P31" s="116"/>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9"/>
  <sheetViews>
    <sheetView tabSelected="1" topLeftCell="A2" workbookViewId="0">
      <selection activeCell="E8" sqref="E8"/>
    </sheetView>
  </sheetViews>
  <sheetFormatPr baseColWidth="10" defaultColWidth="33.1640625" defaultRowHeight="16" x14ac:dyDescent="0.2"/>
  <cols>
    <col min="1" max="1" width="3.5" style="53" customWidth="1"/>
    <col min="2" max="2" width="16.33203125" style="53" customWidth="1"/>
    <col min="3" max="3" width="24.5" style="53" customWidth="1"/>
    <col min="4" max="4" width="32.83203125" style="53" customWidth="1"/>
    <col min="5" max="5" width="6.1640625" style="53" customWidth="1"/>
    <col min="6" max="6" width="16.33203125" style="53" customWidth="1"/>
    <col min="7" max="7" width="78" style="53" customWidth="1"/>
    <col min="8" max="8" width="12.5" style="57" customWidth="1"/>
    <col min="9" max="9" width="31.5" style="57" customWidth="1"/>
    <col min="10" max="10" width="98.5" style="53" customWidth="1"/>
    <col min="11" max="16384" width="33.1640625" style="53"/>
  </cols>
  <sheetData>
    <row r="1" spans="2:10" ht="17" thickBot="1" x14ac:dyDescent="0.25"/>
    <row r="2" spans="2:10" x14ac:dyDescent="0.2">
      <c r="B2" s="54"/>
      <c r="C2" s="55"/>
      <c r="D2" s="55"/>
      <c r="E2" s="55"/>
      <c r="F2" s="55"/>
      <c r="G2" s="55"/>
      <c r="H2" s="58"/>
      <c r="I2" s="58"/>
      <c r="J2" s="55"/>
    </row>
    <row r="3" spans="2:10" x14ac:dyDescent="0.2">
      <c r="B3" s="56"/>
      <c r="C3" s="12" t="s">
        <v>14</v>
      </c>
      <c r="D3" s="12"/>
      <c r="E3" s="12"/>
      <c r="F3" s="12"/>
      <c r="G3" s="12"/>
      <c r="H3" s="17"/>
      <c r="I3" s="17"/>
      <c r="J3" s="52"/>
    </row>
    <row r="4" spans="2:10" x14ac:dyDescent="0.2">
      <c r="B4" s="56"/>
      <c r="C4" s="52"/>
      <c r="D4" s="52"/>
      <c r="E4" s="52"/>
      <c r="F4" s="52"/>
      <c r="G4" s="52"/>
      <c r="H4" s="59"/>
      <c r="I4" s="59"/>
      <c r="J4" s="52"/>
    </row>
    <row r="5" spans="2:10" x14ac:dyDescent="0.2">
      <c r="B5" s="60"/>
      <c r="C5" s="14" t="s">
        <v>15</v>
      </c>
      <c r="D5" s="14" t="s">
        <v>0</v>
      </c>
      <c r="E5" s="14" t="s">
        <v>11</v>
      </c>
      <c r="F5" s="14" t="s">
        <v>16</v>
      </c>
      <c r="G5" s="14" t="s">
        <v>97</v>
      </c>
      <c r="H5" s="18" t="s">
        <v>17</v>
      </c>
      <c r="I5" s="18" t="s">
        <v>44</v>
      </c>
      <c r="J5" s="14" t="s">
        <v>8</v>
      </c>
    </row>
    <row r="7" spans="2:10" x14ac:dyDescent="0.2">
      <c r="B7" s="53" t="s">
        <v>132</v>
      </c>
      <c r="D7" s="183" t="s">
        <v>138</v>
      </c>
      <c r="E7" s="183" t="s">
        <v>137</v>
      </c>
      <c r="F7" s="53">
        <v>2016</v>
      </c>
      <c r="G7" s="53" t="s">
        <v>136</v>
      </c>
    </row>
    <row r="8" spans="2:10" x14ac:dyDescent="0.2">
      <c r="B8" s="53" t="s">
        <v>133</v>
      </c>
      <c r="D8" s="183" t="s">
        <v>140</v>
      </c>
      <c r="F8" s="53">
        <v>2013</v>
      </c>
      <c r="G8" s="53" t="s">
        <v>139</v>
      </c>
    </row>
    <row r="9" spans="2:10" x14ac:dyDescent="0.2">
      <c r="B9" s="53" t="s">
        <v>134</v>
      </c>
      <c r="D9" s="183" t="s">
        <v>143</v>
      </c>
      <c r="E9" s="183" t="s">
        <v>142</v>
      </c>
      <c r="F9" s="53">
        <v>2013</v>
      </c>
      <c r="G9" s="53" t="s">
        <v>141</v>
      </c>
    </row>
  </sheetData>
  <phoneticPr fontId="31" type="noConversion"/>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O254"/>
  <sheetViews>
    <sheetView workbookViewId="0">
      <selection activeCell="F47" sqref="F47"/>
    </sheetView>
  </sheetViews>
  <sheetFormatPr baseColWidth="10" defaultRowHeight="16" x14ac:dyDescent="0.2"/>
  <cols>
    <col min="1" max="2" width="3.5" style="61" customWidth="1"/>
    <col min="3" max="3" width="18.5" style="61" customWidth="1"/>
    <col min="4" max="4" width="19" style="61" customWidth="1"/>
    <col min="5" max="5" width="17" style="61" customWidth="1"/>
    <col min="6" max="6" width="6.1640625" style="61" customWidth="1"/>
    <col min="7" max="13" width="10.83203125" style="61"/>
    <col min="14" max="14" width="15.6640625" style="61" customWidth="1"/>
    <col min="15" max="15" width="10.83203125" style="61"/>
    <col min="16" max="16" width="12.1640625" style="61" customWidth="1"/>
    <col min="17" max="16384" width="10.83203125" style="61"/>
  </cols>
  <sheetData>
    <row r="1" spans="1:14" ht="17" thickBot="1" x14ac:dyDescent="0.25"/>
    <row r="2" spans="1:14" x14ac:dyDescent="0.2">
      <c r="B2" s="62"/>
      <c r="C2" s="63"/>
      <c r="D2" s="63"/>
      <c r="E2" s="63"/>
      <c r="F2" s="63"/>
      <c r="G2" s="63"/>
      <c r="H2" s="63"/>
      <c r="I2" s="63"/>
      <c r="J2" s="63"/>
      <c r="K2" s="63"/>
      <c r="L2" s="63"/>
      <c r="M2" s="63"/>
      <c r="N2" s="64"/>
    </row>
    <row r="3" spans="1:14" ht="17" customHeight="1" x14ac:dyDescent="0.2">
      <c r="A3" s="65"/>
      <c r="B3" s="90"/>
      <c r="C3" s="69" t="s">
        <v>0</v>
      </c>
      <c r="D3" s="69" t="s">
        <v>47</v>
      </c>
      <c r="E3" s="69" t="s">
        <v>24</v>
      </c>
      <c r="F3" s="69"/>
      <c r="G3" s="69"/>
      <c r="H3" s="66"/>
      <c r="I3" s="66"/>
      <c r="J3" s="66"/>
      <c r="K3" s="66"/>
      <c r="L3" s="66"/>
      <c r="M3" s="66"/>
      <c r="N3" s="91"/>
    </row>
    <row r="4" spans="1:14" ht="17" customHeight="1" x14ac:dyDescent="0.2">
      <c r="A4" s="65"/>
      <c r="B4" s="152"/>
      <c r="C4" s="153"/>
      <c r="D4" s="153"/>
      <c r="E4" s="153"/>
      <c r="F4" s="153"/>
      <c r="G4" s="153"/>
      <c r="H4" s="68"/>
      <c r="I4" s="68"/>
      <c r="J4" s="68"/>
      <c r="K4" s="68"/>
      <c r="L4" s="68"/>
      <c r="M4" s="68"/>
      <c r="N4" s="68"/>
    </row>
    <row r="5" spans="1:14" ht="17" customHeight="1" x14ac:dyDescent="0.2">
      <c r="A5" s="65"/>
      <c r="B5" s="152"/>
      <c r="C5" s="153" t="s">
        <v>83</v>
      </c>
      <c r="D5" s="153"/>
      <c r="E5" s="153"/>
      <c r="F5" s="153"/>
      <c r="G5" s="153"/>
      <c r="H5" s="68"/>
      <c r="I5" s="68"/>
      <c r="J5" s="68"/>
      <c r="K5" s="68"/>
      <c r="L5" s="68"/>
      <c r="M5" s="68"/>
      <c r="N5" s="68"/>
    </row>
    <row r="6" spans="1:14" ht="17" customHeight="1" x14ac:dyDescent="0.2">
      <c r="A6" s="65"/>
      <c r="B6" s="152"/>
      <c r="C6" s="68" t="s">
        <v>84</v>
      </c>
      <c r="D6" s="68"/>
      <c r="E6" s="68"/>
      <c r="F6" s="153"/>
      <c r="G6" s="153"/>
      <c r="H6" s="68"/>
      <c r="I6" s="68"/>
      <c r="J6" s="68"/>
      <c r="K6" s="68"/>
      <c r="L6" s="68"/>
      <c r="M6" s="68"/>
      <c r="N6" s="68"/>
    </row>
    <row r="7" spans="1:14" ht="17" customHeight="1" x14ac:dyDescent="0.2">
      <c r="A7" s="65"/>
      <c r="B7" s="152"/>
      <c r="C7" s="68" t="s">
        <v>85</v>
      </c>
      <c r="E7" s="68">
        <v>2.016</v>
      </c>
      <c r="F7" s="68" t="s">
        <v>86</v>
      </c>
      <c r="G7" s="153"/>
      <c r="H7" s="153"/>
      <c r="I7" s="68"/>
      <c r="J7" s="68"/>
      <c r="K7" s="68"/>
      <c r="L7" s="68"/>
      <c r="M7" s="68"/>
      <c r="N7" s="68"/>
    </row>
    <row r="8" spans="1:14" ht="17" customHeight="1" x14ac:dyDescent="0.2">
      <c r="A8" s="65"/>
      <c r="B8" s="152"/>
      <c r="C8" s="68" t="s">
        <v>87</v>
      </c>
      <c r="E8" s="68">
        <v>28</v>
      </c>
      <c r="F8" s="68" t="s">
        <v>86</v>
      </c>
      <c r="G8" s="153"/>
      <c r="H8" s="153"/>
      <c r="I8" s="68"/>
      <c r="J8" s="68"/>
      <c r="K8" s="68"/>
      <c r="L8" s="68"/>
      <c r="M8" s="68"/>
      <c r="N8" s="68"/>
    </row>
    <row r="9" spans="1:14" ht="17" customHeight="1" x14ac:dyDescent="0.2">
      <c r="A9" s="65"/>
      <c r="B9" s="152"/>
      <c r="C9" s="68" t="s">
        <v>88</v>
      </c>
      <c r="E9" s="68">
        <v>44</v>
      </c>
      <c r="F9" s="68" t="s">
        <v>86</v>
      </c>
      <c r="G9" s="153"/>
      <c r="H9" s="153"/>
      <c r="I9" s="68"/>
      <c r="J9" s="68"/>
      <c r="K9" s="68"/>
      <c r="L9" s="68"/>
      <c r="M9" s="68"/>
      <c r="N9" s="68"/>
    </row>
    <row r="10" spans="1:14" ht="17" customHeight="1" x14ac:dyDescent="0.2">
      <c r="A10" s="65"/>
      <c r="B10" s="152"/>
      <c r="C10" s="68" t="s">
        <v>89</v>
      </c>
      <c r="E10" s="68">
        <f>12*11+1.008*24</f>
        <v>156.19200000000001</v>
      </c>
      <c r="F10" s="68" t="s">
        <v>86</v>
      </c>
      <c r="G10" s="153"/>
      <c r="H10" s="153"/>
      <c r="I10" s="68"/>
      <c r="J10" s="68"/>
      <c r="K10" s="68"/>
      <c r="L10" s="68"/>
      <c r="M10" s="68"/>
      <c r="N10" s="68"/>
    </row>
    <row r="11" spans="1:14" ht="17" customHeight="1" x14ac:dyDescent="0.2">
      <c r="A11" s="65"/>
      <c r="B11" s="152"/>
      <c r="C11" s="68" t="s">
        <v>90</v>
      </c>
      <c r="E11" s="68">
        <v>32</v>
      </c>
      <c r="F11" s="68" t="s">
        <v>86</v>
      </c>
      <c r="G11" s="153"/>
      <c r="H11" s="153"/>
      <c r="I11" s="68"/>
      <c r="J11" s="68"/>
      <c r="K11" s="68"/>
      <c r="L11" s="68"/>
      <c r="M11" s="68"/>
      <c r="N11" s="68"/>
    </row>
    <row r="12" spans="1:14" ht="17" customHeight="1" x14ac:dyDescent="0.2">
      <c r="A12" s="65"/>
      <c r="B12" s="152"/>
      <c r="C12" s="68" t="s">
        <v>91</v>
      </c>
      <c r="E12" s="68">
        <v>32.031999999999996</v>
      </c>
      <c r="F12" s="68" t="s">
        <v>86</v>
      </c>
      <c r="G12" s="153"/>
      <c r="H12" s="153"/>
      <c r="I12" s="68"/>
      <c r="J12" s="68"/>
      <c r="K12" s="68"/>
      <c r="L12" s="68"/>
      <c r="M12" s="68"/>
      <c r="N12" s="68"/>
    </row>
    <row r="13" spans="1:14" ht="17" customHeight="1" x14ac:dyDescent="0.2">
      <c r="A13" s="65"/>
      <c r="B13" s="152"/>
      <c r="C13" s="68" t="s">
        <v>92</v>
      </c>
      <c r="E13" s="68">
        <f>2*12+6*1.008+16</f>
        <v>46.048000000000002</v>
      </c>
      <c r="F13" s="68" t="s">
        <v>86</v>
      </c>
      <c r="G13" s="68">
        <v>0.78900000000000003</v>
      </c>
      <c r="H13" s="68" t="s">
        <v>93</v>
      </c>
      <c r="I13" s="68"/>
      <c r="J13" s="68"/>
      <c r="K13" s="68"/>
      <c r="L13" s="68"/>
      <c r="M13" s="68"/>
      <c r="N13" s="68"/>
    </row>
    <row r="14" spans="1:14" ht="17" customHeight="1" x14ac:dyDescent="0.2">
      <c r="A14" s="65"/>
      <c r="B14" s="152"/>
      <c r="C14" s="68"/>
      <c r="E14" s="68"/>
      <c r="F14" s="68"/>
      <c r="G14" s="68"/>
      <c r="H14" s="68"/>
      <c r="I14" s="68"/>
      <c r="J14" s="68"/>
      <c r="K14" s="68"/>
      <c r="L14" s="68"/>
      <c r="M14" s="68"/>
      <c r="N14" s="68"/>
    </row>
    <row r="15" spans="1:14" ht="17" customHeight="1" x14ac:dyDescent="0.2">
      <c r="A15" s="65"/>
      <c r="B15" s="152"/>
      <c r="C15" s="68" t="s">
        <v>106</v>
      </c>
      <c r="E15" s="61">
        <v>0.747</v>
      </c>
      <c r="F15" s="68" t="s">
        <v>93</v>
      </c>
      <c r="G15" s="68"/>
      <c r="H15" s="68"/>
      <c r="I15" s="68"/>
      <c r="J15" s="68"/>
      <c r="K15" s="68"/>
      <c r="L15" s="68"/>
      <c r="M15" s="68"/>
      <c r="N15" s="68"/>
    </row>
    <row r="16" spans="1:14" ht="17" customHeight="1" x14ac:dyDescent="0.2">
      <c r="A16" s="65"/>
      <c r="B16" s="152"/>
      <c r="C16" s="68" t="s">
        <v>107</v>
      </c>
      <c r="E16" s="61">
        <v>0.05</v>
      </c>
      <c r="F16" s="68"/>
      <c r="G16" s="68"/>
      <c r="H16" s="68"/>
      <c r="I16" s="68"/>
      <c r="J16" s="68"/>
      <c r="K16" s="68"/>
      <c r="L16" s="68"/>
      <c r="M16" s="68"/>
      <c r="N16" s="68"/>
    </row>
    <row r="17" spans="1:15" ht="17" customHeight="1" x14ac:dyDescent="0.2">
      <c r="A17" s="65"/>
      <c r="B17" s="152"/>
      <c r="C17" s="68"/>
      <c r="D17" s="68"/>
      <c r="E17" s="68"/>
      <c r="F17" s="153"/>
      <c r="G17" s="153"/>
      <c r="H17" s="68"/>
      <c r="I17" s="68"/>
      <c r="J17" s="68"/>
      <c r="K17" s="68"/>
      <c r="L17" s="68"/>
      <c r="M17" s="68"/>
      <c r="N17" s="68"/>
    </row>
    <row r="18" spans="1:15" ht="17" customHeight="1" x14ac:dyDescent="0.2">
      <c r="A18" s="65"/>
      <c r="B18" s="152"/>
      <c r="C18" s="93" t="s">
        <v>23</v>
      </c>
      <c r="D18" s="153"/>
      <c r="E18" s="68">
        <v>30</v>
      </c>
      <c r="F18" s="153"/>
      <c r="G18" s="68" t="s">
        <v>82</v>
      </c>
      <c r="H18" s="68"/>
      <c r="I18" s="68"/>
      <c r="J18" s="68"/>
      <c r="K18" s="68"/>
      <c r="L18" s="68"/>
      <c r="M18" s="68"/>
      <c r="N18" s="68"/>
    </row>
    <row r="19" spans="1:15" ht="17" customHeight="1" x14ac:dyDescent="0.2">
      <c r="A19" s="65"/>
      <c r="B19" s="163"/>
      <c r="C19" s="68" t="s">
        <v>61</v>
      </c>
      <c r="D19" s="153"/>
      <c r="E19" s="68">
        <v>8000</v>
      </c>
      <c r="F19" s="153"/>
      <c r="G19" s="68" t="s">
        <v>81</v>
      </c>
      <c r="H19" s="68"/>
      <c r="I19" s="68"/>
      <c r="J19" s="68"/>
      <c r="K19" s="68"/>
      <c r="L19" s="68"/>
      <c r="M19" s="68"/>
      <c r="N19" s="68"/>
    </row>
    <row r="20" spans="1:15" ht="17" customHeight="1" x14ac:dyDescent="0.2">
      <c r="A20" s="65"/>
      <c r="B20" s="163"/>
      <c r="C20" s="68" t="s">
        <v>79</v>
      </c>
      <c r="D20" s="153"/>
      <c r="E20" s="68">
        <v>10.01</v>
      </c>
      <c r="F20" s="153"/>
      <c r="G20" s="68" t="s">
        <v>80</v>
      </c>
      <c r="H20" s="68"/>
      <c r="I20" s="68"/>
      <c r="J20" s="68"/>
      <c r="K20" s="68"/>
      <c r="L20" s="68"/>
      <c r="M20" s="68"/>
      <c r="N20" s="68"/>
    </row>
    <row r="21" spans="1:15" ht="17" customHeight="1" x14ac:dyDescent="0.2">
      <c r="A21" s="65"/>
      <c r="B21" s="163"/>
      <c r="C21" s="68" t="s">
        <v>113</v>
      </c>
      <c r="E21" s="68">
        <v>120.1</v>
      </c>
      <c r="G21" s="68" t="s">
        <v>80</v>
      </c>
      <c r="H21" s="68"/>
      <c r="I21" s="68"/>
      <c r="J21" s="68"/>
      <c r="K21" s="68"/>
      <c r="L21" s="68"/>
      <c r="M21" s="68"/>
      <c r="N21" s="68"/>
    </row>
    <row r="22" spans="1:15" ht="17" customHeight="1" x14ac:dyDescent="0.2">
      <c r="A22" s="65"/>
      <c r="B22" s="163"/>
      <c r="C22" s="68" t="s">
        <v>114</v>
      </c>
      <c r="E22" s="68">
        <v>43.15</v>
      </c>
      <c r="G22" s="68" t="s">
        <v>80</v>
      </c>
      <c r="H22" s="68"/>
      <c r="I22" s="68"/>
      <c r="J22" s="68"/>
      <c r="K22" s="68"/>
      <c r="L22" s="68"/>
      <c r="M22" s="68"/>
      <c r="N22" s="68"/>
    </row>
    <row r="23" spans="1:15" ht="18" customHeight="1" thickBot="1" x14ac:dyDescent="0.25">
      <c r="A23" s="65"/>
      <c r="G23" s="68"/>
      <c r="H23" s="68"/>
      <c r="I23" s="68"/>
      <c r="J23" s="68"/>
      <c r="K23" s="68"/>
      <c r="L23" s="68"/>
      <c r="M23" s="68"/>
      <c r="N23" s="68"/>
    </row>
    <row r="24" spans="1:15" x14ac:dyDescent="0.2">
      <c r="B24" s="62"/>
      <c r="C24" s="63"/>
      <c r="D24" s="63"/>
      <c r="E24" s="63"/>
      <c r="F24" s="63"/>
      <c r="G24" s="63"/>
      <c r="H24" s="63"/>
      <c r="I24" s="63"/>
      <c r="J24" s="63"/>
      <c r="K24" s="63"/>
      <c r="L24" s="63"/>
      <c r="M24" s="63"/>
      <c r="N24" s="64"/>
    </row>
    <row r="25" spans="1:15" ht="17" customHeight="1" x14ac:dyDescent="0.2">
      <c r="A25" s="65"/>
      <c r="B25" s="90"/>
      <c r="C25" s="69"/>
      <c r="D25" s="69"/>
      <c r="E25" s="69"/>
      <c r="F25" s="69"/>
      <c r="G25" s="69"/>
      <c r="H25" s="66"/>
      <c r="I25" s="66"/>
      <c r="J25" s="66"/>
      <c r="K25" s="66"/>
      <c r="L25" s="66"/>
      <c r="M25" s="66"/>
      <c r="N25" s="91"/>
    </row>
    <row r="26" spans="1:15" ht="17" customHeight="1" x14ac:dyDescent="0.2">
      <c r="A26" s="65"/>
      <c r="B26" s="152"/>
      <c r="C26" s="153" t="s">
        <v>103</v>
      </c>
      <c r="D26" s="153"/>
      <c r="E26" s="153"/>
      <c r="F26" s="153"/>
      <c r="G26" s="153"/>
      <c r="H26" s="68"/>
      <c r="I26" s="68"/>
      <c r="J26" s="68"/>
      <c r="K26" s="68"/>
      <c r="L26" s="68"/>
      <c r="M26" s="68"/>
      <c r="N26" s="68"/>
    </row>
    <row r="27" spans="1:15" x14ac:dyDescent="0.2">
      <c r="A27" s="65"/>
      <c r="B27" s="152"/>
      <c r="C27" s="165" t="s">
        <v>109</v>
      </c>
      <c r="D27" s="153"/>
      <c r="E27" s="164">
        <f>E20*E34/(E20*E34+E35/E10*E7*23*E21+E53*3.6)</f>
        <v>0.35033447203974477</v>
      </c>
      <c r="F27" s="153"/>
      <c r="G27" s="153"/>
      <c r="H27" s="68"/>
      <c r="I27" s="68"/>
      <c r="J27" s="68"/>
      <c r="K27" s="68"/>
      <c r="L27" s="68"/>
      <c r="M27" s="68"/>
      <c r="N27" s="68"/>
    </row>
    <row r="28" spans="1:15" x14ac:dyDescent="0.2">
      <c r="B28" s="67"/>
      <c r="C28" s="165" t="s">
        <v>110</v>
      </c>
      <c r="D28" s="136"/>
      <c r="E28" s="154">
        <f>E35/E10*E7*23*E21/(E20*E34+E35/E10*E7*23*E21+E53*3.6)</f>
        <v>0.63278977088645771</v>
      </c>
      <c r="F28" s="68"/>
      <c r="G28" s="68"/>
      <c r="H28" s="68"/>
      <c r="I28" s="68"/>
      <c r="J28" s="68"/>
      <c r="K28" s="68"/>
      <c r="L28" s="68"/>
      <c r="M28" s="68"/>
      <c r="N28" s="68"/>
      <c r="O28" s="68"/>
    </row>
    <row r="29" spans="1:15" x14ac:dyDescent="0.2">
      <c r="B29" s="67"/>
      <c r="C29" s="93" t="s">
        <v>76</v>
      </c>
      <c r="D29" s="136"/>
      <c r="E29" s="154">
        <f>E53*3.6/(E20*E34+E35/E10*E7*23*E21+E53*3.6)</f>
        <v>1.6875757073797529E-2</v>
      </c>
      <c r="N29" s="68"/>
      <c r="O29" s="68"/>
    </row>
    <row r="30" spans="1:15" x14ac:dyDescent="0.2">
      <c r="B30" s="67"/>
      <c r="C30" s="166" t="s">
        <v>111</v>
      </c>
      <c r="D30" s="136"/>
      <c r="E30" s="169">
        <f>0.55/0.9*E35*E22/(E20*E34+E35/E10*E7*23*E21+E53*3.6)</f>
        <v>0.46801292281573448</v>
      </c>
      <c r="N30" s="68"/>
      <c r="O30" s="68"/>
    </row>
    <row r="31" spans="1:15" x14ac:dyDescent="0.2">
      <c r="B31" s="67"/>
      <c r="C31" s="166" t="s">
        <v>112</v>
      </c>
      <c r="D31" s="155"/>
      <c r="E31" s="169">
        <f>0.35/0.9*E35*E22/(E20*E34+E35/E10*E7*23*E21+E53*3.6)</f>
        <v>0.29782640542819461</v>
      </c>
      <c r="N31" s="68"/>
      <c r="O31" s="68"/>
    </row>
    <row r="32" spans="1:15" x14ac:dyDescent="0.2">
      <c r="B32" s="67"/>
      <c r="C32" s="93" t="s">
        <v>77</v>
      </c>
      <c r="D32" s="68"/>
      <c r="E32" s="164">
        <f>1-E31-E30</f>
        <v>0.23416067175607091</v>
      </c>
      <c r="N32" s="68"/>
      <c r="O32" s="68"/>
    </row>
    <row r="33" spans="1:15" x14ac:dyDescent="0.2">
      <c r="B33" s="68"/>
      <c r="C33" s="68"/>
      <c r="D33" s="68"/>
      <c r="E33" s="68"/>
      <c r="F33" s="68"/>
      <c r="G33" s="68"/>
      <c r="H33" s="68"/>
      <c r="I33" s="68"/>
      <c r="J33" s="68"/>
      <c r="K33" s="68"/>
      <c r="L33" s="68"/>
      <c r="M33" s="68"/>
      <c r="N33" s="68"/>
      <c r="O33" s="68"/>
    </row>
    <row r="34" spans="1:15" x14ac:dyDescent="0.2">
      <c r="A34" s="65"/>
      <c r="B34" s="153"/>
      <c r="C34" s="153" t="s">
        <v>115</v>
      </c>
      <c r="D34" s="153"/>
      <c r="E34" s="168">
        <f>1/E9*E8</f>
        <v>0.63636363636363635</v>
      </c>
      <c r="F34" s="153"/>
      <c r="G34" s="153" t="s">
        <v>116</v>
      </c>
      <c r="H34" s="68"/>
      <c r="I34" s="68"/>
      <c r="J34" s="68"/>
      <c r="K34" s="68"/>
      <c r="L34" s="68"/>
      <c r="M34" s="68"/>
      <c r="N34" s="68"/>
      <c r="O34" s="68"/>
    </row>
    <row r="35" spans="1:15" x14ac:dyDescent="0.2">
      <c r="A35" s="65"/>
      <c r="B35" s="153"/>
      <c r="C35" s="153"/>
      <c r="D35" s="153"/>
      <c r="E35" s="168">
        <f>E34/E8/11*E10</f>
        <v>0.32271074380165293</v>
      </c>
      <c r="F35" s="153"/>
      <c r="G35" s="153" t="s">
        <v>117</v>
      </c>
      <c r="H35" s="68"/>
      <c r="I35" s="68"/>
      <c r="J35" s="68"/>
      <c r="K35" s="68"/>
      <c r="L35" s="68"/>
      <c r="M35" s="68"/>
      <c r="N35" s="68"/>
      <c r="O35" s="68"/>
    </row>
    <row r="36" spans="1:15" x14ac:dyDescent="0.2">
      <c r="B36" s="68"/>
      <c r="C36" s="153"/>
      <c r="D36" s="68"/>
      <c r="E36" s="167"/>
      <c r="F36" s="68"/>
      <c r="G36" s="68"/>
      <c r="H36" s="68"/>
      <c r="I36" s="68"/>
      <c r="J36" s="68"/>
      <c r="K36" s="68"/>
      <c r="L36" s="68"/>
      <c r="M36" s="68"/>
      <c r="N36" s="68"/>
      <c r="O36" s="68"/>
    </row>
    <row r="37" spans="1:15" x14ac:dyDescent="0.2">
      <c r="B37" s="68"/>
      <c r="C37" s="153" t="s">
        <v>101</v>
      </c>
      <c r="D37" s="162"/>
      <c r="E37" s="171">
        <v>8000</v>
      </c>
      <c r="F37" s="68"/>
      <c r="G37" s="68"/>
      <c r="H37" s="68"/>
      <c r="I37" s="68"/>
      <c r="J37" s="68"/>
      <c r="K37" s="68"/>
      <c r="L37" s="68"/>
      <c r="M37" s="68"/>
      <c r="N37" s="68"/>
      <c r="O37" s="68"/>
    </row>
    <row r="38" spans="1:15" x14ac:dyDescent="0.2">
      <c r="B38" s="68"/>
      <c r="C38" s="68" t="s">
        <v>118</v>
      </c>
      <c r="D38" s="162"/>
      <c r="E38" s="167">
        <f>E35/(E37/8760)/365.25</f>
        <v>9.6746958100700888E-4</v>
      </c>
      <c r="F38" s="68"/>
      <c r="G38" s="68" t="s">
        <v>119</v>
      </c>
      <c r="H38" s="68"/>
      <c r="I38" s="68"/>
      <c r="J38" s="68"/>
      <c r="K38" s="68"/>
      <c r="L38" s="68"/>
      <c r="M38" s="68"/>
      <c r="N38" s="68"/>
      <c r="O38" s="68"/>
    </row>
    <row r="39" spans="1:15" x14ac:dyDescent="0.2">
      <c r="B39" s="68"/>
      <c r="C39" s="153"/>
      <c r="D39" s="164"/>
      <c r="E39" s="168">
        <f>E38/E15/159*1000</f>
        <v>8.1455345996734006E-3</v>
      </c>
      <c r="F39" s="68"/>
      <c r="G39" s="68" t="s">
        <v>120</v>
      </c>
      <c r="H39" s="68"/>
      <c r="I39" s="68"/>
      <c r="J39" s="68"/>
      <c r="K39" s="68"/>
      <c r="L39" s="68"/>
      <c r="M39" s="68"/>
      <c r="N39" s="68"/>
      <c r="O39" s="68"/>
    </row>
    <row r="40" spans="1:15" x14ac:dyDescent="0.2">
      <c r="B40" s="68"/>
      <c r="C40" s="68"/>
      <c r="D40" s="68"/>
      <c r="E40" s="68"/>
      <c r="F40" s="68"/>
      <c r="G40" s="68"/>
      <c r="H40" s="68"/>
      <c r="I40" s="68"/>
      <c r="J40" s="68"/>
      <c r="K40" s="68"/>
      <c r="L40" s="68"/>
      <c r="M40" s="68"/>
      <c r="N40" s="68"/>
      <c r="O40" s="68"/>
    </row>
    <row r="41" spans="1:15" x14ac:dyDescent="0.2">
      <c r="B41" s="68"/>
      <c r="C41" s="68" t="s">
        <v>121</v>
      </c>
      <c r="D41" s="68"/>
      <c r="E41" s="167"/>
      <c r="F41" s="68"/>
      <c r="G41" s="68"/>
      <c r="H41" s="68" t="s">
        <v>122</v>
      </c>
      <c r="I41" s="68"/>
      <c r="J41" s="68"/>
      <c r="K41" s="68"/>
      <c r="L41" s="68"/>
      <c r="M41" s="68"/>
      <c r="N41" s="68"/>
      <c r="O41" s="68"/>
    </row>
    <row r="42" spans="1:15" x14ac:dyDescent="0.2">
      <c r="B42" s="68"/>
      <c r="C42" s="68" t="s">
        <v>123</v>
      </c>
      <c r="D42" s="68"/>
      <c r="E42" s="68">
        <f>262.9-195.5-2</f>
        <v>65.399999999999977</v>
      </c>
      <c r="F42" s="68"/>
      <c r="G42" s="68" t="s">
        <v>94</v>
      </c>
      <c r="H42" s="68" t="s">
        <v>124</v>
      </c>
      <c r="I42" s="68"/>
      <c r="J42" s="68"/>
      <c r="K42" s="68"/>
      <c r="L42" s="68"/>
      <c r="M42" s="68"/>
      <c r="N42" s="68"/>
      <c r="O42" s="68"/>
    </row>
    <row r="43" spans="1:15" x14ac:dyDescent="0.2">
      <c r="B43" s="68"/>
      <c r="C43" s="68" t="s">
        <v>98</v>
      </c>
      <c r="D43" s="68"/>
      <c r="E43" s="68">
        <f>2.749689-1.029011</f>
        <v>1.7206780000000002</v>
      </c>
      <c r="F43" s="68"/>
      <c r="G43" s="68" t="s">
        <v>125</v>
      </c>
      <c r="H43" s="68" t="s">
        <v>126</v>
      </c>
      <c r="I43" s="68"/>
      <c r="J43" s="68"/>
      <c r="K43" s="68"/>
      <c r="L43" s="68"/>
      <c r="M43" s="68"/>
      <c r="N43" s="68"/>
      <c r="O43" s="68"/>
    </row>
    <row r="44" spans="1:15" x14ac:dyDescent="0.2">
      <c r="A44" s="65"/>
      <c r="B44" s="153"/>
      <c r="C44" s="153"/>
      <c r="D44" s="153"/>
      <c r="E44" s="153"/>
      <c r="F44" s="153"/>
      <c r="G44" s="153"/>
      <c r="H44" s="68"/>
      <c r="I44" s="68"/>
      <c r="J44" s="68"/>
      <c r="K44" s="68"/>
      <c r="L44" s="68"/>
      <c r="M44" s="68"/>
      <c r="N44" s="68"/>
      <c r="O44" s="68"/>
    </row>
    <row r="45" spans="1:15" x14ac:dyDescent="0.2">
      <c r="A45" s="65"/>
      <c r="B45" s="152"/>
      <c r="C45" s="68" t="s">
        <v>127</v>
      </c>
      <c r="D45" s="153"/>
      <c r="E45" s="153"/>
      <c r="F45" s="153"/>
      <c r="G45" s="153"/>
      <c r="H45" s="68"/>
      <c r="I45" s="68"/>
      <c r="J45" s="68"/>
      <c r="K45" s="68"/>
      <c r="L45" s="68"/>
      <c r="M45" s="68"/>
      <c r="N45" s="68"/>
      <c r="O45" s="68"/>
    </row>
    <row r="46" spans="1:15" x14ac:dyDescent="0.2">
      <c r="B46" s="67"/>
      <c r="C46" s="153" t="s">
        <v>123</v>
      </c>
      <c r="D46" s="68"/>
      <c r="E46" s="153">
        <f>E42*E39*1000/50</f>
        <v>10.654359256372805</v>
      </c>
      <c r="F46" s="68"/>
      <c r="G46" s="68" t="s">
        <v>128</v>
      </c>
      <c r="H46" s="68"/>
      <c r="I46" s="68"/>
      <c r="J46" s="68"/>
      <c r="K46" s="68"/>
      <c r="L46" s="68"/>
      <c r="M46" s="68"/>
      <c r="N46" s="68"/>
      <c r="O46" s="68"/>
    </row>
    <row r="47" spans="1:15" x14ac:dyDescent="0.2">
      <c r="B47" s="67"/>
      <c r="C47" s="153" t="s">
        <v>98</v>
      </c>
      <c r="D47" s="162"/>
      <c r="E47" s="153">
        <f>E39*1000/50*E43*1000/1.18</f>
        <v>237.55664718469203</v>
      </c>
      <c r="G47" s="61" t="s">
        <v>95</v>
      </c>
    </row>
    <row r="48" spans="1:15" x14ac:dyDescent="0.2">
      <c r="B48" s="67"/>
      <c r="C48" s="153"/>
      <c r="D48" s="162"/>
      <c r="E48" s="153">
        <f>E47*1000000</f>
        <v>237556647.18469203</v>
      </c>
      <c r="G48" s="61" t="s">
        <v>96</v>
      </c>
    </row>
    <row r="49" spans="2:7" x14ac:dyDescent="0.2">
      <c r="B49" s="67"/>
      <c r="C49" s="153" t="s">
        <v>129</v>
      </c>
      <c r="D49" s="162"/>
      <c r="E49" s="170">
        <v>5</v>
      </c>
      <c r="G49" s="61" t="s">
        <v>105</v>
      </c>
    </row>
    <row r="50" spans="2:7" x14ac:dyDescent="0.2">
      <c r="B50" s="67"/>
      <c r="C50" s="153"/>
      <c r="D50" s="162"/>
      <c r="E50" s="153">
        <f>E48*E49/100</f>
        <v>11877832.359234599</v>
      </c>
      <c r="G50" s="61" t="s">
        <v>104</v>
      </c>
    </row>
    <row r="51" spans="2:7" x14ac:dyDescent="0.2">
      <c r="B51" s="67"/>
      <c r="C51" s="153" t="s">
        <v>102</v>
      </c>
      <c r="D51" s="164"/>
      <c r="E51" s="153">
        <f>$AS$15</f>
        <v>0</v>
      </c>
    </row>
    <row r="52" spans="2:7" x14ac:dyDescent="0.2">
      <c r="B52" s="67"/>
      <c r="C52" s="153" t="s">
        <v>99</v>
      </c>
      <c r="D52" s="68"/>
      <c r="E52" s="170">
        <v>30</v>
      </c>
      <c r="G52" s="61" t="s">
        <v>100</v>
      </c>
    </row>
    <row r="53" spans="2:7" x14ac:dyDescent="0.2">
      <c r="B53" s="67"/>
      <c r="C53" s="68" t="s">
        <v>130</v>
      </c>
      <c r="D53" s="68"/>
      <c r="E53" s="68">
        <f>E46*E37/1000000</f>
        <v>8.5234874050982443E-2</v>
      </c>
      <c r="G53" s="61" t="s">
        <v>131</v>
      </c>
    </row>
    <row r="54" spans="2:7" x14ac:dyDescent="0.2">
      <c r="B54" s="67"/>
      <c r="C54" s="68"/>
      <c r="D54" s="68"/>
      <c r="E54" s="68"/>
    </row>
    <row r="55" spans="2:7" x14ac:dyDescent="0.2">
      <c r="B55" s="67"/>
      <c r="C55" s="68"/>
      <c r="E55" s="110"/>
    </row>
    <row r="56" spans="2:7" x14ac:dyDescent="0.2">
      <c r="B56" s="67"/>
    </row>
    <row r="57" spans="2:7" x14ac:dyDescent="0.2">
      <c r="B57" s="67"/>
    </row>
    <row r="58" spans="2:7" x14ac:dyDescent="0.2">
      <c r="B58" s="67"/>
    </row>
    <row r="59" spans="2:7" x14ac:dyDescent="0.2">
      <c r="B59" s="67"/>
    </row>
    <row r="60" spans="2:7" x14ac:dyDescent="0.2">
      <c r="B60" s="67"/>
    </row>
    <row r="61" spans="2:7" x14ac:dyDescent="0.2">
      <c r="B61" s="67"/>
    </row>
    <row r="62" spans="2:7" x14ac:dyDescent="0.2">
      <c r="B62" s="67"/>
    </row>
    <row r="63" spans="2:7" x14ac:dyDescent="0.2">
      <c r="B63" s="67"/>
    </row>
    <row r="64" spans="2:7" x14ac:dyDescent="0.2">
      <c r="B64" s="67"/>
    </row>
    <row r="65" spans="2:2" x14ac:dyDescent="0.2">
      <c r="B65" s="67"/>
    </row>
    <row r="66" spans="2:2" x14ac:dyDescent="0.2">
      <c r="B66" s="67"/>
    </row>
    <row r="67" spans="2:2" x14ac:dyDescent="0.2">
      <c r="B67" s="67"/>
    </row>
    <row r="68" spans="2:2" x14ac:dyDescent="0.2">
      <c r="B68" s="67"/>
    </row>
    <row r="69" spans="2:2" x14ac:dyDescent="0.2">
      <c r="B69" s="67"/>
    </row>
    <row r="70" spans="2:2" x14ac:dyDescent="0.2">
      <c r="B70" s="67"/>
    </row>
    <row r="71" spans="2:2" x14ac:dyDescent="0.2">
      <c r="B71" s="67"/>
    </row>
    <row r="72" spans="2:2" x14ac:dyDescent="0.2">
      <c r="B72" s="67"/>
    </row>
    <row r="73" spans="2:2" x14ac:dyDescent="0.2">
      <c r="B73" s="67"/>
    </row>
    <row r="74" spans="2:2" x14ac:dyDescent="0.2">
      <c r="B74" s="67"/>
    </row>
    <row r="75" spans="2:2" x14ac:dyDescent="0.2">
      <c r="B75" s="67"/>
    </row>
    <row r="76" spans="2:2" x14ac:dyDescent="0.2">
      <c r="B76" s="67"/>
    </row>
    <row r="77" spans="2:2" x14ac:dyDescent="0.2">
      <c r="B77" s="67"/>
    </row>
    <row r="78" spans="2:2" x14ac:dyDescent="0.2">
      <c r="B78" s="67"/>
    </row>
    <row r="79" spans="2:2" x14ac:dyDescent="0.2">
      <c r="B79" s="67"/>
    </row>
    <row r="80" spans="2:2" x14ac:dyDescent="0.2">
      <c r="B80" s="67"/>
    </row>
    <row r="81" spans="2:2" x14ac:dyDescent="0.2">
      <c r="B81" s="67"/>
    </row>
    <row r="82" spans="2:2" x14ac:dyDescent="0.2">
      <c r="B82" s="67"/>
    </row>
    <row r="83" spans="2:2" x14ac:dyDescent="0.2">
      <c r="B83" s="67"/>
    </row>
    <row r="84" spans="2:2" x14ac:dyDescent="0.2">
      <c r="B84" s="67"/>
    </row>
    <row r="85" spans="2:2" x14ac:dyDescent="0.2">
      <c r="B85" s="67"/>
    </row>
    <row r="86" spans="2:2" x14ac:dyDescent="0.2">
      <c r="B86" s="67"/>
    </row>
    <row r="87" spans="2:2" x14ac:dyDescent="0.2">
      <c r="B87" s="67"/>
    </row>
    <row r="88" spans="2:2" x14ac:dyDescent="0.2">
      <c r="B88" s="67"/>
    </row>
    <row r="89" spans="2:2" x14ac:dyDescent="0.2">
      <c r="B89" s="67"/>
    </row>
    <row r="90" spans="2:2" x14ac:dyDescent="0.2">
      <c r="B90" s="67"/>
    </row>
    <row r="91" spans="2:2" x14ac:dyDescent="0.2">
      <c r="B91" s="67"/>
    </row>
    <row r="92" spans="2:2" x14ac:dyDescent="0.2">
      <c r="B92" s="67"/>
    </row>
    <row r="93" spans="2:2" x14ac:dyDescent="0.2">
      <c r="B93" s="67"/>
    </row>
    <row r="94" spans="2:2" x14ac:dyDescent="0.2">
      <c r="B94" s="67"/>
    </row>
    <row r="95" spans="2:2" x14ac:dyDescent="0.2">
      <c r="B95" s="67"/>
    </row>
    <row r="96" spans="2:2" x14ac:dyDescent="0.2">
      <c r="B96" s="67"/>
    </row>
    <row r="97" spans="2:2" x14ac:dyDescent="0.2">
      <c r="B97" s="67"/>
    </row>
    <row r="98" spans="2:2" x14ac:dyDescent="0.2">
      <c r="B98" s="67"/>
    </row>
    <row r="99" spans="2:2" x14ac:dyDescent="0.2">
      <c r="B99" s="67"/>
    </row>
    <row r="100" spans="2:2" x14ac:dyDescent="0.2">
      <c r="B100" s="67"/>
    </row>
    <row r="101" spans="2:2" x14ac:dyDescent="0.2">
      <c r="B101" s="67"/>
    </row>
    <row r="102" spans="2:2" x14ac:dyDescent="0.2">
      <c r="B102" s="67"/>
    </row>
    <row r="103" spans="2:2" x14ac:dyDescent="0.2">
      <c r="B103" s="67"/>
    </row>
    <row r="104" spans="2:2" x14ac:dyDescent="0.2">
      <c r="B104" s="127"/>
    </row>
    <row r="105" spans="2:2" x14ac:dyDescent="0.2">
      <c r="B105" s="127"/>
    </row>
    <row r="106" spans="2:2" x14ac:dyDescent="0.2">
      <c r="B106" s="127"/>
    </row>
    <row r="107" spans="2:2" x14ac:dyDescent="0.2">
      <c r="B107" s="127"/>
    </row>
    <row r="108" spans="2:2" x14ac:dyDescent="0.2">
      <c r="B108" s="127"/>
    </row>
    <row r="109" spans="2:2" x14ac:dyDescent="0.2">
      <c r="B109" s="127"/>
    </row>
    <row r="110" spans="2:2" x14ac:dyDescent="0.2">
      <c r="B110" s="127"/>
    </row>
    <row r="111" spans="2:2" x14ac:dyDescent="0.2">
      <c r="B111" s="127"/>
    </row>
    <row r="112" spans="2:2" x14ac:dyDescent="0.2">
      <c r="B112" s="127"/>
    </row>
    <row r="113" spans="2:2" x14ac:dyDescent="0.2">
      <c r="B113" s="127"/>
    </row>
    <row r="114" spans="2:2" x14ac:dyDescent="0.2">
      <c r="B114" s="127"/>
    </row>
    <row r="115" spans="2:2" x14ac:dyDescent="0.2">
      <c r="B115" s="127"/>
    </row>
    <row r="116" spans="2:2" x14ac:dyDescent="0.2">
      <c r="B116" s="127"/>
    </row>
    <row r="117" spans="2:2" x14ac:dyDescent="0.2">
      <c r="B117" s="127"/>
    </row>
    <row r="118" spans="2:2" x14ac:dyDescent="0.2">
      <c r="B118" s="127"/>
    </row>
    <row r="119" spans="2:2" x14ac:dyDescent="0.2">
      <c r="B119" s="127"/>
    </row>
    <row r="120" spans="2:2" x14ac:dyDescent="0.2">
      <c r="B120" s="127"/>
    </row>
    <row r="121" spans="2:2" x14ac:dyDescent="0.2">
      <c r="B121" s="127"/>
    </row>
    <row r="122" spans="2:2" x14ac:dyDescent="0.2">
      <c r="B122" s="127"/>
    </row>
    <row r="123" spans="2:2" x14ac:dyDescent="0.2">
      <c r="B123" s="127"/>
    </row>
    <row r="124" spans="2:2" x14ac:dyDescent="0.2">
      <c r="B124" s="127"/>
    </row>
    <row r="125" spans="2:2" x14ac:dyDescent="0.2">
      <c r="B125" s="127"/>
    </row>
    <row r="126" spans="2:2" x14ac:dyDescent="0.2">
      <c r="B126" s="127"/>
    </row>
    <row r="127" spans="2:2" x14ac:dyDescent="0.2">
      <c r="B127" s="127"/>
    </row>
    <row r="128" spans="2:2" x14ac:dyDescent="0.2">
      <c r="B128" s="127"/>
    </row>
    <row r="129" spans="2:2" x14ac:dyDescent="0.2">
      <c r="B129" s="127"/>
    </row>
    <row r="130" spans="2:2" x14ac:dyDescent="0.2">
      <c r="B130" s="127"/>
    </row>
    <row r="131" spans="2:2" x14ac:dyDescent="0.2">
      <c r="B131" s="127"/>
    </row>
    <row r="132" spans="2:2" x14ac:dyDescent="0.2">
      <c r="B132" s="127"/>
    </row>
    <row r="133" spans="2:2" x14ac:dyDescent="0.2">
      <c r="B133" s="127"/>
    </row>
    <row r="134" spans="2:2" x14ac:dyDescent="0.2">
      <c r="B134" s="127"/>
    </row>
    <row r="135" spans="2:2" x14ac:dyDescent="0.2">
      <c r="B135" s="127"/>
    </row>
    <row r="136" spans="2:2" x14ac:dyDescent="0.2">
      <c r="B136" s="127"/>
    </row>
    <row r="137" spans="2:2" x14ac:dyDescent="0.2">
      <c r="B137" s="127"/>
    </row>
    <row r="138" spans="2:2" x14ac:dyDescent="0.2">
      <c r="B138" s="127"/>
    </row>
    <row r="139" spans="2:2" x14ac:dyDescent="0.2">
      <c r="B139" s="127"/>
    </row>
    <row r="140" spans="2:2" x14ac:dyDescent="0.2">
      <c r="B140" s="127"/>
    </row>
    <row r="141" spans="2:2" x14ac:dyDescent="0.2">
      <c r="B141" s="127"/>
    </row>
    <row r="142" spans="2:2" x14ac:dyDescent="0.2">
      <c r="B142" s="127"/>
    </row>
    <row r="143" spans="2:2" x14ac:dyDescent="0.2">
      <c r="B143" s="127"/>
    </row>
    <row r="144" spans="2:2" x14ac:dyDescent="0.2">
      <c r="B144" s="127"/>
    </row>
    <row r="145" spans="1:2" x14ac:dyDescent="0.2">
      <c r="B145" s="127"/>
    </row>
    <row r="146" spans="1:2" x14ac:dyDescent="0.2">
      <c r="B146" s="127"/>
    </row>
    <row r="147" spans="1:2" x14ac:dyDescent="0.2">
      <c r="B147" s="127"/>
    </row>
    <row r="148" spans="1:2" x14ac:dyDescent="0.2">
      <c r="B148" s="127"/>
    </row>
    <row r="149" spans="1:2" x14ac:dyDescent="0.2">
      <c r="B149" s="127"/>
    </row>
    <row r="150" spans="1:2" x14ac:dyDescent="0.2">
      <c r="B150" s="127"/>
    </row>
    <row r="151" spans="1:2" x14ac:dyDescent="0.2">
      <c r="B151" s="127"/>
    </row>
    <row r="152" spans="1:2" x14ac:dyDescent="0.2">
      <c r="B152" s="127"/>
    </row>
    <row r="153" spans="1:2" x14ac:dyDescent="0.2">
      <c r="B153" s="127"/>
    </row>
    <row r="154" spans="1:2" x14ac:dyDescent="0.2">
      <c r="B154" s="127"/>
    </row>
    <row r="155" spans="1:2" x14ac:dyDescent="0.2">
      <c r="B155" s="127"/>
    </row>
    <row r="156" spans="1:2" x14ac:dyDescent="0.2">
      <c r="B156" s="127"/>
    </row>
    <row r="157" spans="1:2" x14ac:dyDescent="0.2">
      <c r="A157" s="126"/>
      <c r="B157" s="127"/>
    </row>
    <row r="158" spans="1:2" x14ac:dyDescent="0.2">
      <c r="A158" s="126"/>
      <c r="B158" s="127"/>
    </row>
    <row r="159" spans="1:2" x14ac:dyDescent="0.2">
      <c r="A159" s="126"/>
      <c r="B159" s="127"/>
    </row>
    <row r="160" spans="1:2" x14ac:dyDescent="0.2">
      <c r="A160" s="126"/>
      <c r="B160" s="127"/>
    </row>
    <row r="161" spans="1:2" x14ac:dyDescent="0.2">
      <c r="A161" s="126"/>
      <c r="B161" s="127"/>
    </row>
    <row r="162" spans="1:2" x14ac:dyDescent="0.2">
      <c r="A162" s="126"/>
      <c r="B162" s="127"/>
    </row>
    <row r="163" spans="1:2" x14ac:dyDescent="0.2">
      <c r="A163" s="126"/>
      <c r="B163" s="127"/>
    </row>
    <row r="164" spans="1:2" x14ac:dyDescent="0.2">
      <c r="A164" s="126"/>
      <c r="B164" s="127"/>
    </row>
    <row r="165" spans="1:2" x14ac:dyDescent="0.2">
      <c r="A165" s="126"/>
      <c r="B165" s="127"/>
    </row>
    <row r="166" spans="1:2" x14ac:dyDescent="0.2">
      <c r="A166" s="126"/>
      <c r="B166" s="127"/>
    </row>
    <row r="167" spans="1:2" x14ac:dyDescent="0.2">
      <c r="A167" s="126"/>
      <c r="B167" s="127"/>
    </row>
    <row r="168" spans="1:2" x14ac:dyDescent="0.2">
      <c r="A168" s="126"/>
      <c r="B168" s="127"/>
    </row>
    <row r="169" spans="1:2" x14ac:dyDescent="0.2">
      <c r="A169" s="126"/>
      <c r="B169" s="127"/>
    </row>
    <row r="170" spans="1:2" x14ac:dyDescent="0.2">
      <c r="A170" s="126"/>
      <c r="B170" s="127"/>
    </row>
    <row r="171" spans="1:2" x14ac:dyDescent="0.2">
      <c r="A171" s="126"/>
      <c r="B171" s="127"/>
    </row>
    <row r="172" spans="1:2" x14ac:dyDescent="0.2">
      <c r="A172" s="126"/>
      <c r="B172" s="127"/>
    </row>
    <row r="173" spans="1:2" x14ac:dyDescent="0.2">
      <c r="A173" s="126"/>
      <c r="B173" s="127"/>
    </row>
    <row r="174" spans="1:2" x14ac:dyDescent="0.2">
      <c r="A174" s="126"/>
      <c r="B174" s="127"/>
    </row>
    <row r="175" spans="1:2" x14ac:dyDescent="0.2">
      <c r="A175" s="126"/>
      <c r="B175" s="127"/>
    </row>
    <row r="176" spans="1:2" x14ac:dyDescent="0.2">
      <c r="A176" s="126"/>
      <c r="B176" s="127"/>
    </row>
    <row r="177" spans="1:2" x14ac:dyDescent="0.2">
      <c r="A177" s="126"/>
      <c r="B177" s="127"/>
    </row>
    <row r="178" spans="1:2" x14ac:dyDescent="0.2">
      <c r="A178" s="126"/>
      <c r="B178" s="127"/>
    </row>
    <row r="179" spans="1:2" x14ac:dyDescent="0.2">
      <c r="A179" s="126"/>
      <c r="B179" s="127"/>
    </row>
    <row r="180" spans="1:2" x14ac:dyDescent="0.2">
      <c r="A180" s="126"/>
      <c r="B180" s="127"/>
    </row>
    <row r="181" spans="1:2" x14ac:dyDescent="0.2">
      <c r="A181" s="126"/>
      <c r="B181" s="127"/>
    </row>
    <row r="182" spans="1:2" x14ac:dyDescent="0.2">
      <c r="A182" s="126"/>
      <c r="B182" s="127"/>
    </row>
    <row r="183" spans="1:2" x14ac:dyDescent="0.2">
      <c r="A183" s="126"/>
      <c r="B183" s="127"/>
    </row>
    <row r="184" spans="1:2" x14ac:dyDescent="0.2">
      <c r="A184" s="126"/>
      <c r="B184" s="127"/>
    </row>
    <row r="185" spans="1:2" x14ac:dyDescent="0.2">
      <c r="A185" s="126"/>
      <c r="B185" s="127"/>
    </row>
    <row r="186" spans="1:2" x14ac:dyDescent="0.2">
      <c r="A186" s="126"/>
      <c r="B186" s="127"/>
    </row>
    <row r="187" spans="1:2" x14ac:dyDescent="0.2">
      <c r="A187" s="126"/>
      <c r="B187" s="127"/>
    </row>
    <row r="188" spans="1:2" x14ac:dyDescent="0.2">
      <c r="A188" s="126"/>
      <c r="B188" s="127"/>
    </row>
    <row r="189" spans="1:2" x14ac:dyDescent="0.2">
      <c r="A189" s="126"/>
      <c r="B189" s="127"/>
    </row>
    <row r="190" spans="1:2" x14ac:dyDescent="0.2">
      <c r="A190" s="126"/>
      <c r="B190" s="127"/>
    </row>
    <row r="191" spans="1:2" x14ac:dyDescent="0.2">
      <c r="A191" s="126"/>
      <c r="B191" s="127"/>
    </row>
    <row r="192" spans="1:2" x14ac:dyDescent="0.2">
      <c r="A192" s="126"/>
      <c r="B192" s="127"/>
    </row>
    <row r="193" spans="1:2" x14ac:dyDescent="0.2">
      <c r="A193" s="126"/>
      <c r="B193" s="127"/>
    </row>
    <row r="194" spans="1:2" x14ac:dyDescent="0.2">
      <c r="A194" s="126"/>
      <c r="B194" s="127"/>
    </row>
    <row r="195" spans="1:2" x14ac:dyDescent="0.2">
      <c r="A195" s="126"/>
      <c r="B195" s="127"/>
    </row>
    <row r="196" spans="1:2" x14ac:dyDescent="0.2">
      <c r="A196" s="126"/>
      <c r="B196" s="127"/>
    </row>
    <row r="197" spans="1:2" x14ac:dyDescent="0.2">
      <c r="A197" s="126"/>
      <c r="B197" s="127"/>
    </row>
    <row r="198" spans="1:2" x14ac:dyDescent="0.2">
      <c r="A198" s="126"/>
      <c r="B198" s="127"/>
    </row>
    <row r="199" spans="1:2" x14ac:dyDescent="0.2">
      <c r="A199" s="126"/>
      <c r="B199" s="127"/>
    </row>
    <row r="200" spans="1:2" x14ac:dyDescent="0.2">
      <c r="A200" s="126"/>
      <c r="B200" s="127"/>
    </row>
    <row r="201" spans="1:2" x14ac:dyDescent="0.2">
      <c r="A201" s="126"/>
      <c r="B201" s="127"/>
    </row>
    <row r="202" spans="1:2" x14ac:dyDescent="0.2">
      <c r="A202" s="126"/>
    </row>
    <row r="203" spans="1:2" x14ac:dyDescent="0.2">
      <c r="A203" s="126"/>
    </row>
    <row r="204" spans="1:2" x14ac:dyDescent="0.2">
      <c r="A204" s="126"/>
    </row>
    <row r="205" spans="1:2" x14ac:dyDescent="0.2">
      <c r="A205" s="126"/>
    </row>
    <row r="206" spans="1:2" x14ac:dyDescent="0.2">
      <c r="A206" s="126"/>
    </row>
    <row r="207" spans="1:2" x14ac:dyDescent="0.2">
      <c r="A207" s="126"/>
    </row>
    <row r="208" spans="1:2" x14ac:dyDescent="0.2">
      <c r="A208" s="126"/>
    </row>
    <row r="209" spans="1:1" x14ac:dyDescent="0.2">
      <c r="A209" s="126"/>
    </row>
    <row r="210" spans="1:1" x14ac:dyDescent="0.2">
      <c r="A210" s="126"/>
    </row>
    <row r="211" spans="1:1" x14ac:dyDescent="0.2">
      <c r="A211" s="126"/>
    </row>
    <row r="212" spans="1:1" x14ac:dyDescent="0.2">
      <c r="A212" s="126"/>
    </row>
    <row r="213" spans="1:1" x14ac:dyDescent="0.2">
      <c r="A213" s="126"/>
    </row>
    <row r="214" spans="1:1" x14ac:dyDescent="0.2">
      <c r="A214" s="126"/>
    </row>
    <row r="215" spans="1:1" x14ac:dyDescent="0.2">
      <c r="A215" s="126"/>
    </row>
    <row r="216" spans="1:1" x14ac:dyDescent="0.2">
      <c r="A216" s="126"/>
    </row>
    <row r="217" spans="1:1" x14ac:dyDescent="0.2">
      <c r="A217" s="126"/>
    </row>
    <row r="218" spans="1:1" x14ac:dyDescent="0.2">
      <c r="A218" s="126"/>
    </row>
    <row r="219" spans="1:1" x14ac:dyDescent="0.2">
      <c r="A219" s="126"/>
    </row>
    <row r="220" spans="1:1" x14ac:dyDescent="0.2">
      <c r="A220" s="126"/>
    </row>
    <row r="221" spans="1:1" x14ac:dyDescent="0.2">
      <c r="A221" s="126"/>
    </row>
    <row r="222" spans="1:1" x14ac:dyDescent="0.2">
      <c r="A222" s="126"/>
    </row>
    <row r="223" spans="1:1" x14ac:dyDescent="0.2">
      <c r="A223" s="126"/>
    </row>
    <row r="224" spans="1:1" x14ac:dyDescent="0.2">
      <c r="A224" s="126"/>
    </row>
    <row r="225" spans="1:1" x14ac:dyDescent="0.2">
      <c r="A225" s="126"/>
    </row>
    <row r="226" spans="1:1" x14ac:dyDescent="0.2">
      <c r="A226" s="126"/>
    </row>
    <row r="227" spans="1:1" x14ac:dyDescent="0.2">
      <c r="A227" s="126"/>
    </row>
    <row r="228" spans="1:1" x14ac:dyDescent="0.2">
      <c r="A228" s="126"/>
    </row>
    <row r="229" spans="1:1" x14ac:dyDescent="0.2">
      <c r="A229" s="126"/>
    </row>
    <row r="230" spans="1:1" x14ac:dyDescent="0.2">
      <c r="A230" s="126"/>
    </row>
    <row r="231" spans="1:1" x14ac:dyDescent="0.2">
      <c r="A231" s="126"/>
    </row>
    <row r="232" spans="1:1" x14ac:dyDescent="0.2">
      <c r="A232" s="126"/>
    </row>
    <row r="233" spans="1:1" x14ac:dyDescent="0.2">
      <c r="A233" s="126"/>
    </row>
    <row r="234" spans="1:1" x14ac:dyDescent="0.2">
      <c r="A234" s="126"/>
    </row>
    <row r="235" spans="1:1" x14ac:dyDescent="0.2">
      <c r="A235" s="126"/>
    </row>
    <row r="236" spans="1:1" x14ac:dyDescent="0.2">
      <c r="A236" s="126"/>
    </row>
    <row r="237" spans="1:1" x14ac:dyDescent="0.2">
      <c r="A237" s="126"/>
    </row>
    <row r="238" spans="1:1" x14ac:dyDescent="0.2">
      <c r="A238" s="126"/>
    </row>
    <row r="239" spans="1:1" x14ac:dyDescent="0.2">
      <c r="A239" s="126"/>
    </row>
    <row r="240" spans="1:1" x14ac:dyDescent="0.2">
      <c r="A240" s="126"/>
    </row>
    <row r="241" spans="1:1" x14ac:dyDescent="0.2">
      <c r="A241" s="126"/>
    </row>
    <row r="242" spans="1:1" x14ac:dyDescent="0.2">
      <c r="A242" s="126"/>
    </row>
    <row r="243" spans="1:1" x14ac:dyDescent="0.2">
      <c r="A243" s="126"/>
    </row>
    <row r="244" spans="1:1" x14ac:dyDescent="0.2">
      <c r="A244" s="126"/>
    </row>
    <row r="245" spans="1:1" x14ac:dyDescent="0.2">
      <c r="A245" s="126"/>
    </row>
    <row r="246" spans="1:1" x14ac:dyDescent="0.2">
      <c r="A246" s="126"/>
    </row>
    <row r="247" spans="1:1" x14ac:dyDescent="0.2">
      <c r="A247" s="126"/>
    </row>
    <row r="248" spans="1:1" x14ac:dyDescent="0.2">
      <c r="A248" s="126"/>
    </row>
    <row r="249" spans="1:1" x14ac:dyDescent="0.2">
      <c r="A249" s="126"/>
    </row>
    <row r="250" spans="1:1" x14ac:dyDescent="0.2">
      <c r="A250" s="126"/>
    </row>
    <row r="251" spans="1:1" x14ac:dyDescent="0.2">
      <c r="A251" s="126"/>
    </row>
    <row r="252" spans="1:1" x14ac:dyDescent="0.2">
      <c r="A252" s="126"/>
    </row>
    <row r="253" spans="1:1" x14ac:dyDescent="0.2">
      <c r="A253" s="126"/>
    </row>
    <row r="254" spans="1:1" x14ac:dyDescent="0.2">
      <c r="A254" s="126"/>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cp:lastPrinted>2015-02-13T09:40:54Z</cp:lastPrinted>
  <dcterms:created xsi:type="dcterms:W3CDTF">2011-10-26T09:05:09Z</dcterms:created>
  <dcterms:modified xsi:type="dcterms:W3CDTF">2017-12-07T12:34:17Z</dcterms:modified>
</cp:coreProperties>
</file>