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analyses/"/>
    </mc:Choice>
  </mc:AlternateContent>
  <xr:revisionPtr revIDLastSave="0" documentId="13_ncr:1_{160F35B9-9196-9C42-8C53-A67D322DA470}" xr6:coauthVersionLast="47" xr6:coauthVersionMax="47" xr10:uidLastSave="{00000000-0000-0000-0000-000000000000}"/>
  <bookViews>
    <workbookView xWindow="-60160" yWindow="-18040" windowWidth="60160" windowHeight="32140" tabRatio="903" firstSheet="3" activeTab="6" xr2:uid="{00000000-000D-0000-FFFF-FFFF00000000}"/>
  </bookViews>
  <sheets>
    <sheet name="Cover sheet" sheetId="1" r:id="rId1"/>
    <sheet name="Changelog" sheetId="43" r:id="rId2"/>
    <sheet name="Contents" sheetId="22" r:id="rId3"/>
    <sheet name="Introduction" sheetId="2" r:id="rId4"/>
    <sheet name="Dataflow" sheetId="44" r:id="rId5"/>
    <sheet name="Assumptions" sheetId="23" r:id="rId6"/>
    <sheet name="Dashboard" sheetId="3" r:id="rId7"/>
    <sheet name="energy balance" sheetId="17" r:id="rId8"/>
    <sheet name="autoproducer prod." sheetId="18" r:id="rId9"/>
    <sheet name="all_technical_specs" sheetId="19" r:id="rId10"/>
    <sheet name="Results by fuel" sheetId="46" r:id="rId11"/>
    <sheet name="Results by machine" sheetId="40" r:id="rId12"/>
    <sheet name="Delta energy balance" sheetId="25" r:id="rId13"/>
    <sheet name="Corrected energy balance step 1" sheetId="5" r:id="rId14"/>
    <sheet name="Shares agri. steam hot water" sheetId="55" r:id="rId15"/>
    <sheet name="AP net-gross conversion" sheetId="15" r:id="rId16"/>
    <sheet name="CEB allocation factors step 1" sheetId="54" r:id="rId17"/>
    <sheet name="CEB allocation factors step 2" sheetId="16" r:id="rId18"/>
    <sheet name="Co-fueling shares" sheetId="47" r:id="rId19"/>
    <sheet name="Fuel allocation" sheetId="38" r:id="rId20"/>
    <sheet name="Agriculture" sheetId="10" r:id="rId21"/>
    <sheet name="Households" sheetId="41" r:id="rId22"/>
    <sheet name="Services" sheetId="42" r:id="rId23"/>
    <sheet name="Energy industry" sheetId="30" r:id="rId24"/>
    <sheet name="Industry" sheetId="32" r:id="rId25"/>
    <sheet name="Main activity" sheetId="34" r:id="rId26"/>
    <sheet name="Waste incineration" sheetId="33" r:id="rId27"/>
    <sheet name="Fuel mixes" sheetId="7" r:id="rId28"/>
    <sheet name="Fuel aggregation" sheetId="6" r:id="rId29"/>
    <sheet name="match carriers IEA to ETM" sheetId="53" r:id="rId30"/>
    <sheet name="csv_sold_heat_deficit" sheetId="52" r:id="rId31"/>
    <sheet name="csv_corrected energy balance 1" sheetId="20" r:id="rId32"/>
    <sheet name="csv_ce_production_table_1" sheetId="24" r:id="rId33"/>
    <sheet name="csv_agr_steam_fd_child_share" sheetId="57" r:id="rId34"/>
  </sheets>
  <externalReferences>
    <externalReference r:id="rId35"/>
    <externalReference r:id="rId36"/>
  </externalReferences>
  <definedNames>
    <definedName name="ap_subfuel_allo" localSheetId="16">'CEB allocation factors step 1'!#REF!</definedName>
    <definedName name="ap_subfuel_allo" localSheetId="29">'[1]CEB allocation factors'!$F$12:$BC$12</definedName>
    <definedName name="ap_subfuel_allo">'CEB allocation factors step 2'!$F$54:$BC$54</definedName>
    <definedName name="base_year" localSheetId="29">[1]Dashboard!$E$13</definedName>
    <definedName name="base_year">Dashboard!$E$13</definedName>
    <definedName name="BKB_plants">'CEB allocation factors step 1'!$D$55</definedName>
    <definedName name="BKB_plants_carriers">'CEB allocation factors step 1'!$F$17:$AT$17</definedName>
    <definedName name="blast_furnaces">'CEB allocation factors step 1'!$D$50</definedName>
    <definedName name="blast_furnaces_carriers">'CEB allocation factors step 1'!$F$12:$AT$12</definedName>
    <definedName name="charcoal_production_plants">'CEB allocation factors step 1'!$D$63</definedName>
    <definedName name="charcoal_production_plants_carriers">'CEB allocation factors step 1'!$F$25:$AT$25</definedName>
    <definedName name="chemical_and_petrochemical">'CEB allocation factors step 1'!$D$69</definedName>
    <definedName name="chemical_and_petrochemical_carriers">'CEB allocation factors step 1'!$F$31:$BC$31</definedName>
    <definedName name="coal_liquefaction_plants">'CEB allocation factors step 1'!$D$57</definedName>
    <definedName name="coal_liquefaction_plants_carriers">'CEB allocation factors step 1'!$F$19:$AT$19</definedName>
    <definedName name="coal_mines">'CEB allocation factors step 1'!$D$48</definedName>
    <definedName name="coal_mines_carriers">'CEB allocation factors step 1'!$F$10:$AT$10</definedName>
    <definedName name="coke_ovens">'CEB allocation factors step 1'!$D$53</definedName>
    <definedName name="coke_ovens_carriers">'CEB allocation factors step 1'!$F$15:$AT$15</definedName>
    <definedName name="construction">'CEB allocation factors step 1'!$D$78</definedName>
    <definedName name="construction_carriers">'CEB allocation factors step 1'!$F$40:$BC$40</definedName>
    <definedName name="country" localSheetId="29">[1]Dashboard!$E$12</definedName>
    <definedName name="country">Dashboard!$E$12</definedName>
    <definedName name="ei_subsector_allo" localSheetId="16">'CEB allocation factors step 1'!$D$48:$D$64</definedName>
    <definedName name="ei_subsector_allo" localSheetId="29">'[1]CEB allocation factors'!$D$17:$D$33</definedName>
    <definedName name="ei_subsector_allo">'CEB allocation factors step 2'!#REF!</definedName>
    <definedName name="food">'CEB allocation factors step 1'!$D$75</definedName>
    <definedName name="food_carriers">'CEB allocation factors step 1'!$F$37:$BC$37</definedName>
    <definedName name="gas_to_liquids_plants">'CEB allocation factors step 1'!$D$59</definedName>
    <definedName name="gas_to_liquids_plants_carriers">'CEB allocation factors step 1'!$F$21:$AT$21</definedName>
    <definedName name="gas_works">'CEB allocation factors step 1'!$D$51</definedName>
    <definedName name="gas_works_carriers">'CEB allocation factors step 1'!$F$13:$AT$13</definedName>
    <definedName name="gasification_plants">'CEB allocation factors step 1'!$D$52</definedName>
    <definedName name="gasification_plants_carriers">'CEB allocation factors step 1'!$F$14:$AT$14</definedName>
    <definedName name="i_subsector_allo" localSheetId="16">'CEB allocation factors step 1'!$D$68:$D$80</definedName>
    <definedName name="i_subsector_allo" localSheetId="29">'[1]CEB allocation factors'!$D$37:$D$49</definedName>
    <definedName name="i_subsector_allo">'CEB allocation factors step 2'!#REF!</definedName>
    <definedName name="iron_and_steel">'CEB allocation factors step 1'!$D$68</definedName>
    <definedName name="iron_and_steel_carriers">'CEB allocation factors step 1'!$F$30:$BC$30</definedName>
    <definedName name="kWh_MJ_conversion" localSheetId="29">[1]Assumptions!$C$174</definedName>
    <definedName name="kWh_MJ_conversion">Assumptions!$C$173</definedName>
    <definedName name="Liquefaction_regasification_plants">'CEB allocation factors step 1'!$D$58</definedName>
    <definedName name="Liquefaction_regasification_plants_carriers">'CEB allocation factors step 1'!$F$20:$AT$20</definedName>
    <definedName name="ma_subfuel_allo" localSheetId="16">'CEB allocation factors step 1'!#REF!</definedName>
    <definedName name="ma_subfuel_allo">'CEB allocation factors step 2'!$F$53:$BC$53</definedName>
    <definedName name="machinery">'CEB allocation factors step 1'!$D$73</definedName>
    <definedName name="machinery_carriers">'CEB allocation factors step 1'!$F$35:$BC$35</definedName>
    <definedName name="mining">'CEB allocation factors step 1'!$D$74</definedName>
    <definedName name="mining_carriers">'CEB allocation factors step 1'!$F$36:$BC$36</definedName>
    <definedName name="net_gross_conv" localSheetId="29">'[1]AP net-gross conversion'!$D$12</definedName>
    <definedName name="net_gross_conv">'AP net-gross conversion'!$D$12</definedName>
    <definedName name="non_ferrous_metals">'CEB allocation factors step 1'!$D$70</definedName>
    <definedName name="non_ferrous_metals_carriers">'CEB allocation factors step 1'!$F$32:$BC$32</definedName>
    <definedName name="non_metallic_minerals">'CEB allocation factors step 1'!$D$71</definedName>
    <definedName name="non_metallic_minerals_carriers">'CEB allocation factors step 1'!$F$33:$BC$33</definedName>
    <definedName name="non_specified">'CEB allocation factors step 1'!$D$64</definedName>
    <definedName name="non_specified_energy">'CEB allocation factors step 1'!$D$64</definedName>
    <definedName name="non_specified_energy_carriers">'CEB allocation factors step 1'!$F$26:$AT$26</definedName>
    <definedName name="non_specified_industry">'CEB allocation factors step 1'!$D$80</definedName>
    <definedName name="non_specified_industry_carriers">'CEB allocation factors step 1'!$F$42:$BC$42</definedName>
    <definedName name="oil_and_gas_extraction">'CEB allocation factors step 1'!$D$49</definedName>
    <definedName name="oil_and_gas_extraction_carriers">'CEB allocation factors step 1'!$F$11:$AT$11</definedName>
    <definedName name="oil_refineries">'CEB allocation factors step 1'!$D$56</definedName>
    <definedName name="oil_refineries_carriers">'CEB allocation factors step 1'!$F$18:$AT$18</definedName>
    <definedName name="paper">'CEB allocation factors step 1'!$D$76</definedName>
    <definedName name="paper_carriers">'CEB allocation factors step 1'!$F$38:$BC$38</definedName>
    <definedName name="patent_fuel_plants">'CEB allocation factors step 1'!$D$54</definedName>
    <definedName name="patent_fuel_plants_carriers">'CEB allocation factors step 1'!$F$16:$AT$16</definedName>
    <definedName name="switch_decc" localSheetId="29">'[1]Fuel allocation'!$C$130</definedName>
    <definedName name="switch_decc">'Fuel allocation'!$C$130</definedName>
    <definedName name="switch_iea" localSheetId="29">'[1]Fuel allocation'!$C$89</definedName>
    <definedName name="switch_iea">'Fuel allocation'!$C$89</definedName>
    <definedName name="switch_protermo" localSheetId="29">'[1]Fuel allocation'!$C$48</definedName>
    <definedName name="switch_protermo">'Fuel allocation'!$C$48</definedName>
    <definedName name="textile">'CEB allocation factors step 1'!$D$79</definedName>
    <definedName name="textile_carriers">'CEB allocation factors step 1'!$F$41:$BC$41</definedName>
    <definedName name="transport_equipment">'CEB allocation factors step 1'!$D$72</definedName>
    <definedName name="transport_equipment_carriers">'CEB allocation factors step 1'!$F$34:$BC$34</definedName>
    <definedName name="wood_products">'CEB allocation factors step 1'!$D$77</definedName>
    <definedName name="wood_products_carriers">'CEB allocation factors step 1'!$F$39:$BC$39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4" i="24" l="1"/>
  <c r="E4" i="24"/>
  <c r="D5" i="24"/>
  <c r="E5" i="24"/>
  <c r="E3" i="24"/>
  <c r="D3" i="24"/>
  <c r="D14" i="55"/>
  <c r="E14" i="55" s="1"/>
  <c r="D15" i="55"/>
  <c r="E15" i="55" s="1"/>
  <c r="D16" i="55"/>
  <c r="C17" i="24"/>
  <c r="C18" i="24"/>
  <c r="E18" i="24"/>
  <c r="C19" i="24"/>
  <c r="D19" i="24"/>
  <c r="E19" i="24"/>
  <c r="G13" i="19"/>
  <c r="F13" i="19"/>
  <c r="G12" i="19"/>
  <c r="F12" i="19"/>
  <c r="D18" i="24" s="1"/>
  <c r="F11" i="19"/>
  <c r="D17" i="24" s="1"/>
  <c r="G11" i="19"/>
  <c r="E17" i="24" s="1"/>
  <c r="L11" i="40"/>
  <c r="L12" i="40"/>
  <c r="L13" i="40"/>
  <c r="L17" i="40"/>
  <c r="L18" i="40"/>
  <c r="L19" i="40"/>
  <c r="P22" i="5"/>
  <c r="Q22" i="5"/>
  <c r="R22" i="5"/>
  <c r="F61" i="25" s="1"/>
  <c r="O22" i="5"/>
  <c r="T73" i="25"/>
  <c r="T72" i="25"/>
  <c r="T68" i="25"/>
  <c r="T65" i="25"/>
  <c r="T63" i="25"/>
  <c r="T62" i="25"/>
  <c r="R66" i="25"/>
  <c r="Q66" i="25"/>
  <c r="P66" i="25"/>
  <c r="O66" i="25"/>
  <c r="K66" i="25"/>
  <c r="J66" i="25"/>
  <c r="I66" i="25"/>
  <c r="F66" i="25"/>
  <c r="Q59" i="25"/>
  <c r="P59" i="25"/>
  <c r="O59" i="25"/>
  <c r="S73" i="25"/>
  <c r="R73" i="25"/>
  <c r="Q73" i="25"/>
  <c r="P73" i="25"/>
  <c r="O73" i="25"/>
  <c r="N73" i="25"/>
  <c r="M73" i="25"/>
  <c r="L73" i="25"/>
  <c r="K73" i="25"/>
  <c r="J73" i="25"/>
  <c r="I73" i="25"/>
  <c r="H73" i="25"/>
  <c r="G73" i="25"/>
  <c r="F73" i="25"/>
  <c r="E73" i="25"/>
  <c r="S72" i="25"/>
  <c r="R72" i="25"/>
  <c r="Q72" i="25"/>
  <c r="P72" i="25"/>
  <c r="O72" i="25"/>
  <c r="N72" i="25"/>
  <c r="M72" i="25"/>
  <c r="L72" i="25"/>
  <c r="K72" i="25"/>
  <c r="J72" i="25"/>
  <c r="I72" i="25"/>
  <c r="H72" i="25"/>
  <c r="G72" i="25"/>
  <c r="F72" i="25"/>
  <c r="E72" i="25"/>
  <c r="R71" i="25"/>
  <c r="Q71" i="25"/>
  <c r="P71" i="25"/>
  <c r="O71" i="25"/>
  <c r="M71" i="25"/>
  <c r="K71" i="25"/>
  <c r="J71" i="25"/>
  <c r="I71" i="25"/>
  <c r="G71" i="25"/>
  <c r="F71" i="25"/>
  <c r="E71" i="25"/>
  <c r="R70" i="25"/>
  <c r="Q70" i="25"/>
  <c r="P70" i="25"/>
  <c r="O70" i="25"/>
  <c r="M70" i="25"/>
  <c r="K70" i="25"/>
  <c r="J70" i="25"/>
  <c r="I70" i="25"/>
  <c r="G70" i="25"/>
  <c r="F70" i="25"/>
  <c r="E70" i="25"/>
  <c r="R69" i="25"/>
  <c r="Q69" i="25"/>
  <c r="P69" i="25"/>
  <c r="O69" i="25"/>
  <c r="M69" i="25"/>
  <c r="K69" i="25"/>
  <c r="J69" i="25"/>
  <c r="I69" i="25"/>
  <c r="G69" i="25"/>
  <c r="F69" i="25"/>
  <c r="E69" i="25"/>
  <c r="S68" i="25"/>
  <c r="R68" i="25"/>
  <c r="Q68" i="25"/>
  <c r="P68" i="25"/>
  <c r="O68" i="25"/>
  <c r="N68" i="25"/>
  <c r="M68" i="25"/>
  <c r="L68" i="25"/>
  <c r="K68" i="25"/>
  <c r="J68" i="25"/>
  <c r="I68" i="25"/>
  <c r="H68" i="25"/>
  <c r="G68" i="25"/>
  <c r="F68" i="25"/>
  <c r="E68" i="25"/>
  <c r="R67" i="25"/>
  <c r="Q67" i="25"/>
  <c r="P67" i="25"/>
  <c r="O67" i="25"/>
  <c r="K67" i="25"/>
  <c r="J67" i="25"/>
  <c r="I67" i="25"/>
  <c r="F67" i="25"/>
  <c r="S65" i="25"/>
  <c r="R65" i="25"/>
  <c r="Q65" i="25"/>
  <c r="P65" i="25"/>
  <c r="O65" i="25"/>
  <c r="N65" i="25"/>
  <c r="M65" i="25"/>
  <c r="L65" i="25"/>
  <c r="K65" i="25"/>
  <c r="J65" i="25"/>
  <c r="I65" i="25"/>
  <c r="H65" i="25"/>
  <c r="G65" i="25"/>
  <c r="F65" i="25"/>
  <c r="E65" i="25"/>
  <c r="R64" i="25"/>
  <c r="Q64" i="25"/>
  <c r="P64" i="25"/>
  <c r="O64" i="25"/>
  <c r="N64" i="25"/>
  <c r="M64" i="25"/>
  <c r="L64" i="25"/>
  <c r="K64" i="25"/>
  <c r="J64" i="25"/>
  <c r="G64" i="25"/>
  <c r="F64" i="25"/>
  <c r="S63" i="25"/>
  <c r="R63" i="25"/>
  <c r="Q63" i="25"/>
  <c r="P63" i="25"/>
  <c r="O63" i="25"/>
  <c r="N63" i="25"/>
  <c r="M63" i="25"/>
  <c r="L63" i="25"/>
  <c r="K63" i="25"/>
  <c r="J63" i="25"/>
  <c r="I63" i="25"/>
  <c r="H63" i="25"/>
  <c r="G63" i="25"/>
  <c r="F63" i="25"/>
  <c r="E63" i="25"/>
  <c r="S62" i="25"/>
  <c r="R62" i="25"/>
  <c r="Q62" i="25"/>
  <c r="P62" i="25"/>
  <c r="O62" i="25"/>
  <c r="N62" i="25"/>
  <c r="M62" i="25"/>
  <c r="L62" i="25"/>
  <c r="K62" i="25"/>
  <c r="J62" i="25"/>
  <c r="I62" i="25"/>
  <c r="H62" i="25"/>
  <c r="G62" i="25"/>
  <c r="F62" i="25"/>
  <c r="E62" i="25"/>
  <c r="Q61" i="25"/>
  <c r="P61" i="25"/>
  <c r="O61" i="25"/>
  <c r="K61" i="25"/>
  <c r="J61" i="25"/>
  <c r="Q60" i="25"/>
  <c r="P60" i="25"/>
  <c r="O60" i="25"/>
  <c r="M60" i="25"/>
  <c r="I60" i="25"/>
  <c r="F60" i="25"/>
  <c r="S39" i="25"/>
  <c r="R39" i="25"/>
  <c r="Q39" i="25"/>
  <c r="P39" i="25"/>
  <c r="O39" i="25"/>
  <c r="N39" i="25"/>
  <c r="M39" i="25"/>
  <c r="L39" i="25"/>
  <c r="K39" i="25"/>
  <c r="J39" i="25"/>
  <c r="I39" i="25"/>
  <c r="H39" i="25"/>
  <c r="G39" i="25"/>
  <c r="F39" i="25"/>
  <c r="E39" i="25"/>
  <c r="S38" i="25"/>
  <c r="R38" i="25"/>
  <c r="Q38" i="25"/>
  <c r="P38" i="25"/>
  <c r="O38" i="25"/>
  <c r="N38" i="25"/>
  <c r="M38" i="25"/>
  <c r="L38" i="25"/>
  <c r="K38" i="25"/>
  <c r="J38" i="25"/>
  <c r="I38" i="25"/>
  <c r="H38" i="25"/>
  <c r="G38" i="25"/>
  <c r="F38" i="25"/>
  <c r="E38" i="25"/>
  <c r="S37" i="25"/>
  <c r="R37" i="25"/>
  <c r="Q37" i="25"/>
  <c r="P37" i="25"/>
  <c r="O37" i="25"/>
  <c r="N37" i="25"/>
  <c r="M37" i="25"/>
  <c r="L37" i="25"/>
  <c r="K37" i="25"/>
  <c r="J37" i="25"/>
  <c r="I37" i="25"/>
  <c r="H37" i="25"/>
  <c r="G37" i="25"/>
  <c r="F37" i="25"/>
  <c r="E37" i="25"/>
  <c r="S36" i="25"/>
  <c r="R36" i="25"/>
  <c r="Q36" i="25"/>
  <c r="P36" i="25"/>
  <c r="O36" i="25"/>
  <c r="N36" i="25"/>
  <c r="M36" i="25"/>
  <c r="L36" i="25"/>
  <c r="K36" i="25"/>
  <c r="J36" i="25"/>
  <c r="I36" i="25"/>
  <c r="H36" i="25"/>
  <c r="G36" i="25"/>
  <c r="F36" i="25"/>
  <c r="E36" i="25"/>
  <c r="S35" i="25"/>
  <c r="R35" i="25"/>
  <c r="Q35" i="25"/>
  <c r="P35" i="25"/>
  <c r="O35" i="25"/>
  <c r="N35" i="25"/>
  <c r="M35" i="25"/>
  <c r="L35" i="25"/>
  <c r="K35" i="25"/>
  <c r="J35" i="25"/>
  <c r="I35" i="25"/>
  <c r="H35" i="25"/>
  <c r="G35" i="25"/>
  <c r="F35" i="25"/>
  <c r="E35" i="25"/>
  <c r="S34" i="25"/>
  <c r="R34" i="25"/>
  <c r="Q34" i="25"/>
  <c r="P34" i="25"/>
  <c r="O34" i="25"/>
  <c r="N34" i="25"/>
  <c r="M34" i="25"/>
  <c r="L34" i="25"/>
  <c r="K34" i="25"/>
  <c r="J34" i="25"/>
  <c r="I34" i="25"/>
  <c r="H34" i="25"/>
  <c r="G34" i="25"/>
  <c r="F34" i="25"/>
  <c r="E34" i="25"/>
  <c r="S33" i="25"/>
  <c r="R33" i="25"/>
  <c r="Q33" i="25"/>
  <c r="P33" i="25"/>
  <c r="O33" i="25"/>
  <c r="N33" i="25"/>
  <c r="M33" i="25"/>
  <c r="L33" i="25"/>
  <c r="K33" i="25"/>
  <c r="J33" i="25"/>
  <c r="I33" i="25"/>
  <c r="H33" i="25"/>
  <c r="G33" i="25"/>
  <c r="F33" i="25"/>
  <c r="E33" i="25"/>
  <c r="S31" i="25"/>
  <c r="R31" i="25"/>
  <c r="Q31" i="25"/>
  <c r="P31" i="25"/>
  <c r="O31" i="25"/>
  <c r="N31" i="25"/>
  <c r="M31" i="25"/>
  <c r="L31" i="25"/>
  <c r="K31" i="25"/>
  <c r="J31" i="25"/>
  <c r="I31" i="25"/>
  <c r="H31" i="25"/>
  <c r="G31" i="25"/>
  <c r="F31" i="25"/>
  <c r="E31" i="25"/>
  <c r="S30" i="25"/>
  <c r="R30" i="25"/>
  <c r="Q30" i="25"/>
  <c r="P30" i="25"/>
  <c r="O30" i="25"/>
  <c r="N30" i="25"/>
  <c r="M30" i="25"/>
  <c r="L30" i="25"/>
  <c r="K30" i="25"/>
  <c r="J30" i="25"/>
  <c r="I30" i="25"/>
  <c r="H30" i="25"/>
  <c r="G30" i="25"/>
  <c r="F30" i="25"/>
  <c r="E30" i="25"/>
  <c r="S29" i="25"/>
  <c r="R29" i="25"/>
  <c r="Q29" i="25"/>
  <c r="P29" i="25"/>
  <c r="O29" i="25"/>
  <c r="N29" i="25"/>
  <c r="M29" i="25"/>
  <c r="L29" i="25"/>
  <c r="K29" i="25"/>
  <c r="J29" i="25"/>
  <c r="I29" i="25"/>
  <c r="H29" i="25"/>
  <c r="G29" i="25"/>
  <c r="F29" i="25"/>
  <c r="E29" i="25"/>
  <c r="S28" i="25"/>
  <c r="R28" i="25"/>
  <c r="Q28" i="25"/>
  <c r="P28" i="25"/>
  <c r="O28" i="25"/>
  <c r="N28" i="25"/>
  <c r="M28" i="25"/>
  <c r="L28" i="25"/>
  <c r="K28" i="25"/>
  <c r="J28" i="25"/>
  <c r="I28" i="25"/>
  <c r="H28" i="25"/>
  <c r="G28" i="25"/>
  <c r="F28" i="25"/>
  <c r="E28" i="25"/>
  <c r="S27" i="25"/>
  <c r="R27" i="25"/>
  <c r="Q27" i="25"/>
  <c r="P27" i="25"/>
  <c r="O27" i="25"/>
  <c r="N27" i="25"/>
  <c r="M27" i="25"/>
  <c r="L27" i="25"/>
  <c r="K27" i="25"/>
  <c r="J27" i="25"/>
  <c r="I27" i="25"/>
  <c r="H27" i="25"/>
  <c r="G27" i="25"/>
  <c r="F27" i="25"/>
  <c r="E27" i="25"/>
  <c r="S26" i="25"/>
  <c r="R26" i="25"/>
  <c r="Q26" i="25"/>
  <c r="P26" i="25"/>
  <c r="O26" i="25"/>
  <c r="N26" i="25"/>
  <c r="M26" i="25"/>
  <c r="L26" i="25"/>
  <c r="K26" i="25"/>
  <c r="J26" i="25"/>
  <c r="I26" i="25"/>
  <c r="H26" i="25"/>
  <c r="G26" i="25"/>
  <c r="F26" i="25"/>
  <c r="E26" i="25"/>
  <c r="I70" i="6"/>
  <c r="L41" i="40"/>
  <c r="G29" i="19"/>
  <c r="E39" i="32"/>
  <c r="H39" i="32"/>
  <c r="F39" i="32"/>
  <c r="F29" i="19"/>
  <c r="I90" i="6"/>
  <c r="F90" i="6"/>
  <c r="I24" i="6"/>
  <c r="F24" i="6"/>
  <c r="D24" i="6"/>
  <c r="D90" i="6" s="1"/>
  <c r="G50" i="32"/>
  <c r="J50" i="32"/>
  <c r="F59" i="25" l="1"/>
  <c r="P32" i="25"/>
  <c r="T29" i="25"/>
  <c r="L32" i="25"/>
  <c r="L25" i="25" s="1"/>
  <c r="H32" i="25"/>
  <c r="H25" i="25" s="1"/>
  <c r="I32" i="25"/>
  <c r="T33" i="25"/>
  <c r="E32" i="25"/>
  <c r="M32" i="25"/>
  <c r="Q32" i="25"/>
  <c r="T37" i="25"/>
  <c r="T28" i="25"/>
  <c r="F32" i="25"/>
  <c r="J32" i="25"/>
  <c r="N32" i="25"/>
  <c r="R32" i="25"/>
  <c r="G32" i="25"/>
  <c r="K32" i="25"/>
  <c r="O32" i="25"/>
  <c r="S32" i="25"/>
  <c r="P25" i="25"/>
  <c r="T36" i="25"/>
  <c r="T27" i="25"/>
  <c r="T31" i="25"/>
  <c r="T35" i="25"/>
  <c r="T39" i="25"/>
  <c r="T26" i="25"/>
  <c r="T30" i="25"/>
  <c r="T34" i="25"/>
  <c r="T38" i="25"/>
  <c r="E11" i="25"/>
  <c r="E79" i="25" s="1"/>
  <c r="E9" i="24"/>
  <c r="D9" i="24"/>
  <c r="C9" i="24"/>
  <c r="H29" i="19"/>
  <c r="J33" i="40"/>
  <c r="J41" i="40" s="1"/>
  <c r="G40" i="32"/>
  <c r="G33" i="40" s="1"/>
  <c r="G41" i="40" s="1"/>
  <c r="J40" i="32"/>
  <c r="E138" i="3"/>
  <c r="G28" i="19" s="1"/>
  <c r="E8" i="24" s="1"/>
  <c r="E137" i="3"/>
  <c r="F28" i="19" s="1"/>
  <c r="D8" i="24" s="1"/>
  <c r="G40" i="19"/>
  <c r="E16" i="24" s="1"/>
  <c r="F40" i="19"/>
  <c r="D16" i="24" s="1"/>
  <c r="G37" i="19"/>
  <c r="E13" i="24" s="1"/>
  <c r="F37" i="19"/>
  <c r="D13" i="24" s="1"/>
  <c r="G36" i="19"/>
  <c r="E15" i="24" s="1"/>
  <c r="F36" i="19"/>
  <c r="D15" i="24" s="1"/>
  <c r="G35" i="19"/>
  <c r="E14" i="24" s="1"/>
  <c r="F35" i="19"/>
  <c r="D14" i="24" s="1"/>
  <c r="G34" i="19"/>
  <c r="E12" i="24" s="1"/>
  <c r="F34" i="19"/>
  <c r="D12" i="24" s="1"/>
  <c r="G31" i="19"/>
  <c r="E11" i="24" s="1"/>
  <c r="G30" i="19"/>
  <c r="E10" i="24" s="1"/>
  <c r="F31" i="19"/>
  <c r="F30" i="19"/>
  <c r="D10" i="24" s="1"/>
  <c r="G27" i="19"/>
  <c r="E7" i="24" s="1"/>
  <c r="F27" i="19"/>
  <c r="D7" i="24" s="1"/>
  <c r="G26" i="19"/>
  <c r="E6" i="24" s="1"/>
  <c r="F26" i="19"/>
  <c r="D6" i="24" s="1"/>
  <c r="G23" i="19"/>
  <c r="H23" i="19" s="1"/>
  <c r="F23" i="19"/>
  <c r="G22" i="19"/>
  <c r="H22" i="19" s="1"/>
  <c r="F22" i="19"/>
  <c r="G21" i="19"/>
  <c r="F21" i="19"/>
  <c r="G18" i="19"/>
  <c r="H18" i="19" s="1"/>
  <c r="F18" i="19"/>
  <c r="G17" i="19"/>
  <c r="H17" i="19" s="1"/>
  <c r="F17" i="19"/>
  <c r="G16" i="19"/>
  <c r="F16" i="19"/>
  <c r="H12" i="19"/>
  <c r="D11" i="24"/>
  <c r="C11" i="24"/>
  <c r="C10" i="24"/>
  <c r="K25" i="25" l="1"/>
  <c r="G25" i="25"/>
  <c r="Q25" i="25"/>
  <c r="I25" i="25"/>
  <c r="S25" i="25"/>
  <c r="R25" i="25"/>
  <c r="J25" i="25"/>
  <c r="F25" i="25"/>
  <c r="T32" i="25"/>
  <c r="E25" i="25"/>
  <c r="O25" i="25"/>
  <c r="N25" i="25"/>
  <c r="M25" i="25"/>
  <c r="H40" i="32"/>
  <c r="H33" i="40" s="1"/>
  <c r="H41" i="40" s="1"/>
  <c r="N41" i="40" s="1"/>
  <c r="H50" i="32"/>
  <c r="E40" i="32"/>
  <c r="E33" i="40" s="1"/>
  <c r="E50" i="32"/>
  <c r="I39" i="32"/>
  <c r="H13" i="19"/>
  <c r="H31" i="19"/>
  <c r="D164" i="38"/>
  <c r="D123" i="38"/>
  <c r="D82" i="38"/>
  <c r="B9" i="24" l="1"/>
  <c r="E41" i="40"/>
  <c r="T25" i="25"/>
  <c r="I40" i="32"/>
  <c r="I33" i="40" s="1"/>
  <c r="I41" i="40" s="1"/>
  <c r="I50" i="32"/>
  <c r="F40" i="32"/>
  <c r="F33" i="40" s="1"/>
  <c r="F41" i="40" s="1"/>
  <c r="F50" i="32"/>
  <c r="C5" i="24"/>
  <c r="C4" i="24"/>
  <c r="C3" i="24"/>
  <c r="H11" i="19" l="1"/>
  <c r="H16" i="19"/>
  <c r="H21" i="19"/>
  <c r="H37" i="19"/>
  <c r="E164" i="38" l="1"/>
  <c r="E123" i="38"/>
  <c r="E82" i="38"/>
  <c r="E87" i="16"/>
  <c r="E25" i="16"/>
  <c r="E88" i="16" s="1"/>
  <c r="E24" i="16"/>
  <c r="E23" i="16"/>
  <c r="E86" i="16" s="1"/>
  <c r="E24" i="54"/>
  <c r="E23" i="54"/>
  <c r="E22" i="54"/>
  <c r="D23" i="6"/>
  <c r="D41" i="7"/>
  <c r="D40" i="7" s="1"/>
  <c r="E9" i="15"/>
  <c r="D10" i="15"/>
  <c r="D9" i="15"/>
  <c r="D14" i="6"/>
  <c r="D27" i="6"/>
  <c r="H30" i="19"/>
  <c r="E152" i="38" s="1"/>
  <c r="E32" i="54"/>
  <c r="E33" i="54"/>
  <c r="E34" i="54"/>
  <c r="E35" i="54"/>
  <c r="E36" i="54"/>
  <c r="E37" i="54"/>
  <c r="E38" i="54"/>
  <c r="E39" i="54"/>
  <c r="E40" i="54"/>
  <c r="E41" i="54"/>
  <c r="E42" i="54"/>
  <c r="E31" i="54"/>
  <c r="E30" i="54"/>
  <c r="E11" i="54"/>
  <c r="E12" i="54"/>
  <c r="E13" i="54"/>
  <c r="E14" i="54"/>
  <c r="E15" i="54"/>
  <c r="E16" i="54"/>
  <c r="E17" i="54"/>
  <c r="E18" i="54"/>
  <c r="E19" i="54"/>
  <c r="E20" i="54"/>
  <c r="E21" i="54"/>
  <c r="E25" i="54"/>
  <c r="E26" i="54"/>
  <c r="E10" i="54"/>
  <c r="E32" i="16"/>
  <c r="E95" i="16" s="1"/>
  <c r="E33" i="16"/>
  <c r="E96" i="16" s="1"/>
  <c r="E34" i="16"/>
  <c r="E97" i="16"/>
  <c r="E35" i="16"/>
  <c r="E98" i="16" s="1"/>
  <c r="E36" i="16"/>
  <c r="E99" i="16" s="1"/>
  <c r="E37" i="16"/>
  <c r="E100" i="16" s="1"/>
  <c r="E38" i="16"/>
  <c r="E101" i="16" s="1"/>
  <c r="E39" i="16"/>
  <c r="E102" i="16" s="1"/>
  <c r="E40" i="16"/>
  <c r="E103" i="16" s="1"/>
  <c r="E41" i="16"/>
  <c r="E104" i="16" s="1"/>
  <c r="E42" i="16"/>
  <c r="E105" i="16"/>
  <c r="E43" i="16"/>
  <c r="E106" i="16" s="1"/>
  <c r="E31" i="16"/>
  <c r="E94" i="16" s="1"/>
  <c r="E12" i="16"/>
  <c r="E75" i="16" s="1"/>
  <c r="E13" i="16"/>
  <c r="E76" i="16" s="1"/>
  <c r="E14" i="16"/>
  <c r="E77" i="16" s="1"/>
  <c r="E15" i="16"/>
  <c r="E78" i="16" s="1"/>
  <c r="E16" i="16"/>
  <c r="E79" i="16" s="1"/>
  <c r="E17" i="16"/>
  <c r="E80" i="16"/>
  <c r="E18" i="16"/>
  <c r="E81" i="16" s="1"/>
  <c r="E19" i="16"/>
  <c r="E82" i="16" s="1"/>
  <c r="E20" i="16"/>
  <c r="E83" i="16" s="1"/>
  <c r="E21" i="16"/>
  <c r="E84" i="16" s="1"/>
  <c r="E22" i="16"/>
  <c r="E85" i="16" s="1"/>
  <c r="E26" i="16"/>
  <c r="E89" i="16" s="1"/>
  <c r="E27" i="16"/>
  <c r="E90" i="16" s="1"/>
  <c r="E11" i="16"/>
  <c r="E74" i="16"/>
  <c r="I26" i="54"/>
  <c r="C64" i="54"/>
  <c r="C48" i="54"/>
  <c r="C49" i="54"/>
  <c r="C50" i="54"/>
  <c r="C51" i="54"/>
  <c r="C52" i="54"/>
  <c r="C53" i="54"/>
  <c r="C54" i="54"/>
  <c r="C55" i="54"/>
  <c r="C56" i="54"/>
  <c r="C57" i="54"/>
  <c r="C58" i="54"/>
  <c r="C59" i="54"/>
  <c r="C63" i="54"/>
  <c r="I10" i="54"/>
  <c r="F10" i="54"/>
  <c r="F11" i="54"/>
  <c r="F12" i="54"/>
  <c r="F13" i="54"/>
  <c r="F14" i="54"/>
  <c r="F15" i="54"/>
  <c r="F16" i="54"/>
  <c r="F17" i="54"/>
  <c r="F18" i="54"/>
  <c r="F19" i="54"/>
  <c r="F20" i="54"/>
  <c r="F21" i="54"/>
  <c r="F22" i="54"/>
  <c r="F60" i="54" s="1"/>
  <c r="F23" i="54"/>
  <c r="F61" i="54" s="1"/>
  <c r="F24" i="54"/>
  <c r="F62" i="54" s="1"/>
  <c r="F25" i="54"/>
  <c r="F26" i="54"/>
  <c r="G10" i="54"/>
  <c r="G11" i="54"/>
  <c r="G12" i="54"/>
  <c r="G13" i="54"/>
  <c r="G14" i="54"/>
  <c r="G15" i="54"/>
  <c r="G16" i="54"/>
  <c r="G17" i="54"/>
  <c r="G18" i="54"/>
  <c r="G19" i="54"/>
  <c r="G20" i="54"/>
  <c r="G21" i="54"/>
  <c r="G22" i="54"/>
  <c r="G60" i="54" s="1"/>
  <c r="G23" i="54"/>
  <c r="G61" i="54" s="1"/>
  <c r="G24" i="54"/>
  <c r="G62" i="54" s="1"/>
  <c r="G25" i="54"/>
  <c r="G26" i="54"/>
  <c r="H10" i="54"/>
  <c r="H11" i="54"/>
  <c r="H12" i="54"/>
  <c r="H13" i="54"/>
  <c r="H14" i="54"/>
  <c r="H15" i="54"/>
  <c r="H16" i="54"/>
  <c r="H17" i="54"/>
  <c r="H18" i="54"/>
  <c r="H19" i="54"/>
  <c r="H20" i="54"/>
  <c r="H21" i="54"/>
  <c r="H22" i="54"/>
  <c r="H60" i="54" s="1"/>
  <c r="H23" i="54"/>
  <c r="H61" i="54" s="1"/>
  <c r="H24" i="54"/>
  <c r="H62" i="54" s="1"/>
  <c r="H25" i="54"/>
  <c r="H26" i="54"/>
  <c r="I11" i="54"/>
  <c r="I12" i="54"/>
  <c r="I13" i="54"/>
  <c r="I14" i="54"/>
  <c r="I15" i="54"/>
  <c r="I16" i="54"/>
  <c r="I17" i="54"/>
  <c r="I18" i="54"/>
  <c r="I19" i="54"/>
  <c r="I20" i="54"/>
  <c r="I21" i="54"/>
  <c r="I22" i="54"/>
  <c r="I60" i="54" s="1"/>
  <c r="I23" i="54"/>
  <c r="I61" i="54" s="1"/>
  <c r="I24" i="54"/>
  <c r="I62" i="54" s="1"/>
  <c r="I25" i="54"/>
  <c r="J10" i="54"/>
  <c r="J11" i="54"/>
  <c r="J12" i="54"/>
  <c r="J13" i="54"/>
  <c r="J14" i="54"/>
  <c r="J15" i="54"/>
  <c r="J16" i="54"/>
  <c r="J17" i="54"/>
  <c r="J18" i="54"/>
  <c r="J19" i="54"/>
  <c r="J20" i="54"/>
  <c r="J21" i="54"/>
  <c r="J22" i="54"/>
  <c r="J60" i="54" s="1"/>
  <c r="J23" i="54"/>
  <c r="J61" i="54" s="1"/>
  <c r="J24" i="54"/>
  <c r="J62" i="54" s="1"/>
  <c r="J25" i="54"/>
  <c r="J26" i="54"/>
  <c r="K10" i="54"/>
  <c r="K11" i="54"/>
  <c r="K12" i="54"/>
  <c r="K13" i="54"/>
  <c r="K14" i="54"/>
  <c r="K15" i="54"/>
  <c r="K16" i="54"/>
  <c r="K17" i="54"/>
  <c r="K18" i="54"/>
  <c r="K19" i="54"/>
  <c r="K20" i="54"/>
  <c r="K21" i="54"/>
  <c r="K22" i="54"/>
  <c r="K60" i="54" s="1"/>
  <c r="K23" i="54"/>
  <c r="K61" i="54" s="1"/>
  <c r="K24" i="54"/>
  <c r="K62" i="54" s="1"/>
  <c r="K25" i="54"/>
  <c r="K26" i="54"/>
  <c r="M10" i="54"/>
  <c r="M11" i="54"/>
  <c r="M12" i="54"/>
  <c r="M13" i="54"/>
  <c r="M14" i="54"/>
  <c r="M15" i="54"/>
  <c r="M16" i="54"/>
  <c r="M17" i="54"/>
  <c r="M18" i="54"/>
  <c r="M19" i="54"/>
  <c r="M20" i="54"/>
  <c r="M21" i="54"/>
  <c r="M22" i="54"/>
  <c r="M60" i="54" s="1"/>
  <c r="M23" i="54"/>
  <c r="M61" i="54" s="1"/>
  <c r="M24" i="54"/>
  <c r="M62" i="54" s="1"/>
  <c r="M25" i="54"/>
  <c r="M26" i="54"/>
  <c r="N10" i="54"/>
  <c r="N11" i="54"/>
  <c r="N12" i="54"/>
  <c r="N13" i="54"/>
  <c r="N14" i="54"/>
  <c r="N15" i="54"/>
  <c r="N16" i="54"/>
  <c r="N17" i="54"/>
  <c r="N18" i="54"/>
  <c r="N19" i="54"/>
  <c r="N20" i="54"/>
  <c r="N21" i="54"/>
  <c r="N22" i="54"/>
  <c r="N60" i="54" s="1"/>
  <c r="N23" i="54"/>
  <c r="N61" i="54" s="1"/>
  <c r="N24" i="54"/>
  <c r="N62" i="54" s="1"/>
  <c r="N25" i="54"/>
  <c r="N26" i="54"/>
  <c r="O10" i="54"/>
  <c r="O11" i="54"/>
  <c r="O12" i="54"/>
  <c r="O13" i="54"/>
  <c r="O14" i="54"/>
  <c r="O15" i="54"/>
  <c r="O16" i="54"/>
  <c r="O17" i="54"/>
  <c r="O18" i="54"/>
  <c r="O19" i="54"/>
  <c r="O20" i="54"/>
  <c r="O21" i="54"/>
  <c r="O22" i="54"/>
  <c r="O60" i="54" s="1"/>
  <c r="O23" i="54"/>
  <c r="O61" i="54" s="1"/>
  <c r="O24" i="54"/>
  <c r="O62" i="54" s="1"/>
  <c r="O25" i="54"/>
  <c r="O26" i="54"/>
  <c r="P10" i="54"/>
  <c r="P11" i="54"/>
  <c r="P12" i="54"/>
  <c r="P13" i="54"/>
  <c r="P14" i="54"/>
  <c r="P15" i="54"/>
  <c r="P16" i="54"/>
  <c r="P17" i="54"/>
  <c r="P18" i="54"/>
  <c r="P19" i="54"/>
  <c r="P20" i="54"/>
  <c r="P21" i="54"/>
  <c r="P22" i="54"/>
  <c r="P60" i="54" s="1"/>
  <c r="P23" i="54"/>
  <c r="P61" i="54" s="1"/>
  <c r="P24" i="54"/>
  <c r="P62" i="54" s="1"/>
  <c r="P25" i="54"/>
  <c r="P26" i="54"/>
  <c r="Q10" i="54"/>
  <c r="Q11" i="54"/>
  <c r="Q12" i="54"/>
  <c r="Q13" i="54"/>
  <c r="Q14" i="54"/>
  <c r="Q15" i="54"/>
  <c r="Q16" i="54"/>
  <c r="Q17" i="54"/>
  <c r="Q18" i="54"/>
  <c r="Q19" i="54"/>
  <c r="Q20" i="54"/>
  <c r="Q21" i="54"/>
  <c r="Q22" i="54"/>
  <c r="Q60" i="54" s="1"/>
  <c r="Q23" i="54"/>
  <c r="Q61" i="54" s="1"/>
  <c r="Q24" i="54"/>
  <c r="Q62" i="54" s="1"/>
  <c r="Q25" i="54"/>
  <c r="Q26" i="54"/>
  <c r="V10" i="54"/>
  <c r="V11" i="54"/>
  <c r="V12" i="54"/>
  <c r="V13" i="54"/>
  <c r="V14" i="54"/>
  <c r="V15" i="54"/>
  <c r="V16" i="54"/>
  <c r="V17" i="54"/>
  <c r="V18" i="54"/>
  <c r="V19" i="54"/>
  <c r="V20" i="54"/>
  <c r="V21" i="54"/>
  <c r="V22" i="54"/>
  <c r="V60" i="54" s="1"/>
  <c r="V23" i="54"/>
  <c r="V61" i="54" s="1"/>
  <c r="V24" i="54"/>
  <c r="V62" i="54" s="1"/>
  <c r="V25" i="54"/>
  <c r="V26" i="54"/>
  <c r="J37" i="54"/>
  <c r="C75" i="54"/>
  <c r="C68" i="54"/>
  <c r="C69" i="54"/>
  <c r="C70" i="54"/>
  <c r="C71" i="54"/>
  <c r="C72" i="54"/>
  <c r="C73" i="54"/>
  <c r="C74" i="54"/>
  <c r="C76" i="54"/>
  <c r="C77" i="54"/>
  <c r="C78" i="54"/>
  <c r="C79" i="54"/>
  <c r="C80" i="54"/>
  <c r="J30" i="54"/>
  <c r="F30" i="54"/>
  <c r="F31" i="54"/>
  <c r="F32" i="54"/>
  <c r="F33" i="54"/>
  <c r="F34" i="54"/>
  <c r="F35" i="54"/>
  <c r="F36" i="54"/>
  <c r="F37" i="54"/>
  <c r="F38" i="54"/>
  <c r="F39" i="54"/>
  <c r="F40" i="54"/>
  <c r="F41" i="54"/>
  <c r="F42" i="54"/>
  <c r="G30" i="54"/>
  <c r="G31" i="54"/>
  <c r="G32" i="54"/>
  <c r="G33" i="54"/>
  <c r="G34" i="54"/>
  <c r="G35" i="54"/>
  <c r="G36" i="54"/>
  <c r="G37" i="54"/>
  <c r="G38" i="54"/>
  <c r="G39" i="54"/>
  <c r="G40" i="54"/>
  <c r="G41" i="54"/>
  <c r="G42" i="54"/>
  <c r="H30" i="54"/>
  <c r="H31" i="54"/>
  <c r="H32" i="54"/>
  <c r="H33" i="54"/>
  <c r="H34" i="54"/>
  <c r="H35" i="54"/>
  <c r="H36" i="54"/>
  <c r="H37" i="54"/>
  <c r="H38" i="54"/>
  <c r="H39" i="54"/>
  <c r="H40" i="54"/>
  <c r="H41" i="54"/>
  <c r="H42" i="54"/>
  <c r="I30" i="54"/>
  <c r="I31" i="54"/>
  <c r="I32" i="54"/>
  <c r="I33" i="54"/>
  <c r="I34" i="54"/>
  <c r="I35" i="54"/>
  <c r="I36" i="54"/>
  <c r="I37" i="54"/>
  <c r="I38" i="54"/>
  <c r="I39" i="54"/>
  <c r="I40" i="54"/>
  <c r="I41" i="54"/>
  <c r="I42" i="54"/>
  <c r="J31" i="54"/>
  <c r="J32" i="54"/>
  <c r="J33" i="54"/>
  <c r="J34" i="54"/>
  <c r="J35" i="54"/>
  <c r="J36" i="54"/>
  <c r="J38" i="54"/>
  <c r="J39" i="54"/>
  <c r="J40" i="54"/>
  <c r="J41" i="54"/>
  <c r="J42" i="54"/>
  <c r="K30" i="54"/>
  <c r="K31" i="54"/>
  <c r="K32" i="54"/>
  <c r="K33" i="54"/>
  <c r="K34" i="54"/>
  <c r="K35" i="54"/>
  <c r="K36" i="54"/>
  <c r="K37" i="54"/>
  <c r="K38" i="54"/>
  <c r="K39" i="54"/>
  <c r="K40" i="54"/>
  <c r="K41" i="54"/>
  <c r="K42" i="54"/>
  <c r="M30" i="54"/>
  <c r="M31" i="54"/>
  <c r="M32" i="54"/>
  <c r="M33" i="54"/>
  <c r="M34" i="54"/>
  <c r="M35" i="54"/>
  <c r="M36" i="54"/>
  <c r="M37" i="54"/>
  <c r="M38" i="54"/>
  <c r="M39" i="54"/>
  <c r="M40" i="54"/>
  <c r="M41" i="54"/>
  <c r="M42" i="54"/>
  <c r="N30" i="54"/>
  <c r="N31" i="54"/>
  <c r="N32" i="54"/>
  <c r="N33" i="54"/>
  <c r="N34" i="54"/>
  <c r="N35" i="54"/>
  <c r="N36" i="54"/>
  <c r="N37" i="54"/>
  <c r="N38" i="54"/>
  <c r="N39" i="54"/>
  <c r="N40" i="54"/>
  <c r="N41" i="54"/>
  <c r="N42" i="54"/>
  <c r="O30" i="54"/>
  <c r="O31" i="54"/>
  <c r="O32" i="54"/>
  <c r="O33" i="54"/>
  <c r="O34" i="54"/>
  <c r="O35" i="54"/>
  <c r="O36" i="54"/>
  <c r="O37" i="54"/>
  <c r="O38" i="54"/>
  <c r="O39" i="54"/>
  <c r="O40" i="54"/>
  <c r="O41" i="54"/>
  <c r="O42" i="54"/>
  <c r="P30" i="54"/>
  <c r="P31" i="54"/>
  <c r="P32" i="54"/>
  <c r="P33" i="54"/>
  <c r="P34" i="54"/>
  <c r="P35" i="54"/>
  <c r="P36" i="54"/>
  <c r="P37" i="54"/>
  <c r="P38" i="54"/>
  <c r="P39" i="54"/>
  <c r="P40" i="54"/>
  <c r="P41" i="54"/>
  <c r="P42" i="54"/>
  <c r="Q30" i="54"/>
  <c r="Q31" i="54"/>
  <c r="Q32" i="54"/>
  <c r="Q33" i="54"/>
  <c r="Q34" i="54"/>
  <c r="Q35" i="54"/>
  <c r="Q36" i="54"/>
  <c r="Q37" i="54"/>
  <c r="Q38" i="54"/>
  <c r="Q39" i="54"/>
  <c r="Q40" i="54"/>
  <c r="Q41" i="54"/>
  <c r="Q42" i="54"/>
  <c r="V30" i="54"/>
  <c r="V31" i="54"/>
  <c r="V32" i="54"/>
  <c r="V33" i="54"/>
  <c r="V34" i="54"/>
  <c r="V35" i="54"/>
  <c r="V36" i="54"/>
  <c r="V37" i="54"/>
  <c r="V38" i="54"/>
  <c r="V39" i="54"/>
  <c r="V40" i="54"/>
  <c r="V41" i="54"/>
  <c r="V42" i="54"/>
  <c r="L30" i="54"/>
  <c r="L31" i="54"/>
  <c r="L32" i="54"/>
  <c r="L33" i="54"/>
  <c r="L34" i="54"/>
  <c r="L35" i="54"/>
  <c r="L36" i="54"/>
  <c r="L37" i="54"/>
  <c r="L38" i="54"/>
  <c r="L39" i="54"/>
  <c r="L40" i="54"/>
  <c r="L41" i="54"/>
  <c r="L42" i="54"/>
  <c r="R30" i="54"/>
  <c r="R31" i="54"/>
  <c r="R32" i="54"/>
  <c r="R33" i="54"/>
  <c r="R34" i="54"/>
  <c r="R35" i="54"/>
  <c r="R36" i="54"/>
  <c r="R37" i="54"/>
  <c r="R38" i="54"/>
  <c r="R39" i="54"/>
  <c r="R40" i="54"/>
  <c r="R41" i="54"/>
  <c r="R42" i="54"/>
  <c r="S30" i="54"/>
  <c r="S31" i="54"/>
  <c r="S32" i="54"/>
  <c r="S33" i="54"/>
  <c r="S34" i="54"/>
  <c r="S35" i="54"/>
  <c r="S36" i="54"/>
  <c r="S37" i="54"/>
  <c r="S38" i="54"/>
  <c r="S39" i="54"/>
  <c r="S40" i="54"/>
  <c r="S41" i="54"/>
  <c r="S42" i="54"/>
  <c r="T30" i="54"/>
  <c r="T31" i="54"/>
  <c r="T32" i="54"/>
  <c r="T33" i="54"/>
  <c r="T34" i="54"/>
  <c r="T35" i="54"/>
  <c r="T36" i="54"/>
  <c r="T37" i="54"/>
  <c r="T38" i="54"/>
  <c r="T39" i="54"/>
  <c r="T40" i="54"/>
  <c r="T41" i="54"/>
  <c r="T42" i="54"/>
  <c r="U30" i="54"/>
  <c r="U31" i="54"/>
  <c r="U32" i="54"/>
  <c r="U33" i="54"/>
  <c r="U34" i="54"/>
  <c r="U35" i="54"/>
  <c r="U36" i="54"/>
  <c r="U37" i="54"/>
  <c r="U38" i="54"/>
  <c r="U39" i="54"/>
  <c r="U40" i="54"/>
  <c r="U41" i="54"/>
  <c r="U42" i="54"/>
  <c r="W30" i="54"/>
  <c r="W31" i="54"/>
  <c r="W32" i="54"/>
  <c r="W33" i="54"/>
  <c r="W34" i="54"/>
  <c r="W35" i="54"/>
  <c r="W36" i="54"/>
  <c r="W37" i="54"/>
  <c r="W38" i="54"/>
  <c r="W39" i="54"/>
  <c r="W40" i="54"/>
  <c r="W41" i="54"/>
  <c r="W42" i="54"/>
  <c r="X30" i="54"/>
  <c r="X31" i="54"/>
  <c r="X32" i="54"/>
  <c r="X33" i="54"/>
  <c r="X34" i="54"/>
  <c r="X35" i="54"/>
  <c r="X36" i="54"/>
  <c r="X37" i="54"/>
  <c r="X38" i="54"/>
  <c r="X39" i="54"/>
  <c r="X40" i="54"/>
  <c r="X41" i="54"/>
  <c r="X42" i="54"/>
  <c r="Y30" i="54"/>
  <c r="Y31" i="54"/>
  <c r="Y32" i="54"/>
  <c r="Y33" i="54"/>
  <c r="Y34" i="54"/>
  <c r="Y35" i="54"/>
  <c r="Y36" i="54"/>
  <c r="Y37" i="54"/>
  <c r="Y38" i="54"/>
  <c r="Y39" i="54"/>
  <c r="Y40" i="54"/>
  <c r="Y41" i="54"/>
  <c r="Y42" i="54"/>
  <c r="Z30" i="54"/>
  <c r="Z31" i="54"/>
  <c r="Z32" i="54"/>
  <c r="Z33" i="54"/>
  <c r="Z34" i="54"/>
  <c r="Z35" i="54"/>
  <c r="Z36" i="54"/>
  <c r="Z37" i="54"/>
  <c r="Z38" i="54"/>
  <c r="Z39" i="54"/>
  <c r="Z40" i="54"/>
  <c r="Z41" i="54"/>
  <c r="Z42" i="54"/>
  <c r="AA30" i="54"/>
  <c r="AA31" i="54"/>
  <c r="AA32" i="54"/>
  <c r="AA33" i="54"/>
  <c r="AA34" i="54"/>
  <c r="AA35" i="54"/>
  <c r="AA36" i="54"/>
  <c r="AA37" i="54"/>
  <c r="AA38" i="54"/>
  <c r="AA39" i="54"/>
  <c r="AA40" i="54"/>
  <c r="AA41" i="54"/>
  <c r="AA42" i="54"/>
  <c r="AB30" i="54"/>
  <c r="AB31" i="54"/>
  <c r="AB32" i="54"/>
  <c r="AB33" i="54"/>
  <c r="AB34" i="54"/>
  <c r="AB35" i="54"/>
  <c r="AB36" i="54"/>
  <c r="AB37" i="54"/>
  <c r="AB38" i="54"/>
  <c r="AB39" i="54"/>
  <c r="AB40" i="54"/>
  <c r="AB41" i="54"/>
  <c r="AB42" i="54"/>
  <c r="AC30" i="54"/>
  <c r="AC31" i="54"/>
  <c r="AC32" i="54"/>
  <c r="AC33" i="54"/>
  <c r="AC34" i="54"/>
  <c r="AC35" i="54"/>
  <c r="AC36" i="54"/>
  <c r="AC37" i="54"/>
  <c r="AC38" i="54"/>
  <c r="AC39" i="54"/>
  <c r="AC40" i="54"/>
  <c r="AC41" i="54"/>
  <c r="AC42" i="54"/>
  <c r="AD30" i="54"/>
  <c r="AD31" i="54"/>
  <c r="AD32" i="54"/>
  <c r="AD33" i="54"/>
  <c r="AD34" i="54"/>
  <c r="AD35" i="54"/>
  <c r="AD36" i="54"/>
  <c r="AD37" i="54"/>
  <c r="AD38" i="54"/>
  <c r="AD39" i="54"/>
  <c r="AD40" i="54"/>
  <c r="AD41" i="54"/>
  <c r="AD42" i="54"/>
  <c r="AE30" i="54"/>
  <c r="AE31" i="54"/>
  <c r="AE32" i="54"/>
  <c r="AE33" i="54"/>
  <c r="AE34" i="54"/>
  <c r="AE35" i="54"/>
  <c r="AE36" i="54"/>
  <c r="AE37" i="54"/>
  <c r="AE38" i="54"/>
  <c r="AE39" i="54"/>
  <c r="AE40" i="54"/>
  <c r="AE41" i="54"/>
  <c r="AE42" i="54"/>
  <c r="AF30" i="54"/>
  <c r="AF31" i="54"/>
  <c r="AF32" i="54"/>
  <c r="AF33" i="54"/>
  <c r="AF34" i="54"/>
  <c r="AF35" i="54"/>
  <c r="AF36" i="54"/>
  <c r="AF37" i="54"/>
  <c r="AF38" i="54"/>
  <c r="AF39" i="54"/>
  <c r="AF40" i="54"/>
  <c r="AF41" i="54"/>
  <c r="AF42" i="54"/>
  <c r="AG30" i="54"/>
  <c r="AG31" i="54"/>
  <c r="AG32" i="54"/>
  <c r="AG33" i="54"/>
  <c r="AG34" i="54"/>
  <c r="AG35" i="54"/>
  <c r="AG36" i="54"/>
  <c r="AG37" i="54"/>
  <c r="AG38" i="54"/>
  <c r="AG39" i="54"/>
  <c r="AG40" i="54"/>
  <c r="AG41" i="54"/>
  <c r="AG42" i="54"/>
  <c r="AH30" i="54"/>
  <c r="AH31" i="54"/>
  <c r="AH32" i="54"/>
  <c r="AH33" i="54"/>
  <c r="AH34" i="54"/>
  <c r="AH35" i="54"/>
  <c r="AH36" i="54"/>
  <c r="AH37" i="54"/>
  <c r="AH38" i="54"/>
  <c r="AH39" i="54"/>
  <c r="AH40" i="54"/>
  <c r="AH41" i="54"/>
  <c r="AH42" i="54"/>
  <c r="AI30" i="54"/>
  <c r="AI31" i="54"/>
  <c r="AI32" i="54"/>
  <c r="AI33" i="54"/>
  <c r="AI34" i="54"/>
  <c r="AI35" i="54"/>
  <c r="AI36" i="54"/>
  <c r="AI37" i="54"/>
  <c r="AI38" i="54"/>
  <c r="AI39" i="54"/>
  <c r="AI40" i="54"/>
  <c r="AI41" i="54"/>
  <c r="AI42" i="54"/>
  <c r="AJ30" i="54"/>
  <c r="AJ31" i="54"/>
  <c r="AJ32" i="54"/>
  <c r="AJ33" i="54"/>
  <c r="AJ34" i="54"/>
  <c r="AJ35" i="54"/>
  <c r="AJ36" i="54"/>
  <c r="AJ37" i="54"/>
  <c r="AJ38" i="54"/>
  <c r="AJ39" i="54"/>
  <c r="AJ40" i="54"/>
  <c r="AJ41" i="54"/>
  <c r="AJ42" i="54"/>
  <c r="AK30" i="54"/>
  <c r="AK31" i="54"/>
  <c r="AK32" i="54"/>
  <c r="AK33" i="54"/>
  <c r="AK34" i="54"/>
  <c r="AK35" i="54"/>
  <c r="AK36" i="54"/>
  <c r="AK37" i="54"/>
  <c r="AK38" i="54"/>
  <c r="AK39" i="54"/>
  <c r="AK40" i="54"/>
  <c r="AK41" i="54"/>
  <c r="AK42" i="54"/>
  <c r="AL30" i="54"/>
  <c r="AL31" i="54"/>
  <c r="AL32" i="54"/>
  <c r="AL33" i="54"/>
  <c r="AL34" i="54"/>
  <c r="AL35" i="54"/>
  <c r="AL36" i="54"/>
  <c r="AL37" i="54"/>
  <c r="AL38" i="54"/>
  <c r="AL39" i="54"/>
  <c r="AL40" i="54"/>
  <c r="AL41" i="54"/>
  <c r="AL42" i="54"/>
  <c r="AM30" i="54"/>
  <c r="AM31" i="54"/>
  <c r="AM32" i="54"/>
  <c r="AM33" i="54"/>
  <c r="AM34" i="54"/>
  <c r="AM35" i="54"/>
  <c r="AM36" i="54"/>
  <c r="AM37" i="54"/>
  <c r="AM38" i="54"/>
  <c r="AM39" i="54"/>
  <c r="AM40" i="54"/>
  <c r="AM41" i="54"/>
  <c r="AM42" i="54"/>
  <c r="AN30" i="54"/>
  <c r="AN31" i="54"/>
  <c r="AN32" i="54"/>
  <c r="AN33" i="54"/>
  <c r="AN34" i="54"/>
  <c r="AN35" i="54"/>
  <c r="AN36" i="54"/>
  <c r="AN37" i="54"/>
  <c r="AN38" i="54"/>
  <c r="AN39" i="54"/>
  <c r="AN40" i="54"/>
  <c r="AN41" i="54"/>
  <c r="AN42" i="54"/>
  <c r="AO30" i="54"/>
  <c r="AO31" i="54"/>
  <c r="AO32" i="54"/>
  <c r="AO33" i="54"/>
  <c r="AO34" i="54"/>
  <c r="AO35" i="54"/>
  <c r="AO36" i="54"/>
  <c r="AO37" i="54"/>
  <c r="AO38" i="54"/>
  <c r="AO39" i="54"/>
  <c r="AO40" i="54"/>
  <c r="AO41" i="54"/>
  <c r="AO42" i="54"/>
  <c r="AP30" i="54"/>
  <c r="AP31" i="54"/>
  <c r="AP32" i="54"/>
  <c r="AP33" i="54"/>
  <c r="AP34" i="54"/>
  <c r="AP35" i="54"/>
  <c r="AP36" i="54"/>
  <c r="AP37" i="54"/>
  <c r="AP38" i="54"/>
  <c r="AP39" i="54"/>
  <c r="AP40" i="54"/>
  <c r="AP41" i="54"/>
  <c r="AP42" i="54"/>
  <c r="AQ30" i="54"/>
  <c r="AQ31" i="54"/>
  <c r="AQ32" i="54"/>
  <c r="AQ33" i="54"/>
  <c r="AQ34" i="54"/>
  <c r="AQ35" i="54"/>
  <c r="AQ36" i="54"/>
  <c r="AQ37" i="54"/>
  <c r="AQ38" i="54"/>
  <c r="AQ39" i="54"/>
  <c r="AQ40" i="54"/>
  <c r="AQ41" i="54"/>
  <c r="AQ42" i="54"/>
  <c r="AR30" i="54"/>
  <c r="AR31" i="54"/>
  <c r="AR32" i="54"/>
  <c r="AR33" i="54"/>
  <c r="AR34" i="54"/>
  <c r="AR35" i="54"/>
  <c r="AR36" i="54"/>
  <c r="AR37" i="54"/>
  <c r="AR38" i="54"/>
  <c r="AR39" i="54"/>
  <c r="AR40" i="54"/>
  <c r="AR41" i="54"/>
  <c r="AR42" i="54"/>
  <c r="AS30" i="54"/>
  <c r="AS31" i="54"/>
  <c r="AS32" i="54"/>
  <c r="AS33" i="54"/>
  <c r="AS34" i="54"/>
  <c r="AS35" i="54"/>
  <c r="AS36" i="54"/>
  <c r="AS37" i="54"/>
  <c r="AS38" i="54"/>
  <c r="AS39" i="54"/>
  <c r="AS40" i="54"/>
  <c r="AS41" i="54"/>
  <c r="AS42" i="54"/>
  <c r="AT30" i="54"/>
  <c r="AT31" i="54"/>
  <c r="AT32" i="54"/>
  <c r="AT33" i="54"/>
  <c r="AT34" i="54"/>
  <c r="AT35" i="54"/>
  <c r="AT36" i="54"/>
  <c r="AT37" i="54"/>
  <c r="AT38" i="54"/>
  <c r="AT39" i="54"/>
  <c r="AT40" i="54"/>
  <c r="AT41" i="54"/>
  <c r="AT42" i="54"/>
  <c r="AU30" i="54"/>
  <c r="AU31" i="54"/>
  <c r="AU32" i="54"/>
  <c r="AU33" i="54"/>
  <c r="AU34" i="54"/>
  <c r="AU35" i="54"/>
  <c r="AU36" i="54"/>
  <c r="AU37" i="54"/>
  <c r="AU38" i="54"/>
  <c r="AU39" i="54"/>
  <c r="AU40" i="54"/>
  <c r="AU41" i="54"/>
  <c r="AU42" i="54"/>
  <c r="AW30" i="54"/>
  <c r="AW31" i="54"/>
  <c r="AW32" i="54"/>
  <c r="AW33" i="54"/>
  <c r="AW34" i="54"/>
  <c r="AW35" i="54"/>
  <c r="AW36" i="54"/>
  <c r="AW37" i="54"/>
  <c r="AW38" i="54"/>
  <c r="AW39" i="54"/>
  <c r="AW40" i="54"/>
  <c r="AW41" i="54"/>
  <c r="AW42" i="54"/>
  <c r="AV30" i="54"/>
  <c r="AV31" i="54"/>
  <c r="AV32" i="54"/>
  <c r="AV33" i="54"/>
  <c r="AV34" i="54"/>
  <c r="AV35" i="54"/>
  <c r="AV36" i="54"/>
  <c r="AV37" i="54"/>
  <c r="AV38" i="54"/>
  <c r="AV39" i="54"/>
  <c r="AV40" i="54"/>
  <c r="AV41" i="54"/>
  <c r="AV42" i="54"/>
  <c r="AX30" i="54"/>
  <c r="AX31" i="54"/>
  <c r="AX32" i="54"/>
  <c r="AX33" i="54"/>
  <c r="AX34" i="54"/>
  <c r="AX35" i="54"/>
  <c r="AX36" i="54"/>
  <c r="AX37" i="54"/>
  <c r="AX38" i="54"/>
  <c r="AX39" i="54"/>
  <c r="AX40" i="54"/>
  <c r="AX41" i="54"/>
  <c r="AX42" i="54"/>
  <c r="AY30" i="54"/>
  <c r="AY31" i="54"/>
  <c r="AY32" i="54"/>
  <c r="AY33" i="54"/>
  <c r="AY34" i="54"/>
  <c r="AY35" i="54"/>
  <c r="AY36" i="54"/>
  <c r="AY37" i="54"/>
  <c r="AY38" i="54"/>
  <c r="AY39" i="54"/>
  <c r="AY40" i="54"/>
  <c r="AY41" i="54"/>
  <c r="AY42" i="54"/>
  <c r="AZ30" i="54"/>
  <c r="AZ31" i="54"/>
  <c r="AZ32" i="54"/>
  <c r="AZ33" i="54"/>
  <c r="AZ34" i="54"/>
  <c r="AZ35" i="54"/>
  <c r="AZ36" i="54"/>
  <c r="AZ37" i="54"/>
  <c r="AZ38" i="54"/>
  <c r="AZ39" i="54"/>
  <c r="AZ40" i="54"/>
  <c r="AZ41" i="54"/>
  <c r="AZ42" i="54"/>
  <c r="BA30" i="54"/>
  <c r="BA31" i="54"/>
  <c r="BA32" i="54"/>
  <c r="BA33" i="54"/>
  <c r="BA34" i="54"/>
  <c r="BA35" i="54"/>
  <c r="BA36" i="54"/>
  <c r="BA37" i="54"/>
  <c r="BA38" i="54"/>
  <c r="BA39" i="54"/>
  <c r="BA40" i="54"/>
  <c r="BA41" i="54"/>
  <c r="BA42" i="54"/>
  <c r="BB30" i="54"/>
  <c r="BB31" i="54"/>
  <c r="BB32" i="54"/>
  <c r="BB33" i="54"/>
  <c r="BB34" i="54"/>
  <c r="BB35" i="54"/>
  <c r="BB36" i="54"/>
  <c r="BB37" i="54"/>
  <c r="BB38" i="54"/>
  <c r="BB39" i="54"/>
  <c r="BB40" i="54"/>
  <c r="BB41" i="54"/>
  <c r="BB42" i="54"/>
  <c r="BC30" i="54"/>
  <c r="BC31" i="54"/>
  <c r="BC32" i="54"/>
  <c r="BC33" i="54"/>
  <c r="BC34" i="54"/>
  <c r="BC35" i="54"/>
  <c r="BC36" i="54"/>
  <c r="BC37" i="54"/>
  <c r="BC38" i="54"/>
  <c r="BC39" i="54"/>
  <c r="BC40" i="54"/>
  <c r="BC41" i="54"/>
  <c r="BC42" i="54"/>
  <c r="W25" i="54"/>
  <c r="W10" i="54"/>
  <c r="W11" i="54"/>
  <c r="W12" i="54"/>
  <c r="W13" i="54"/>
  <c r="W14" i="54"/>
  <c r="W15" i="54"/>
  <c r="W16" i="54"/>
  <c r="W17" i="54"/>
  <c r="W18" i="54"/>
  <c r="W19" i="54"/>
  <c r="W20" i="54"/>
  <c r="W21" i="54"/>
  <c r="W22" i="54"/>
  <c r="W60" i="54" s="1"/>
  <c r="W23" i="54"/>
  <c r="W61" i="54" s="1"/>
  <c r="W24" i="54"/>
  <c r="W62" i="54" s="1"/>
  <c r="W26" i="54"/>
  <c r="X25" i="54"/>
  <c r="X10" i="54"/>
  <c r="X11" i="54"/>
  <c r="X12" i="54"/>
  <c r="X13" i="54"/>
  <c r="X14" i="54"/>
  <c r="X15" i="54"/>
  <c r="X16" i="54"/>
  <c r="X17" i="54"/>
  <c r="X18" i="54"/>
  <c r="X19" i="54"/>
  <c r="X20" i="54"/>
  <c r="X21" i="54"/>
  <c r="X22" i="54"/>
  <c r="X60" i="54" s="1"/>
  <c r="X23" i="54"/>
  <c r="X61" i="54" s="1"/>
  <c r="X24" i="54"/>
  <c r="X62" i="54" s="1"/>
  <c r="X26" i="54"/>
  <c r="Y10" i="54"/>
  <c r="Y11" i="54"/>
  <c r="Y12" i="54"/>
  <c r="Y13" i="54"/>
  <c r="Y14" i="54"/>
  <c r="Y15" i="54"/>
  <c r="Y16" i="54"/>
  <c r="Y17" i="54"/>
  <c r="Y18" i="54"/>
  <c r="Y19" i="54"/>
  <c r="Y20" i="54"/>
  <c r="Y21" i="54"/>
  <c r="Y22" i="54"/>
  <c r="Y60" i="54" s="1"/>
  <c r="Y23" i="54"/>
  <c r="Y61" i="54" s="1"/>
  <c r="Y24" i="54"/>
  <c r="Y62" i="54" s="1"/>
  <c r="Y25" i="54"/>
  <c r="Y26" i="54"/>
  <c r="Z10" i="54"/>
  <c r="Z11" i="54"/>
  <c r="Z12" i="54"/>
  <c r="Z13" i="54"/>
  <c r="Z14" i="54"/>
  <c r="Z15" i="54"/>
  <c r="Z16" i="54"/>
  <c r="Z17" i="54"/>
  <c r="Z18" i="54"/>
  <c r="Z19" i="54"/>
  <c r="Z20" i="54"/>
  <c r="Z21" i="54"/>
  <c r="Z22" i="54"/>
  <c r="Z60" i="54" s="1"/>
  <c r="Z23" i="54"/>
  <c r="Z61" i="54" s="1"/>
  <c r="Z24" i="54"/>
  <c r="Z62" i="54" s="1"/>
  <c r="Z25" i="54"/>
  <c r="Z26" i="54"/>
  <c r="AA10" i="54"/>
  <c r="AA11" i="54"/>
  <c r="AA12" i="54"/>
  <c r="AA13" i="54"/>
  <c r="AA14" i="54"/>
  <c r="AA15" i="54"/>
  <c r="AA16" i="54"/>
  <c r="AA17" i="54"/>
  <c r="AA18" i="54"/>
  <c r="AA19" i="54"/>
  <c r="AA20" i="54"/>
  <c r="AA21" i="54"/>
  <c r="AA22" i="54"/>
  <c r="AA60" i="54" s="1"/>
  <c r="AA23" i="54"/>
  <c r="AA61" i="54" s="1"/>
  <c r="AA24" i="54"/>
  <c r="AA62" i="54" s="1"/>
  <c r="AA25" i="54"/>
  <c r="AA26" i="54"/>
  <c r="AB10" i="54"/>
  <c r="AB11" i="54"/>
  <c r="AB12" i="54"/>
  <c r="AB13" i="54"/>
  <c r="AB14" i="54"/>
  <c r="AB15" i="54"/>
  <c r="AB16" i="54"/>
  <c r="AB17" i="54"/>
  <c r="AB18" i="54"/>
  <c r="AB19" i="54"/>
  <c r="AB20" i="54"/>
  <c r="AB21" i="54"/>
  <c r="AB22" i="54"/>
  <c r="AB60" i="54" s="1"/>
  <c r="AB23" i="54"/>
  <c r="AB61" i="54" s="1"/>
  <c r="AB24" i="54"/>
  <c r="AB62" i="54" s="1"/>
  <c r="AB25" i="54"/>
  <c r="AB26" i="54"/>
  <c r="AC10" i="54"/>
  <c r="AC11" i="54"/>
  <c r="AC12" i="54"/>
  <c r="AC13" i="54"/>
  <c r="AC14" i="54"/>
  <c r="AC15" i="54"/>
  <c r="AC16" i="54"/>
  <c r="AC17" i="54"/>
  <c r="AC18" i="54"/>
  <c r="AC19" i="54"/>
  <c r="AC20" i="54"/>
  <c r="AC21" i="54"/>
  <c r="AC22" i="54"/>
  <c r="AC60" i="54" s="1"/>
  <c r="AC23" i="54"/>
  <c r="AC61" i="54" s="1"/>
  <c r="AC24" i="54"/>
  <c r="AC62" i="54" s="1"/>
  <c r="AC25" i="54"/>
  <c r="AC26" i="54"/>
  <c r="AD10" i="54"/>
  <c r="AD11" i="54"/>
  <c r="AD12" i="54"/>
  <c r="AD13" i="54"/>
  <c r="AD14" i="54"/>
  <c r="AD15" i="54"/>
  <c r="AD16" i="54"/>
  <c r="AD17" i="54"/>
  <c r="AD18" i="54"/>
  <c r="AD19" i="54"/>
  <c r="AD20" i="54"/>
  <c r="AD21" i="54"/>
  <c r="AD22" i="54"/>
  <c r="AD60" i="54" s="1"/>
  <c r="AD23" i="54"/>
  <c r="AD61" i="54" s="1"/>
  <c r="AD24" i="54"/>
  <c r="AD62" i="54" s="1"/>
  <c r="AD25" i="54"/>
  <c r="AD26" i="54"/>
  <c r="AE10" i="54"/>
  <c r="AE11" i="54"/>
  <c r="AE12" i="54"/>
  <c r="AE13" i="54"/>
  <c r="AE14" i="54"/>
  <c r="AE15" i="54"/>
  <c r="AE16" i="54"/>
  <c r="AE17" i="54"/>
  <c r="AE18" i="54"/>
  <c r="AE19" i="54"/>
  <c r="AE20" i="54"/>
  <c r="AE21" i="54"/>
  <c r="AE22" i="54"/>
  <c r="AE60" i="54" s="1"/>
  <c r="AE23" i="54"/>
  <c r="AE61" i="54" s="1"/>
  <c r="AE24" i="54"/>
  <c r="AE62" i="54" s="1"/>
  <c r="AE25" i="54"/>
  <c r="AE26" i="54"/>
  <c r="AF10" i="54"/>
  <c r="AF11" i="54"/>
  <c r="AF12" i="54"/>
  <c r="AF13" i="54"/>
  <c r="AF14" i="54"/>
  <c r="AF15" i="54"/>
  <c r="AF16" i="54"/>
  <c r="AF17" i="54"/>
  <c r="AF18" i="54"/>
  <c r="AF19" i="54"/>
  <c r="AF20" i="54"/>
  <c r="AF21" i="54"/>
  <c r="AF22" i="54"/>
  <c r="AF60" i="54" s="1"/>
  <c r="AF23" i="54"/>
  <c r="AF61" i="54" s="1"/>
  <c r="AF24" i="54"/>
  <c r="AF62" i="54" s="1"/>
  <c r="AF25" i="54"/>
  <c r="AF26" i="54"/>
  <c r="AG10" i="54"/>
  <c r="AG11" i="54"/>
  <c r="AG12" i="54"/>
  <c r="AG13" i="54"/>
  <c r="AG14" i="54"/>
  <c r="AG15" i="54"/>
  <c r="AG16" i="54"/>
  <c r="AG17" i="54"/>
  <c r="AG18" i="54"/>
  <c r="AG19" i="54"/>
  <c r="AG20" i="54"/>
  <c r="AG21" i="54"/>
  <c r="AG22" i="54"/>
  <c r="AG60" i="54" s="1"/>
  <c r="AG23" i="54"/>
  <c r="AG61" i="54" s="1"/>
  <c r="AG24" i="54"/>
  <c r="AG62" i="54" s="1"/>
  <c r="AG25" i="54"/>
  <c r="AG26" i="54"/>
  <c r="AH10" i="54"/>
  <c r="AH11" i="54"/>
  <c r="AH12" i="54"/>
  <c r="AH13" i="54"/>
  <c r="AH14" i="54"/>
  <c r="AH15" i="54"/>
  <c r="AH16" i="54"/>
  <c r="AH17" i="54"/>
  <c r="AH18" i="54"/>
  <c r="AH19" i="54"/>
  <c r="AH20" i="54"/>
  <c r="AH21" i="54"/>
  <c r="AH22" i="54"/>
  <c r="AH60" i="54" s="1"/>
  <c r="AH23" i="54"/>
  <c r="AH61" i="54" s="1"/>
  <c r="AH24" i="54"/>
  <c r="AH62" i="54" s="1"/>
  <c r="AH25" i="54"/>
  <c r="AH26" i="54"/>
  <c r="AI10" i="54"/>
  <c r="AI11" i="54"/>
  <c r="AI12" i="54"/>
  <c r="AI13" i="54"/>
  <c r="AI14" i="54"/>
  <c r="AI15" i="54"/>
  <c r="AI16" i="54"/>
  <c r="AI17" i="54"/>
  <c r="AI18" i="54"/>
  <c r="AI19" i="54"/>
  <c r="AI20" i="54"/>
  <c r="AI21" i="54"/>
  <c r="AI22" i="54"/>
  <c r="AI60" i="54" s="1"/>
  <c r="AI23" i="54"/>
  <c r="AI61" i="54" s="1"/>
  <c r="AI24" i="54"/>
  <c r="AI62" i="54" s="1"/>
  <c r="AI25" i="54"/>
  <c r="AI26" i="54"/>
  <c r="AJ10" i="54"/>
  <c r="AJ11" i="54"/>
  <c r="AJ12" i="54"/>
  <c r="AJ13" i="54"/>
  <c r="AJ14" i="54"/>
  <c r="AJ15" i="54"/>
  <c r="AJ16" i="54"/>
  <c r="AJ17" i="54"/>
  <c r="AJ18" i="54"/>
  <c r="AJ19" i="54"/>
  <c r="AJ20" i="54"/>
  <c r="AJ21" i="54"/>
  <c r="AJ22" i="54"/>
  <c r="AJ60" i="54" s="1"/>
  <c r="AJ23" i="54"/>
  <c r="AJ61" i="54" s="1"/>
  <c r="AJ24" i="54"/>
  <c r="AJ62" i="54" s="1"/>
  <c r="AJ25" i="54"/>
  <c r="AJ26" i="54"/>
  <c r="AK10" i="54"/>
  <c r="AK11" i="54"/>
  <c r="AK12" i="54"/>
  <c r="AK13" i="54"/>
  <c r="AK14" i="54"/>
  <c r="AK15" i="54"/>
  <c r="AK16" i="54"/>
  <c r="AK17" i="54"/>
  <c r="AK18" i="54"/>
  <c r="AK19" i="54"/>
  <c r="AK20" i="54"/>
  <c r="AK21" i="54"/>
  <c r="AK22" i="54"/>
  <c r="AK60" i="54" s="1"/>
  <c r="AK23" i="54"/>
  <c r="AK61" i="54" s="1"/>
  <c r="AK24" i="54"/>
  <c r="AK62" i="54" s="1"/>
  <c r="AK25" i="54"/>
  <c r="AK26" i="54"/>
  <c r="AL10" i="54"/>
  <c r="AL11" i="54"/>
  <c r="AL12" i="54"/>
  <c r="AL13" i="54"/>
  <c r="AL14" i="54"/>
  <c r="AL15" i="54"/>
  <c r="AL16" i="54"/>
  <c r="AL17" i="54"/>
  <c r="AL18" i="54"/>
  <c r="AL19" i="54"/>
  <c r="AL20" i="54"/>
  <c r="AL21" i="54"/>
  <c r="AL22" i="54"/>
  <c r="AL60" i="54" s="1"/>
  <c r="AL23" i="54"/>
  <c r="AL61" i="54" s="1"/>
  <c r="AL24" i="54"/>
  <c r="AL62" i="54" s="1"/>
  <c r="AL25" i="54"/>
  <c r="AL26" i="54"/>
  <c r="AM10" i="54"/>
  <c r="AM11" i="54"/>
  <c r="AM12" i="54"/>
  <c r="AM13" i="54"/>
  <c r="AM14" i="54"/>
  <c r="AM15" i="54"/>
  <c r="AM16" i="54"/>
  <c r="AM17" i="54"/>
  <c r="AM18" i="54"/>
  <c r="AM19" i="54"/>
  <c r="AM20" i="54"/>
  <c r="AM21" i="54"/>
  <c r="AM22" i="54"/>
  <c r="AM60" i="54" s="1"/>
  <c r="AM23" i="54"/>
  <c r="AM61" i="54" s="1"/>
  <c r="AM24" i="54"/>
  <c r="AM62" i="54" s="1"/>
  <c r="AM25" i="54"/>
  <c r="AM26" i="54"/>
  <c r="AN10" i="54"/>
  <c r="AN11" i="54"/>
  <c r="AN12" i="54"/>
  <c r="AN13" i="54"/>
  <c r="AN14" i="54"/>
  <c r="AN15" i="54"/>
  <c r="AN16" i="54"/>
  <c r="AN17" i="54"/>
  <c r="AN18" i="54"/>
  <c r="AN19" i="54"/>
  <c r="AN20" i="54"/>
  <c r="AN21" i="54"/>
  <c r="AN22" i="54"/>
  <c r="AN60" i="54" s="1"/>
  <c r="AN23" i="54"/>
  <c r="AN61" i="54" s="1"/>
  <c r="AN24" i="54"/>
  <c r="AN62" i="54" s="1"/>
  <c r="AN25" i="54"/>
  <c r="AN26" i="54"/>
  <c r="AO10" i="54"/>
  <c r="AO11" i="54"/>
  <c r="AO12" i="54"/>
  <c r="AO13" i="54"/>
  <c r="AO14" i="54"/>
  <c r="AO15" i="54"/>
  <c r="AO16" i="54"/>
  <c r="AO17" i="54"/>
  <c r="AO18" i="54"/>
  <c r="AO19" i="54"/>
  <c r="AO20" i="54"/>
  <c r="AO21" i="54"/>
  <c r="AO22" i="54"/>
  <c r="AO60" i="54" s="1"/>
  <c r="AO23" i="54"/>
  <c r="AO61" i="54" s="1"/>
  <c r="AO24" i="54"/>
  <c r="AO62" i="54" s="1"/>
  <c r="AO25" i="54"/>
  <c r="AO26" i="54"/>
  <c r="AP10" i="54"/>
  <c r="AP11" i="54"/>
  <c r="AP12" i="54"/>
  <c r="AP13" i="54"/>
  <c r="AP14" i="54"/>
  <c r="AP15" i="54"/>
  <c r="AP16" i="54"/>
  <c r="AP17" i="54"/>
  <c r="AP18" i="54"/>
  <c r="AP19" i="54"/>
  <c r="AP20" i="54"/>
  <c r="AP21" i="54"/>
  <c r="AP22" i="54"/>
  <c r="AP60" i="54" s="1"/>
  <c r="AP23" i="54"/>
  <c r="AP61" i="54" s="1"/>
  <c r="AP24" i="54"/>
  <c r="AP62" i="54" s="1"/>
  <c r="AP25" i="54"/>
  <c r="AP26" i="54"/>
  <c r="AQ10" i="54"/>
  <c r="AQ11" i="54"/>
  <c r="AQ12" i="54"/>
  <c r="AQ13" i="54"/>
  <c r="AQ14" i="54"/>
  <c r="AQ15" i="54"/>
  <c r="AQ16" i="54"/>
  <c r="AQ17" i="54"/>
  <c r="AQ18" i="54"/>
  <c r="AQ19" i="54"/>
  <c r="AQ20" i="54"/>
  <c r="AQ21" i="54"/>
  <c r="AQ22" i="54"/>
  <c r="AQ60" i="54" s="1"/>
  <c r="AQ23" i="54"/>
  <c r="AQ61" i="54" s="1"/>
  <c r="AQ24" i="54"/>
  <c r="AQ62" i="54" s="1"/>
  <c r="AQ25" i="54"/>
  <c r="AQ26" i="54"/>
  <c r="AR10" i="54"/>
  <c r="AR11" i="54"/>
  <c r="AR12" i="54"/>
  <c r="AR13" i="54"/>
  <c r="AR14" i="54"/>
  <c r="AR15" i="54"/>
  <c r="AR16" i="54"/>
  <c r="AR17" i="54"/>
  <c r="AR18" i="54"/>
  <c r="AR19" i="54"/>
  <c r="AR20" i="54"/>
  <c r="AR21" i="54"/>
  <c r="AR22" i="54"/>
  <c r="AR60" i="54" s="1"/>
  <c r="AR23" i="54"/>
  <c r="AR61" i="54" s="1"/>
  <c r="AR24" i="54"/>
  <c r="AR62" i="54" s="1"/>
  <c r="AR25" i="54"/>
  <c r="AR26" i="54"/>
  <c r="AS10" i="54"/>
  <c r="AS11" i="54"/>
  <c r="AS12" i="54"/>
  <c r="AS13" i="54"/>
  <c r="AS14" i="54"/>
  <c r="AS15" i="54"/>
  <c r="AS16" i="54"/>
  <c r="AS17" i="54"/>
  <c r="AS18" i="54"/>
  <c r="AS19" i="54"/>
  <c r="AS20" i="54"/>
  <c r="AS21" i="54"/>
  <c r="AS22" i="54"/>
  <c r="AS60" i="54" s="1"/>
  <c r="AS23" i="54"/>
  <c r="AS61" i="54" s="1"/>
  <c r="AS24" i="54"/>
  <c r="AS62" i="54" s="1"/>
  <c r="AS25" i="54"/>
  <c r="AS26" i="54"/>
  <c r="AT10" i="54"/>
  <c r="AT11" i="54"/>
  <c r="AT12" i="54"/>
  <c r="AT13" i="54"/>
  <c r="AT14" i="54"/>
  <c r="AT15" i="54"/>
  <c r="AT16" i="54"/>
  <c r="AT17" i="54"/>
  <c r="AT18" i="54"/>
  <c r="AT19" i="54"/>
  <c r="AT20" i="54"/>
  <c r="AT21" i="54"/>
  <c r="AT22" i="54"/>
  <c r="AT60" i="54" s="1"/>
  <c r="AT23" i="54"/>
  <c r="AT61" i="54" s="1"/>
  <c r="AT24" i="54"/>
  <c r="AT62" i="54" s="1"/>
  <c r="AT25" i="54"/>
  <c r="AT26" i="54"/>
  <c r="AU26" i="16"/>
  <c r="AU11" i="16"/>
  <c r="AU12" i="16"/>
  <c r="AU13" i="16"/>
  <c r="AU14" i="16"/>
  <c r="AU15" i="16"/>
  <c r="AU16" i="16"/>
  <c r="AU17" i="16"/>
  <c r="AU18" i="16"/>
  <c r="AU19" i="16"/>
  <c r="AU20" i="16"/>
  <c r="AU21" i="16"/>
  <c r="AU22" i="16"/>
  <c r="AU23" i="16"/>
  <c r="AU24" i="16"/>
  <c r="AU25" i="16"/>
  <c r="AU27" i="16"/>
  <c r="AW11" i="16"/>
  <c r="AW12" i="16"/>
  <c r="AW13" i="16"/>
  <c r="AW14" i="16"/>
  <c r="AW15" i="16"/>
  <c r="AW16" i="16"/>
  <c r="AW17" i="16"/>
  <c r="AW18" i="16"/>
  <c r="AW19" i="16"/>
  <c r="AW20" i="16"/>
  <c r="AW21" i="16"/>
  <c r="AW22" i="16"/>
  <c r="AW23" i="16"/>
  <c r="AW24" i="16"/>
  <c r="AW25" i="16"/>
  <c r="AW26" i="16"/>
  <c r="AW27" i="16"/>
  <c r="AW58" i="16"/>
  <c r="AW59" i="16" s="1"/>
  <c r="AV26" i="16"/>
  <c r="AV11" i="16"/>
  <c r="AV12" i="16"/>
  <c r="AV13" i="16"/>
  <c r="AV14" i="16"/>
  <c r="AV15" i="16"/>
  <c r="AV16" i="16"/>
  <c r="AV17" i="16"/>
  <c r="AV18" i="16"/>
  <c r="AV19" i="16"/>
  <c r="AV20" i="16"/>
  <c r="AV21" i="16"/>
  <c r="AV22" i="16"/>
  <c r="AV23" i="16"/>
  <c r="AV24" i="16"/>
  <c r="AV25" i="16"/>
  <c r="AV27" i="16"/>
  <c r="AX26" i="16"/>
  <c r="AX11" i="16"/>
  <c r="AX12" i="16"/>
  <c r="AX13" i="16"/>
  <c r="AX14" i="16"/>
  <c r="AX15" i="16"/>
  <c r="AX16" i="16"/>
  <c r="AX17" i="16"/>
  <c r="AX18" i="16"/>
  <c r="AX19" i="16"/>
  <c r="AX20" i="16"/>
  <c r="AX21" i="16"/>
  <c r="AX22" i="16"/>
  <c r="AX23" i="16"/>
  <c r="AX24" i="16"/>
  <c r="AX25" i="16"/>
  <c r="AX27" i="16"/>
  <c r="BC11" i="16"/>
  <c r="BC12" i="16"/>
  <c r="BC13" i="16"/>
  <c r="BC14" i="16"/>
  <c r="BC15" i="16"/>
  <c r="BC16" i="16"/>
  <c r="BC17" i="16"/>
  <c r="BC18" i="16"/>
  <c r="BC19" i="16"/>
  <c r="BC20" i="16"/>
  <c r="BC21" i="16"/>
  <c r="BC22" i="16"/>
  <c r="BC23" i="16"/>
  <c r="BC24" i="16"/>
  <c r="BC25" i="16"/>
  <c r="BC26" i="16"/>
  <c r="BC27" i="16"/>
  <c r="AY26" i="16"/>
  <c r="AY11" i="16"/>
  <c r="AY12" i="16"/>
  <c r="AY13" i="16"/>
  <c r="AY14" i="16"/>
  <c r="AY15" i="16"/>
  <c r="AY16" i="16"/>
  <c r="AY17" i="16"/>
  <c r="AY18" i="16"/>
  <c r="AY19" i="16"/>
  <c r="AY20" i="16"/>
  <c r="AY21" i="16"/>
  <c r="AY22" i="16"/>
  <c r="AY23" i="16"/>
  <c r="AY24" i="16"/>
  <c r="AY25" i="16"/>
  <c r="AY27" i="16"/>
  <c r="AZ26" i="16"/>
  <c r="AZ11" i="16"/>
  <c r="AZ12" i="16"/>
  <c r="AZ13" i="16"/>
  <c r="AZ14" i="16"/>
  <c r="AZ15" i="16"/>
  <c r="AZ16" i="16"/>
  <c r="AZ17" i="16"/>
  <c r="AZ18" i="16"/>
  <c r="AZ19" i="16"/>
  <c r="AZ20" i="16"/>
  <c r="AZ21" i="16"/>
  <c r="AZ22" i="16"/>
  <c r="AZ23" i="16"/>
  <c r="AZ24" i="16"/>
  <c r="AZ25" i="16"/>
  <c r="AZ27" i="16"/>
  <c r="BA11" i="16"/>
  <c r="BA12" i="16"/>
  <c r="BA13" i="16"/>
  <c r="BA14" i="16"/>
  <c r="BA15" i="16"/>
  <c r="BA16" i="16"/>
  <c r="BA17" i="16"/>
  <c r="BA18" i="16"/>
  <c r="BA19" i="16"/>
  <c r="BA20" i="16"/>
  <c r="BA21" i="16"/>
  <c r="BA22" i="16"/>
  <c r="BA23" i="16"/>
  <c r="BA24" i="16"/>
  <c r="BA25" i="16"/>
  <c r="BA26" i="16"/>
  <c r="BA27" i="16"/>
  <c r="BB11" i="16"/>
  <c r="BB12" i="16"/>
  <c r="BB13" i="16"/>
  <c r="BB14" i="16"/>
  <c r="BB15" i="16"/>
  <c r="BB16" i="16"/>
  <c r="BB17" i="16"/>
  <c r="BB18" i="16"/>
  <c r="BB19" i="16"/>
  <c r="BB20" i="16"/>
  <c r="BB21" i="16"/>
  <c r="BB22" i="16"/>
  <c r="BB23" i="16"/>
  <c r="BB24" i="16"/>
  <c r="BB25" i="16"/>
  <c r="BB26" i="16"/>
  <c r="BB27" i="16"/>
  <c r="L25" i="54"/>
  <c r="L10" i="54"/>
  <c r="L11" i="54"/>
  <c r="L12" i="54"/>
  <c r="L13" i="54"/>
  <c r="L14" i="54"/>
  <c r="L15" i="54"/>
  <c r="L16" i="54"/>
  <c r="L17" i="54"/>
  <c r="L18" i="54"/>
  <c r="L19" i="54"/>
  <c r="L20" i="54"/>
  <c r="L21" i="54"/>
  <c r="L22" i="54"/>
  <c r="L60" i="54" s="1"/>
  <c r="L23" i="54"/>
  <c r="L61" i="54" s="1"/>
  <c r="L24" i="54"/>
  <c r="L62" i="54" s="1"/>
  <c r="L26" i="54"/>
  <c r="R25" i="54"/>
  <c r="R10" i="54"/>
  <c r="R11" i="54"/>
  <c r="R12" i="54"/>
  <c r="R13" i="54"/>
  <c r="R14" i="54"/>
  <c r="R15" i="54"/>
  <c r="R16" i="54"/>
  <c r="R17" i="54"/>
  <c r="R18" i="54"/>
  <c r="R19" i="54"/>
  <c r="R20" i="54"/>
  <c r="R21" i="54"/>
  <c r="R22" i="54"/>
  <c r="R60" i="54" s="1"/>
  <c r="R23" i="54"/>
  <c r="R61" i="54" s="1"/>
  <c r="R24" i="54"/>
  <c r="R62" i="54" s="1"/>
  <c r="R26" i="54"/>
  <c r="S10" i="54"/>
  <c r="S11" i="54"/>
  <c r="S12" i="54"/>
  <c r="S13" i="54"/>
  <c r="S14" i="54"/>
  <c r="S15" i="54"/>
  <c r="S16" i="54"/>
  <c r="S17" i="54"/>
  <c r="S18" i="54"/>
  <c r="S19" i="54"/>
  <c r="S20" i="54"/>
  <c r="S21" i="54"/>
  <c r="S22" i="54"/>
  <c r="S60" i="54" s="1"/>
  <c r="S23" i="54"/>
  <c r="S61" i="54" s="1"/>
  <c r="S24" i="54"/>
  <c r="S62" i="54" s="1"/>
  <c r="S25" i="54"/>
  <c r="S26" i="54"/>
  <c r="T10" i="54"/>
  <c r="T11" i="54"/>
  <c r="T12" i="54"/>
  <c r="T13" i="54"/>
  <c r="T14" i="54"/>
  <c r="T15" i="54"/>
  <c r="T16" i="54"/>
  <c r="T17" i="54"/>
  <c r="T18" i="54"/>
  <c r="T19" i="54"/>
  <c r="T20" i="54"/>
  <c r="T21" i="54"/>
  <c r="T22" i="54"/>
  <c r="T60" i="54" s="1"/>
  <c r="T23" i="54"/>
  <c r="T61" i="54" s="1"/>
  <c r="T24" i="54"/>
  <c r="T62" i="54" s="1"/>
  <c r="T25" i="54"/>
  <c r="T26" i="54"/>
  <c r="U10" i="54"/>
  <c r="U11" i="54"/>
  <c r="U12" i="54"/>
  <c r="U13" i="54"/>
  <c r="U14" i="54"/>
  <c r="U15" i="54"/>
  <c r="U16" i="54"/>
  <c r="U17" i="54"/>
  <c r="U18" i="54"/>
  <c r="U19" i="54"/>
  <c r="U20" i="54"/>
  <c r="U21" i="54"/>
  <c r="U22" i="54"/>
  <c r="U60" i="54" s="1"/>
  <c r="U23" i="54"/>
  <c r="U61" i="54" s="1"/>
  <c r="U24" i="54"/>
  <c r="U62" i="54" s="1"/>
  <c r="U25" i="54"/>
  <c r="U26" i="54"/>
  <c r="AX52" i="16"/>
  <c r="BC52" i="16"/>
  <c r="AU51" i="16"/>
  <c r="AU52" i="16"/>
  <c r="AU53" i="16" s="1"/>
  <c r="AW51" i="16"/>
  <c r="AW52" i="16"/>
  <c r="R51" i="16"/>
  <c r="S51" i="16"/>
  <c r="T51" i="16"/>
  <c r="U51" i="16"/>
  <c r="R52" i="16"/>
  <c r="S52" i="16"/>
  <c r="T52" i="16"/>
  <c r="U52" i="16"/>
  <c r="F52" i="16"/>
  <c r="G52" i="16"/>
  <c r="H52" i="16"/>
  <c r="I52" i="16"/>
  <c r="J52" i="16"/>
  <c r="K52" i="16"/>
  <c r="M52" i="16"/>
  <c r="N52" i="16"/>
  <c r="O52" i="16"/>
  <c r="P52" i="16"/>
  <c r="Q52" i="16"/>
  <c r="V52" i="16"/>
  <c r="AZ51" i="16"/>
  <c r="BA51" i="16"/>
  <c r="BB51" i="16"/>
  <c r="AZ52" i="16"/>
  <c r="BA52" i="16"/>
  <c r="BB52" i="16"/>
  <c r="X51" i="16"/>
  <c r="Y51" i="16"/>
  <c r="Z51" i="16"/>
  <c r="AA51" i="16"/>
  <c r="AB51" i="16"/>
  <c r="AC51" i="16"/>
  <c r="AD51" i="16"/>
  <c r="AE51" i="16"/>
  <c r="AF51" i="16"/>
  <c r="AG51" i="16"/>
  <c r="AH51" i="16"/>
  <c r="AI51" i="16"/>
  <c r="AJ51" i="16"/>
  <c r="AK51" i="16"/>
  <c r="AL51" i="16"/>
  <c r="AM51" i="16"/>
  <c r="AN51" i="16"/>
  <c r="AO51" i="16"/>
  <c r="AP51" i="16"/>
  <c r="AQ51" i="16"/>
  <c r="AR51" i="16"/>
  <c r="AS51" i="16"/>
  <c r="AT51" i="16"/>
  <c r="X52" i="16"/>
  <c r="Y52" i="16"/>
  <c r="Z52" i="16"/>
  <c r="AA52" i="16"/>
  <c r="AB52" i="16"/>
  <c r="AC52" i="16"/>
  <c r="AD52" i="16"/>
  <c r="AE52" i="16"/>
  <c r="AF52" i="16"/>
  <c r="AG52" i="16"/>
  <c r="AH52" i="16"/>
  <c r="AI52" i="16"/>
  <c r="AJ52" i="16"/>
  <c r="AK52" i="16"/>
  <c r="AL52" i="16"/>
  <c r="AM52" i="16"/>
  <c r="AN52" i="16"/>
  <c r="AO52" i="16"/>
  <c r="AP52" i="16"/>
  <c r="AQ52" i="16"/>
  <c r="AR52" i="16"/>
  <c r="AS52" i="16"/>
  <c r="AT52" i="16"/>
  <c r="F30" i="16"/>
  <c r="BD43" i="16"/>
  <c r="BD42" i="16"/>
  <c r="BD41" i="16"/>
  <c r="BD40" i="16"/>
  <c r="BD39" i="16"/>
  <c r="BD38" i="16"/>
  <c r="BD37" i="16"/>
  <c r="BD36" i="16"/>
  <c r="BD35" i="16"/>
  <c r="BD34" i="16"/>
  <c r="BD33" i="16"/>
  <c r="BD32" i="16"/>
  <c r="BD31" i="16"/>
  <c r="BC30" i="16"/>
  <c r="AZ30" i="16"/>
  <c r="AY30" i="16"/>
  <c r="AX30" i="16"/>
  <c r="W30" i="16"/>
  <c r="R30" i="16"/>
  <c r="L30" i="16"/>
  <c r="BD27" i="16"/>
  <c r="BD26" i="16"/>
  <c r="BD25" i="16"/>
  <c r="BD24" i="16"/>
  <c r="BD23" i="16"/>
  <c r="BD22" i="16"/>
  <c r="BD21" i="16"/>
  <c r="BD20" i="16"/>
  <c r="BD19" i="16"/>
  <c r="BD18" i="16"/>
  <c r="BD17" i="16"/>
  <c r="BD16" i="16"/>
  <c r="BD15" i="16"/>
  <c r="BD14" i="16"/>
  <c r="BD13" i="16"/>
  <c r="BD12" i="16"/>
  <c r="BD11" i="16"/>
  <c r="X10" i="16"/>
  <c r="W10" i="16"/>
  <c r="F10" i="16"/>
  <c r="BD9" i="16"/>
  <c r="BC9" i="16"/>
  <c r="BB9" i="16"/>
  <c r="BA9" i="16"/>
  <c r="AZ9" i="16"/>
  <c r="AY9" i="16"/>
  <c r="AX9" i="16"/>
  <c r="AW9" i="16"/>
  <c r="AV9" i="16"/>
  <c r="AU9" i="16"/>
  <c r="AT9" i="16"/>
  <c r="AS9" i="16"/>
  <c r="AR9" i="16"/>
  <c r="AQ9" i="16"/>
  <c r="AP9" i="16"/>
  <c r="AO9" i="16"/>
  <c r="AN9" i="16"/>
  <c r="AM9" i="16"/>
  <c r="AL9" i="16"/>
  <c r="AK9" i="16"/>
  <c r="AJ9" i="16"/>
  <c r="AI9" i="16"/>
  <c r="AH9" i="16"/>
  <c r="AG9" i="16"/>
  <c r="AF9" i="16"/>
  <c r="AE9" i="16"/>
  <c r="AD9" i="16"/>
  <c r="AC9" i="16"/>
  <c r="AB9" i="16"/>
  <c r="AA9" i="16"/>
  <c r="Z9" i="16"/>
  <c r="Y9" i="16"/>
  <c r="X9" i="16"/>
  <c r="W9" i="16"/>
  <c r="V9" i="16"/>
  <c r="U9" i="16"/>
  <c r="T9" i="16"/>
  <c r="S9" i="16"/>
  <c r="R9" i="16"/>
  <c r="Q9" i="16"/>
  <c r="P9" i="16"/>
  <c r="O9" i="16"/>
  <c r="N9" i="16"/>
  <c r="M9" i="16"/>
  <c r="L9" i="16"/>
  <c r="K9" i="16"/>
  <c r="J9" i="16"/>
  <c r="I9" i="16"/>
  <c r="H9" i="16"/>
  <c r="G9" i="16"/>
  <c r="F9" i="16"/>
  <c r="J19" i="34"/>
  <c r="J21" i="34" s="1"/>
  <c r="J46" i="40"/>
  <c r="J24" i="34"/>
  <c r="J47" i="40" s="1"/>
  <c r="J27" i="34"/>
  <c r="J48" i="40" s="1"/>
  <c r="J30" i="34"/>
  <c r="J32" i="34" s="1"/>
  <c r="J49" i="40" s="1"/>
  <c r="J31" i="34"/>
  <c r="D13" i="6"/>
  <c r="D79" i="6" s="1"/>
  <c r="D125" i="46" s="1"/>
  <c r="H34" i="19"/>
  <c r="E120" i="38" s="1"/>
  <c r="D79" i="38"/>
  <c r="C48" i="38"/>
  <c r="D120" i="38"/>
  <c r="C89" i="38"/>
  <c r="D161" i="38"/>
  <c r="C130" i="38"/>
  <c r="D17" i="6"/>
  <c r="D83" i="6" s="1"/>
  <c r="E66" i="7" s="1"/>
  <c r="D14" i="34" s="1"/>
  <c r="D20" i="34" s="1"/>
  <c r="D38" i="34" s="1"/>
  <c r="D109" i="46" s="1"/>
  <c r="D128" i="46" s="1"/>
  <c r="D11" i="6"/>
  <c r="D19" i="6"/>
  <c r="D85" i="6" s="1"/>
  <c r="D12" i="6"/>
  <c r="D78" i="6" s="1"/>
  <c r="D121" i="46" s="1"/>
  <c r="D25" i="6"/>
  <c r="D91" i="6" s="1"/>
  <c r="D26" i="6"/>
  <c r="D92" i="6" s="1"/>
  <c r="E14" i="7" s="1"/>
  <c r="D30" i="6"/>
  <c r="D96" i="6" s="1"/>
  <c r="E16" i="7" s="1"/>
  <c r="D31" i="6"/>
  <c r="D18" i="6"/>
  <c r="D32" i="6"/>
  <c r="D98" i="6" s="1"/>
  <c r="D15" i="6"/>
  <c r="D28" i="6"/>
  <c r="D16" i="6"/>
  <c r="D29" i="6"/>
  <c r="AO9" i="15"/>
  <c r="E26" i="3"/>
  <c r="L21" i="3" s="1"/>
  <c r="E54" i="38"/>
  <c r="AN9" i="15"/>
  <c r="E34" i="3"/>
  <c r="L29" i="3" s="1"/>
  <c r="P29" i="3" s="1"/>
  <c r="E141" i="38"/>
  <c r="AM9" i="15"/>
  <c r="AQ9" i="15"/>
  <c r="L62" i="6"/>
  <c r="E42" i="3"/>
  <c r="L37" i="3" s="1"/>
  <c r="D54" i="38"/>
  <c r="G54" i="38"/>
  <c r="F54" i="38" s="1"/>
  <c r="D95" i="38"/>
  <c r="G95" i="38"/>
  <c r="F95" i="38" s="1"/>
  <c r="D136" i="38"/>
  <c r="E136" i="38"/>
  <c r="G136" i="38"/>
  <c r="F136" i="38" s="1"/>
  <c r="E59" i="38"/>
  <c r="D59" i="38"/>
  <c r="G59" i="38"/>
  <c r="F59" i="38" s="1"/>
  <c r="E100" i="38"/>
  <c r="D100" i="38"/>
  <c r="G100" i="38"/>
  <c r="F100" i="38" s="1"/>
  <c r="D141" i="38"/>
  <c r="G141" i="38"/>
  <c r="F141" i="38" s="1"/>
  <c r="E64" i="38"/>
  <c r="D64" i="38"/>
  <c r="G64" i="38"/>
  <c r="F64" i="38" s="1"/>
  <c r="E105" i="38"/>
  <c r="D105" i="38"/>
  <c r="G105" i="38"/>
  <c r="F105" i="38" s="1"/>
  <c r="D146" i="38"/>
  <c r="E146" i="38"/>
  <c r="G146" i="38"/>
  <c r="F146" i="38" s="1"/>
  <c r="D76" i="38"/>
  <c r="G76" i="38"/>
  <c r="F76" i="38" s="1"/>
  <c r="D117" i="38"/>
  <c r="G117" i="38"/>
  <c r="F117" i="38" s="1"/>
  <c r="D158" i="38"/>
  <c r="G158" i="38"/>
  <c r="F158" i="38" s="1"/>
  <c r="E63" i="38"/>
  <c r="D63" i="38"/>
  <c r="G63" i="38"/>
  <c r="F63" i="38" s="1"/>
  <c r="E104" i="38"/>
  <c r="D104" i="38"/>
  <c r="G104" i="38"/>
  <c r="F104" i="38" s="1"/>
  <c r="D145" i="38"/>
  <c r="E145" i="38"/>
  <c r="G145" i="38"/>
  <c r="F145" i="38" s="1"/>
  <c r="D58" i="38"/>
  <c r="G58" i="38"/>
  <c r="F58" i="38" s="1"/>
  <c r="D99" i="38"/>
  <c r="G99" i="38"/>
  <c r="F99" i="38" s="1"/>
  <c r="D140" i="38"/>
  <c r="E140" i="38"/>
  <c r="G140" i="38"/>
  <c r="F140" i="38" s="1"/>
  <c r="E135" i="38"/>
  <c r="E53" i="38"/>
  <c r="D53" i="38"/>
  <c r="G53" i="38"/>
  <c r="F53" i="38" s="1"/>
  <c r="E94" i="38"/>
  <c r="D94" i="38"/>
  <c r="G94" i="38"/>
  <c r="F94" i="38" s="1"/>
  <c r="D135" i="38"/>
  <c r="G135" i="38"/>
  <c r="F135" i="38" s="1"/>
  <c r="L70" i="3"/>
  <c r="M70" i="3" s="1"/>
  <c r="H35" i="19"/>
  <c r="H36" i="19"/>
  <c r="I11" i="6"/>
  <c r="I76" i="6" s="1"/>
  <c r="I12" i="6"/>
  <c r="I78" i="6" s="1"/>
  <c r="I13" i="6"/>
  <c r="I79" i="6" s="1"/>
  <c r="I125" i="46" s="1"/>
  <c r="I17" i="6"/>
  <c r="I83" i="6"/>
  <c r="I129" i="46" s="1"/>
  <c r="I19" i="6"/>
  <c r="I85" i="6" s="1"/>
  <c r="D80" i="38"/>
  <c r="D121" i="38"/>
  <c r="D162" i="38"/>
  <c r="D81" i="38"/>
  <c r="D122" i="38"/>
  <c r="D163" i="38"/>
  <c r="F11" i="6"/>
  <c r="F76" i="6" s="1"/>
  <c r="F117" i="46" s="1"/>
  <c r="F12" i="6"/>
  <c r="F78" i="6" s="1"/>
  <c r="F13" i="6"/>
  <c r="F79" i="6" s="1"/>
  <c r="F17" i="6"/>
  <c r="F83" i="6" s="1"/>
  <c r="F19" i="6"/>
  <c r="F85" i="6" s="1"/>
  <c r="H40" i="19"/>
  <c r="I15" i="6"/>
  <c r="I28" i="6"/>
  <c r="I16" i="6"/>
  <c r="I29" i="6"/>
  <c r="D85" i="38"/>
  <c r="D126" i="38"/>
  <c r="D167" i="38"/>
  <c r="F15" i="6"/>
  <c r="F28" i="6"/>
  <c r="F56" i="6"/>
  <c r="F102" i="6" s="1"/>
  <c r="F146" i="46" s="1"/>
  <c r="F16" i="6"/>
  <c r="F29" i="6"/>
  <c r="E50" i="7"/>
  <c r="D15" i="32" s="1"/>
  <c r="D28" i="32" s="1"/>
  <c r="E28" i="32" s="1"/>
  <c r="D22" i="32"/>
  <c r="D34" i="32"/>
  <c r="E34" i="32" s="1"/>
  <c r="H26" i="19"/>
  <c r="E114" i="38" s="1"/>
  <c r="H27" i="19"/>
  <c r="E74" i="38" s="1"/>
  <c r="H28" i="19"/>
  <c r="E69" i="38" s="1"/>
  <c r="E103" i="38"/>
  <c r="I23" i="6"/>
  <c r="I89" i="6"/>
  <c r="I74" i="46" s="1"/>
  <c r="I25" i="6"/>
  <c r="I91" i="6" s="1"/>
  <c r="I82" i="46" s="1"/>
  <c r="I26" i="6"/>
  <c r="I92" i="6" s="1"/>
  <c r="I86" i="46" s="1"/>
  <c r="I27" i="6"/>
  <c r="I14" i="6"/>
  <c r="I30" i="6"/>
  <c r="I96" i="6" s="1"/>
  <c r="I94" i="46" s="1"/>
  <c r="I31" i="6"/>
  <c r="I18" i="6"/>
  <c r="I32" i="6"/>
  <c r="I98" i="6" s="1"/>
  <c r="I102" i="46" s="1"/>
  <c r="D70" i="38"/>
  <c r="G70" i="38"/>
  <c r="F70" i="38" s="1"/>
  <c r="D111" i="38"/>
  <c r="G111" i="38"/>
  <c r="F111" i="38" s="1"/>
  <c r="D152" i="38"/>
  <c r="G152" i="38"/>
  <c r="F152" i="38" s="1"/>
  <c r="G52" i="38"/>
  <c r="F52" i="38" s="1"/>
  <c r="D52" i="38"/>
  <c r="G93" i="38"/>
  <c r="F93" i="38" s="1"/>
  <c r="D93" i="38"/>
  <c r="G134" i="38"/>
  <c r="F134" i="38" s="1"/>
  <c r="D134" i="38"/>
  <c r="G73" i="38"/>
  <c r="F73" i="38" s="1"/>
  <c r="D73" i="38"/>
  <c r="G114" i="38"/>
  <c r="F114" i="38" s="1"/>
  <c r="D114" i="38"/>
  <c r="G155" i="38"/>
  <c r="F155" i="38" s="1"/>
  <c r="D155" i="38"/>
  <c r="G74" i="38"/>
  <c r="F74" i="38" s="1"/>
  <c r="D74" i="38"/>
  <c r="G115" i="38"/>
  <c r="F115" i="38" s="1"/>
  <c r="D115" i="38"/>
  <c r="G156" i="38"/>
  <c r="F156" i="38" s="1"/>
  <c r="D156" i="38"/>
  <c r="G75" i="38"/>
  <c r="F75" i="38" s="1"/>
  <c r="D75" i="38"/>
  <c r="G116" i="38"/>
  <c r="F116" i="38" s="1"/>
  <c r="D116" i="38"/>
  <c r="G157" i="38"/>
  <c r="F157" i="38" s="1"/>
  <c r="D157" i="38"/>
  <c r="E57" i="38"/>
  <c r="G57" i="38"/>
  <c r="F57" i="38" s="1"/>
  <c r="D57" i="38"/>
  <c r="E98" i="38"/>
  <c r="G98" i="38"/>
  <c r="F98" i="38" s="1"/>
  <c r="D98" i="38"/>
  <c r="E139" i="38"/>
  <c r="G139" i="38"/>
  <c r="F139" i="38" s="1"/>
  <c r="D139" i="38"/>
  <c r="E62" i="38"/>
  <c r="G62" i="38"/>
  <c r="F62" i="38" s="1"/>
  <c r="D62" i="38"/>
  <c r="G103" i="38"/>
  <c r="F103" i="38" s="1"/>
  <c r="D103" i="38"/>
  <c r="E144" i="38"/>
  <c r="G144" i="38"/>
  <c r="F144" i="38" s="1"/>
  <c r="D144" i="38"/>
  <c r="G67" i="38"/>
  <c r="F67" i="38" s="1"/>
  <c r="D67" i="38"/>
  <c r="G108" i="38"/>
  <c r="F108" i="38" s="1"/>
  <c r="D108" i="38"/>
  <c r="G149" i="38"/>
  <c r="F149" i="38" s="1"/>
  <c r="D149" i="38"/>
  <c r="G68" i="38"/>
  <c r="F68" i="38" s="1"/>
  <c r="D68" i="38"/>
  <c r="G109" i="38"/>
  <c r="F109" i="38" s="1"/>
  <c r="D109" i="38"/>
  <c r="G150" i="38"/>
  <c r="F150" i="38" s="1"/>
  <c r="D150" i="38"/>
  <c r="G69" i="38"/>
  <c r="F69" i="38" s="1"/>
  <c r="D69" i="38"/>
  <c r="G110" i="38"/>
  <c r="F110" i="38" s="1"/>
  <c r="D110" i="38"/>
  <c r="G151" i="38"/>
  <c r="F151" i="38" s="1"/>
  <c r="D151" i="38"/>
  <c r="F23" i="6"/>
  <c r="F89" i="6" s="1"/>
  <c r="F74" i="46" s="1"/>
  <c r="F25" i="6"/>
  <c r="F91" i="6" s="1"/>
  <c r="F82" i="46" s="1"/>
  <c r="F26" i="6"/>
  <c r="F92" i="6" s="1"/>
  <c r="F86" i="46" s="1"/>
  <c r="F27" i="6"/>
  <c r="F14" i="6"/>
  <c r="F93" i="6" s="1"/>
  <c r="F90" i="46" s="1"/>
  <c r="F30" i="6"/>
  <c r="F96" i="6" s="1"/>
  <c r="F94" i="46" s="1"/>
  <c r="F31" i="6"/>
  <c r="F18" i="6"/>
  <c r="F32" i="6"/>
  <c r="F98" i="6" s="1"/>
  <c r="I48" i="6"/>
  <c r="I69" i="6" s="1"/>
  <c r="L71" i="6"/>
  <c r="I45" i="6"/>
  <c r="I65" i="6" s="1"/>
  <c r="I66" i="6" s="1"/>
  <c r="I42" i="46" s="1"/>
  <c r="I42" i="6"/>
  <c r="I61" i="6" s="1"/>
  <c r="I39" i="6"/>
  <c r="I24" i="46" s="1"/>
  <c r="I15" i="46"/>
  <c r="I121" i="46"/>
  <c r="I133" i="46"/>
  <c r="L13" i="3"/>
  <c r="M13" i="3" s="1"/>
  <c r="C61" i="5"/>
  <c r="B56" i="20" s="1"/>
  <c r="C62" i="5"/>
  <c r="B57" i="20" s="1"/>
  <c r="C63" i="5"/>
  <c r="B58" i="20" s="1"/>
  <c r="C64" i="5"/>
  <c r="B59" i="20" s="1"/>
  <c r="C65" i="5"/>
  <c r="B60" i="20" s="1"/>
  <c r="C66" i="5"/>
  <c r="B61" i="20" s="1"/>
  <c r="C67" i="5"/>
  <c r="B62" i="20" s="1"/>
  <c r="C68" i="5"/>
  <c r="B63" i="20" s="1"/>
  <c r="C69" i="5"/>
  <c r="B64" i="20" s="1"/>
  <c r="C70" i="5"/>
  <c r="B65" i="20" s="1"/>
  <c r="C71" i="5"/>
  <c r="B66" i="20" s="1"/>
  <c r="C72" i="5"/>
  <c r="B67" i="20" s="1"/>
  <c r="C73" i="5"/>
  <c r="B68" i="20" s="1"/>
  <c r="C74" i="5"/>
  <c r="C82" i="5"/>
  <c r="C83" i="5"/>
  <c r="C84" i="5"/>
  <c r="C85" i="5"/>
  <c r="C86" i="5"/>
  <c r="C87" i="5"/>
  <c r="D61" i="5"/>
  <c r="C56" i="20" s="1"/>
  <c r="D62" i="5"/>
  <c r="C57" i="20" s="1"/>
  <c r="D63" i="5"/>
  <c r="C58" i="20" s="1"/>
  <c r="D64" i="5"/>
  <c r="C59" i="20" s="1"/>
  <c r="D65" i="5"/>
  <c r="C60" i="20" s="1"/>
  <c r="D66" i="5"/>
  <c r="C61" i="20" s="1"/>
  <c r="D67" i="5"/>
  <c r="C62" i="20" s="1"/>
  <c r="D68" i="5"/>
  <c r="C63" i="20" s="1"/>
  <c r="D69" i="5"/>
  <c r="C64" i="20" s="1"/>
  <c r="D70" i="5"/>
  <c r="C65" i="20" s="1"/>
  <c r="D71" i="5"/>
  <c r="C66" i="20" s="1"/>
  <c r="D72" i="5"/>
  <c r="C67" i="20" s="1"/>
  <c r="D73" i="5"/>
  <c r="C68" i="20" s="1"/>
  <c r="D74" i="5"/>
  <c r="D82" i="5"/>
  <c r="D83" i="5"/>
  <c r="D84" i="5"/>
  <c r="D85" i="5"/>
  <c r="D81" i="5" s="1"/>
  <c r="C76" i="20" s="1"/>
  <c r="D86" i="5"/>
  <c r="D87" i="5"/>
  <c r="AU85" i="5"/>
  <c r="AU86" i="5"/>
  <c r="AZ85" i="5"/>
  <c r="AZ86" i="5"/>
  <c r="E82" i="5"/>
  <c r="E83" i="5"/>
  <c r="E84" i="5"/>
  <c r="E85" i="5"/>
  <c r="E86" i="5"/>
  <c r="E81" i="5"/>
  <c r="F82" i="5"/>
  <c r="F83" i="5"/>
  <c r="F84" i="5"/>
  <c r="F85" i="5"/>
  <c r="F81" i="5" s="1"/>
  <c r="F86" i="5"/>
  <c r="G82" i="5"/>
  <c r="G81" i="5" s="1"/>
  <c r="G83" i="5"/>
  <c r="G84" i="5"/>
  <c r="G85" i="5"/>
  <c r="G86" i="5"/>
  <c r="H82" i="5"/>
  <c r="H83" i="5"/>
  <c r="H84" i="5"/>
  <c r="H85" i="5"/>
  <c r="H86" i="5"/>
  <c r="I82" i="5"/>
  <c r="I83" i="5"/>
  <c r="I84" i="5"/>
  <c r="I85" i="5"/>
  <c r="I81" i="5" s="1"/>
  <c r="I86" i="5"/>
  <c r="J82" i="5"/>
  <c r="J83" i="5"/>
  <c r="J84" i="5"/>
  <c r="J85" i="5"/>
  <c r="J86" i="5"/>
  <c r="K82" i="5"/>
  <c r="K83" i="5"/>
  <c r="K84" i="5"/>
  <c r="K85" i="5"/>
  <c r="K86" i="5"/>
  <c r="L82" i="5"/>
  <c r="L83" i="5"/>
  <c r="L84" i="5"/>
  <c r="L85" i="5"/>
  <c r="L86" i="5"/>
  <c r="M82" i="5"/>
  <c r="M83" i="5"/>
  <c r="M84" i="5"/>
  <c r="M85" i="5"/>
  <c r="M86" i="5"/>
  <c r="M81" i="5"/>
  <c r="N82" i="5"/>
  <c r="N83" i="5"/>
  <c r="N84" i="5"/>
  <c r="N85" i="5"/>
  <c r="N81" i="5" s="1"/>
  <c r="N86" i="5"/>
  <c r="O82" i="5"/>
  <c r="O81" i="5" s="1"/>
  <c r="O83" i="5"/>
  <c r="O84" i="5"/>
  <c r="O85" i="5"/>
  <c r="O86" i="5"/>
  <c r="P82" i="5"/>
  <c r="P83" i="5"/>
  <c r="P84" i="5"/>
  <c r="P85" i="5"/>
  <c r="P86" i="5"/>
  <c r="Q82" i="5"/>
  <c r="Q83" i="5"/>
  <c r="Q84" i="5"/>
  <c r="Q85" i="5"/>
  <c r="Q81" i="5" s="1"/>
  <c r="Q86" i="5"/>
  <c r="R82" i="5"/>
  <c r="R83" i="5"/>
  <c r="R84" i="5"/>
  <c r="R85" i="5"/>
  <c r="R86" i="5"/>
  <c r="S82" i="5"/>
  <c r="S83" i="5"/>
  <c r="S84" i="5"/>
  <c r="S85" i="5"/>
  <c r="S86" i="5"/>
  <c r="U82" i="5"/>
  <c r="U83" i="5"/>
  <c r="U84" i="5"/>
  <c r="U85" i="5"/>
  <c r="U86" i="5"/>
  <c r="V82" i="5"/>
  <c r="V83" i="5"/>
  <c r="V84" i="5"/>
  <c r="V85" i="5"/>
  <c r="V86" i="5"/>
  <c r="V81" i="5"/>
  <c r="W82" i="5"/>
  <c r="W83" i="5"/>
  <c r="W84" i="5"/>
  <c r="W85" i="5"/>
  <c r="W81" i="5" s="1"/>
  <c r="W86" i="5"/>
  <c r="X82" i="5"/>
  <c r="X83" i="5"/>
  <c r="X84" i="5"/>
  <c r="X85" i="5"/>
  <c r="X86" i="5"/>
  <c r="Y82" i="5"/>
  <c r="Y83" i="5"/>
  <c r="Y84" i="5"/>
  <c r="Y85" i="5"/>
  <c r="Y86" i="5"/>
  <c r="Z82" i="5"/>
  <c r="Z83" i="5"/>
  <c r="Z84" i="5"/>
  <c r="Z85" i="5"/>
  <c r="Z81" i="5" s="1"/>
  <c r="Z86" i="5"/>
  <c r="AA82" i="5"/>
  <c r="AA83" i="5"/>
  <c r="AA84" i="5"/>
  <c r="AA85" i="5"/>
  <c r="AA86" i="5"/>
  <c r="AB82" i="5"/>
  <c r="AB83" i="5"/>
  <c r="AB84" i="5"/>
  <c r="AB85" i="5"/>
  <c r="AB86" i="5"/>
  <c r="AC82" i="5"/>
  <c r="AC83" i="5"/>
  <c r="AC84" i="5"/>
  <c r="AC85" i="5"/>
  <c r="AC86" i="5"/>
  <c r="AD82" i="5"/>
  <c r="AD83" i="5"/>
  <c r="AD84" i="5"/>
  <c r="AD85" i="5"/>
  <c r="AD86" i="5"/>
  <c r="AD81" i="5"/>
  <c r="AE82" i="5"/>
  <c r="AE83" i="5"/>
  <c r="AE84" i="5"/>
  <c r="AE85" i="5"/>
  <c r="AE81" i="5" s="1"/>
  <c r="AE86" i="5"/>
  <c r="AF82" i="5"/>
  <c r="AF83" i="5"/>
  <c r="AF84" i="5"/>
  <c r="AF85" i="5"/>
  <c r="AF86" i="5"/>
  <c r="AG82" i="5"/>
  <c r="AF77" i="20" s="1"/>
  <c r="AG83" i="5"/>
  <c r="AG84" i="5"/>
  <c r="AG85" i="5"/>
  <c r="AG86" i="5"/>
  <c r="AH82" i="5"/>
  <c r="AH83" i="5"/>
  <c r="AH84" i="5"/>
  <c r="AH85" i="5"/>
  <c r="AH81" i="5" s="1"/>
  <c r="AG76" i="20" s="1"/>
  <c r="AH86" i="5"/>
  <c r="AI82" i="5"/>
  <c r="AI83" i="5"/>
  <c r="AI84" i="5"/>
  <c r="AI85" i="5"/>
  <c r="AI86" i="5"/>
  <c r="AJ82" i="5"/>
  <c r="AJ83" i="5"/>
  <c r="AJ84" i="5"/>
  <c r="AJ85" i="5"/>
  <c r="AJ86" i="5"/>
  <c r="AK82" i="5"/>
  <c r="AK83" i="5"/>
  <c r="AK84" i="5"/>
  <c r="AK85" i="5"/>
  <c r="AK86" i="5"/>
  <c r="AL82" i="5"/>
  <c r="AL83" i="5"/>
  <c r="AL84" i="5"/>
  <c r="AL85" i="5"/>
  <c r="AL86" i="5"/>
  <c r="AL81" i="5"/>
  <c r="AM82" i="5"/>
  <c r="AM83" i="5"/>
  <c r="AM84" i="5"/>
  <c r="AM85" i="5"/>
  <c r="AM81" i="5" s="1"/>
  <c r="AM86" i="5"/>
  <c r="AN82" i="5"/>
  <c r="AN81" i="5" s="1"/>
  <c r="AN83" i="5"/>
  <c r="AN84" i="5"/>
  <c r="AN85" i="5"/>
  <c r="AN86" i="5"/>
  <c r="AO82" i="5"/>
  <c r="AO83" i="5"/>
  <c r="AO84" i="5"/>
  <c r="AO85" i="5"/>
  <c r="AO86" i="5"/>
  <c r="AP82" i="5"/>
  <c r="AP83" i="5"/>
  <c r="AP84" i="5"/>
  <c r="AP85" i="5"/>
  <c r="AP81" i="5" s="1"/>
  <c r="AP86" i="5"/>
  <c r="AQ82" i="5"/>
  <c r="AQ83" i="5"/>
  <c r="AP78" i="20" s="1"/>
  <c r="AQ84" i="5"/>
  <c r="AQ85" i="5"/>
  <c r="AQ86" i="5"/>
  <c r="AR82" i="5"/>
  <c r="AR83" i="5"/>
  <c r="AR84" i="5"/>
  <c r="AR85" i="5"/>
  <c r="AR86" i="5"/>
  <c r="AQ81" i="20" s="1"/>
  <c r="AS82" i="5"/>
  <c r="AS83" i="5"/>
  <c r="AS84" i="5"/>
  <c r="AS85" i="5"/>
  <c r="AS86" i="5"/>
  <c r="AT82" i="5"/>
  <c r="AT83" i="5"/>
  <c r="AT84" i="5"/>
  <c r="AT85" i="5"/>
  <c r="AT86" i="5"/>
  <c r="AT81" i="5"/>
  <c r="AW82" i="5"/>
  <c r="AW83" i="5"/>
  <c r="AW84" i="5"/>
  <c r="AW85" i="5"/>
  <c r="AW81" i="5" s="1"/>
  <c r="AW86" i="5"/>
  <c r="AX82" i="5"/>
  <c r="AX81" i="5" s="1"/>
  <c r="AX83" i="5"/>
  <c r="AX84" i="5"/>
  <c r="AX85" i="5"/>
  <c r="AX86" i="5"/>
  <c r="AY82" i="5"/>
  <c r="AY83" i="5"/>
  <c r="AY84" i="5"/>
  <c r="AY85" i="5"/>
  <c r="AY86" i="5"/>
  <c r="BA82" i="5"/>
  <c r="BA83" i="5"/>
  <c r="BA84" i="5"/>
  <c r="BA85" i="5"/>
  <c r="BA81" i="5" s="1"/>
  <c r="BA86" i="5"/>
  <c r="BB82" i="5"/>
  <c r="BB83" i="5"/>
  <c r="BB84" i="5"/>
  <c r="BB85" i="5"/>
  <c r="BB86" i="5"/>
  <c r="BC82" i="5"/>
  <c r="BC83" i="5"/>
  <c r="BC84" i="5"/>
  <c r="BC85" i="5"/>
  <c r="BC86" i="5"/>
  <c r="BD82" i="5"/>
  <c r="BD83" i="5"/>
  <c r="BD84" i="5"/>
  <c r="BD85" i="5"/>
  <c r="BD86" i="5"/>
  <c r="BE82" i="5"/>
  <c r="BE83" i="5"/>
  <c r="BD78" i="20" s="1"/>
  <c r="BE84" i="5"/>
  <c r="BE85" i="5"/>
  <c r="BE86" i="5"/>
  <c r="BE81" i="5"/>
  <c r="BF82" i="5"/>
  <c r="BF83" i="5"/>
  <c r="BF84" i="5"/>
  <c r="BF85" i="5"/>
  <c r="BF81" i="5" s="1"/>
  <c r="BE76" i="20" s="1"/>
  <c r="BF86" i="5"/>
  <c r="BG82" i="5"/>
  <c r="BG83" i="5"/>
  <c r="BG84" i="5"/>
  <c r="BF79" i="20" s="1"/>
  <c r="BG85" i="5"/>
  <c r="BG86" i="5"/>
  <c r="BH82" i="5"/>
  <c r="BH83" i="5"/>
  <c r="BH84" i="5"/>
  <c r="BH85" i="5"/>
  <c r="BH86" i="5"/>
  <c r="BI82" i="5"/>
  <c r="BI83" i="5"/>
  <c r="BI84" i="5"/>
  <c r="BI85" i="5"/>
  <c r="BI81" i="5" s="1"/>
  <c r="BI86" i="5"/>
  <c r="BJ82" i="5"/>
  <c r="BJ83" i="5"/>
  <c r="BJ84" i="5"/>
  <c r="BJ85" i="5"/>
  <c r="BJ86" i="5"/>
  <c r="BK82" i="5"/>
  <c r="BK83" i="5"/>
  <c r="BK84" i="5"/>
  <c r="BK85" i="5"/>
  <c r="BK86" i="5"/>
  <c r="BL82" i="5"/>
  <c r="BL83" i="5"/>
  <c r="BL84" i="5"/>
  <c r="BL85" i="5"/>
  <c r="BL86" i="5"/>
  <c r="S74" i="5"/>
  <c r="S87" i="5"/>
  <c r="S60" i="5"/>
  <c r="U61" i="5"/>
  <c r="U62" i="5"/>
  <c r="U63" i="5"/>
  <c r="U64" i="5"/>
  <c r="U65" i="5"/>
  <c r="U66" i="5"/>
  <c r="U67" i="5"/>
  <c r="U68" i="5"/>
  <c r="U69" i="5"/>
  <c r="U70" i="5"/>
  <c r="U71" i="5"/>
  <c r="U72" i="5"/>
  <c r="U73" i="5"/>
  <c r="U74" i="5"/>
  <c r="U87" i="5"/>
  <c r="V61" i="5"/>
  <c r="V62" i="5"/>
  <c r="V63" i="5"/>
  <c r="V64" i="5"/>
  <c r="V65" i="5"/>
  <c r="V66" i="5"/>
  <c r="V67" i="5"/>
  <c r="V68" i="5"/>
  <c r="V69" i="5"/>
  <c r="V70" i="5"/>
  <c r="V71" i="5"/>
  <c r="V72" i="5"/>
  <c r="V73" i="5"/>
  <c r="V74" i="5"/>
  <c r="V87" i="5"/>
  <c r="W61" i="5"/>
  <c r="W62" i="5"/>
  <c r="W63" i="5"/>
  <c r="W64" i="5"/>
  <c r="W65" i="5"/>
  <c r="W66" i="5"/>
  <c r="W67" i="5"/>
  <c r="W68" i="5"/>
  <c r="W69" i="5"/>
  <c r="W70" i="5"/>
  <c r="W71" i="5"/>
  <c r="W72" i="5"/>
  <c r="W73" i="5"/>
  <c r="W74" i="5"/>
  <c r="W87" i="5"/>
  <c r="X61" i="5"/>
  <c r="X62" i="5"/>
  <c r="X63" i="5"/>
  <c r="X64" i="5"/>
  <c r="X65" i="5"/>
  <c r="X66" i="5"/>
  <c r="X67" i="5"/>
  <c r="X68" i="5"/>
  <c r="X69" i="5"/>
  <c r="X70" i="5"/>
  <c r="X71" i="5"/>
  <c r="X72" i="5"/>
  <c r="X73" i="5"/>
  <c r="X74" i="5"/>
  <c r="X87" i="5"/>
  <c r="Y61" i="5"/>
  <c r="Y62" i="5"/>
  <c r="Y63" i="5"/>
  <c r="Y64" i="5"/>
  <c r="Y65" i="5"/>
  <c r="Y66" i="5"/>
  <c r="Y67" i="5"/>
  <c r="Y68" i="5"/>
  <c r="Y69" i="5"/>
  <c r="Y70" i="5"/>
  <c r="Y71" i="5"/>
  <c r="Y72" i="5"/>
  <c r="Y73" i="5"/>
  <c r="Y60" i="5"/>
  <c r="Y74" i="5"/>
  <c r="Y87" i="5"/>
  <c r="Z61" i="5"/>
  <c r="Z62" i="5"/>
  <c r="Z63" i="5"/>
  <c r="Z64" i="5"/>
  <c r="Z65" i="5"/>
  <c r="Z66" i="5"/>
  <c r="Z67" i="5"/>
  <c r="Z68" i="5"/>
  <c r="Z69" i="5"/>
  <c r="Z70" i="5"/>
  <c r="Z71" i="5"/>
  <c r="Z72" i="5"/>
  <c r="Z73" i="5"/>
  <c r="Z74" i="5"/>
  <c r="Z87" i="5"/>
  <c r="AA61" i="5"/>
  <c r="AA62" i="5"/>
  <c r="AA63" i="5"/>
  <c r="AA64" i="5"/>
  <c r="AA65" i="5"/>
  <c r="AA66" i="5"/>
  <c r="AA67" i="5"/>
  <c r="AA68" i="5"/>
  <c r="AA69" i="5"/>
  <c r="AA70" i="5"/>
  <c r="AA71" i="5"/>
  <c r="AA72" i="5"/>
  <c r="AA73" i="5"/>
  <c r="AA74" i="5"/>
  <c r="AA87" i="5"/>
  <c r="AB61" i="5"/>
  <c r="AB62" i="5"/>
  <c r="AB63" i="5"/>
  <c r="AB64" i="5"/>
  <c r="AB65" i="5"/>
  <c r="AB66" i="5"/>
  <c r="AB67" i="5"/>
  <c r="AB68" i="5"/>
  <c r="AB69" i="5"/>
  <c r="AB70" i="5"/>
  <c r="AB71" i="5"/>
  <c r="AB72" i="5"/>
  <c r="AB73" i="5"/>
  <c r="AB74" i="5"/>
  <c r="AB87" i="5"/>
  <c r="AC61" i="5"/>
  <c r="AC62" i="5"/>
  <c r="AC63" i="5"/>
  <c r="AC64" i="5"/>
  <c r="AC65" i="5"/>
  <c r="AC66" i="5"/>
  <c r="AC67" i="5"/>
  <c r="AC68" i="5"/>
  <c r="AC69" i="5"/>
  <c r="AC70" i="5"/>
  <c r="AC71" i="5"/>
  <c r="AC72" i="5"/>
  <c r="AC73" i="5"/>
  <c r="AC74" i="5"/>
  <c r="AC87" i="5"/>
  <c r="AD61" i="5"/>
  <c r="AD62" i="5"/>
  <c r="AD63" i="5"/>
  <c r="AD64" i="5"/>
  <c r="AD65" i="5"/>
  <c r="AD66" i="5"/>
  <c r="AD67" i="5"/>
  <c r="AD68" i="5"/>
  <c r="AD69" i="5"/>
  <c r="AD70" i="5"/>
  <c r="AD71" i="5"/>
  <c r="AD72" i="5"/>
  <c r="AD73" i="5"/>
  <c r="AD74" i="5"/>
  <c r="AD87" i="5"/>
  <c r="AE61" i="5"/>
  <c r="AE62" i="5"/>
  <c r="AE63" i="5"/>
  <c r="AE64" i="5"/>
  <c r="AE65" i="5"/>
  <c r="AE66" i="5"/>
  <c r="AE67" i="5"/>
  <c r="AE68" i="5"/>
  <c r="AE69" i="5"/>
  <c r="AE70" i="5"/>
  <c r="AE71" i="5"/>
  <c r="AE72" i="5"/>
  <c r="AE73" i="5"/>
  <c r="AE74" i="5"/>
  <c r="AE87" i="5"/>
  <c r="AF61" i="5"/>
  <c r="AF62" i="5"/>
  <c r="AF63" i="5"/>
  <c r="AF64" i="5"/>
  <c r="AF65" i="5"/>
  <c r="AF66" i="5"/>
  <c r="AF67" i="5"/>
  <c r="AF68" i="5"/>
  <c r="AF69" i="5"/>
  <c r="AF70" i="5"/>
  <c r="AF71" i="5"/>
  <c r="AF72" i="5"/>
  <c r="AF73" i="5"/>
  <c r="AF74" i="5"/>
  <c r="AF87" i="5"/>
  <c r="AG61" i="5"/>
  <c r="AG62" i="5"/>
  <c r="AG63" i="5"/>
  <c r="AG64" i="5"/>
  <c r="AG65" i="5"/>
  <c r="AG66" i="5"/>
  <c r="AG67" i="5"/>
  <c r="AG68" i="5"/>
  <c r="AG69" i="5"/>
  <c r="AG70" i="5"/>
  <c r="AG71" i="5"/>
  <c r="AG72" i="5"/>
  <c r="AG73" i="5"/>
  <c r="AG74" i="5"/>
  <c r="AG87" i="5"/>
  <c r="AH61" i="5"/>
  <c r="AH62" i="5"/>
  <c r="AH63" i="5"/>
  <c r="AH64" i="5"/>
  <c r="AH65" i="5"/>
  <c r="AH66" i="5"/>
  <c r="AH67" i="5"/>
  <c r="AH68" i="5"/>
  <c r="AH69" i="5"/>
  <c r="AH70" i="5"/>
  <c r="AH71" i="5"/>
  <c r="AH72" i="5"/>
  <c r="AH73" i="5"/>
  <c r="AH74" i="5"/>
  <c r="AH87" i="5"/>
  <c r="AI61" i="5"/>
  <c r="AI62" i="5"/>
  <c r="AI63" i="5"/>
  <c r="AI64" i="5"/>
  <c r="AI65" i="5"/>
  <c r="AI66" i="5"/>
  <c r="AI67" i="5"/>
  <c r="AI68" i="5"/>
  <c r="AI69" i="5"/>
  <c r="AI70" i="5"/>
  <c r="AI71" i="5"/>
  <c r="AI72" i="5"/>
  <c r="AI73" i="5"/>
  <c r="AI74" i="5"/>
  <c r="AI87" i="5"/>
  <c r="AJ61" i="5"/>
  <c r="AJ62" i="5"/>
  <c r="AJ63" i="5"/>
  <c r="AJ64" i="5"/>
  <c r="AJ65" i="5"/>
  <c r="AJ66" i="5"/>
  <c r="AJ67" i="5"/>
  <c r="AJ68" i="5"/>
  <c r="AJ69" i="5"/>
  <c r="AJ70" i="5"/>
  <c r="AJ71" i="5"/>
  <c r="AJ72" i="5"/>
  <c r="AJ73" i="5"/>
  <c r="AJ74" i="5"/>
  <c r="AJ87" i="5"/>
  <c r="AK61" i="5"/>
  <c r="AK60" i="5" s="1"/>
  <c r="AJ55" i="20" s="1"/>
  <c r="AK62" i="5"/>
  <c r="AK63" i="5"/>
  <c r="AK64" i="5"/>
  <c r="AK65" i="5"/>
  <c r="AK66" i="5"/>
  <c r="AK67" i="5"/>
  <c r="AK68" i="5"/>
  <c r="AK69" i="5"/>
  <c r="AK70" i="5"/>
  <c r="AK71" i="5"/>
  <c r="AK72" i="5"/>
  <c r="AK73" i="5"/>
  <c r="AK74" i="5"/>
  <c r="AK87" i="5"/>
  <c r="AL61" i="5"/>
  <c r="AL62" i="5"/>
  <c r="AL63" i="5"/>
  <c r="AL64" i="5"/>
  <c r="AL65" i="5"/>
  <c r="AL66" i="5"/>
  <c r="AL67" i="5"/>
  <c r="AL68" i="5"/>
  <c r="AL69" i="5"/>
  <c r="AL70" i="5"/>
  <c r="AL71" i="5"/>
  <c r="AL72" i="5"/>
  <c r="AL73" i="5"/>
  <c r="AL74" i="5"/>
  <c r="AL87" i="5"/>
  <c r="AM61" i="5"/>
  <c r="AM62" i="5"/>
  <c r="AM63" i="5"/>
  <c r="AM64" i="5"/>
  <c r="AM65" i="5"/>
  <c r="AM66" i="5"/>
  <c r="AM67" i="5"/>
  <c r="AM68" i="5"/>
  <c r="AM69" i="5"/>
  <c r="AM70" i="5"/>
  <c r="AM71" i="5"/>
  <c r="AM72" i="5"/>
  <c r="AM73" i="5"/>
  <c r="AM74" i="5"/>
  <c r="AM87" i="5"/>
  <c r="AN61" i="5"/>
  <c r="AN62" i="5"/>
  <c r="AN63" i="5"/>
  <c r="AN64" i="5"/>
  <c r="AN65" i="5"/>
  <c r="AN66" i="5"/>
  <c r="AN67" i="5"/>
  <c r="AN68" i="5"/>
  <c r="AN69" i="5"/>
  <c r="AN70" i="5"/>
  <c r="AN71" i="5"/>
  <c r="AN72" i="5"/>
  <c r="AN73" i="5"/>
  <c r="AN74" i="5"/>
  <c r="AN87" i="5"/>
  <c r="AO61" i="5"/>
  <c r="AO62" i="5"/>
  <c r="AO63" i="5"/>
  <c r="AO64" i="5"/>
  <c r="AO65" i="5"/>
  <c r="AO66" i="5"/>
  <c r="AO67" i="5"/>
  <c r="AO68" i="5"/>
  <c r="AO69" i="5"/>
  <c r="AO70" i="5"/>
  <c r="AO71" i="5"/>
  <c r="AO72" i="5"/>
  <c r="AO73" i="5"/>
  <c r="AO60" i="5"/>
  <c r="AO74" i="5"/>
  <c r="AO87" i="5"/>
  <c r="AP61" i="5"/>
  <c r="AP62" i="5"/>
  <c r="AP63" i="5"/>
  <c r="AP64" i="5"/>
  <c r="AP65" i="5"/>
  <c r="AP66" i="5"/>
  <c r="AP67" i="5"/>
  <c r="AP68" i="5"/>
  <c r="AP69" i="5"/>
  <c r="AP70" i="5"/>
  <c r="AP71" i="5"/>
  <c r="AO66" i="20" s="1"/>
  <c r="AP72" i="5"/>
  <c r="AP73" i="5"/>
  <c r="AP74" i="5"/>
  <c r="AP87" i="5"/>
  <c r="AQ61" i="5"/>
  <c r="AQ62" i="5"/>
  <c r="AQ63" i="5"/>
  <c r="AQ64" i="5"/>
  <c r="AQ65" i="5"/>
  <c r="AQ66" i="5"/>
  <c r="AQ67" i="5"/>
  <c r="AQ68" i="5"/>
  <c r="AQ69" i="5"/>
  <c r="AQ70" i="5"/>
  <c r="AQ71" i="5"/>
  <c r="AQ72" i="5"/>
  <c r="AQ73" i="5"/>
  <c r="AQ74" i="5"/>
  <c r="AQ87" i="5"/>
  <c r="AR61" i="5"/>
  <c r="AR62" i="5"/>
  <c r="AR63" i="5"/>
  <c r="AR64" i="5"/>
  <c r="AR65" i="5"/>
  <c r="AR66" i="5"/>
  <c r="AR67" i="5"/>
  <c r="AR68" i="5"/>
  <c r="AR69" i="5"/>
  <c r="AR70" i="5"/>
  <c r="AR71" i="5"/>
  <c r="AQ66" i="20" s="1"/>
  <c r="AR72" i="5"/>
  <c r="AR73" i="5"/>
  <c r="AR74" i="5"/>
  <c r="AR87" i="5"/>
  <c r="AS61" i="5"/>
  <c r="AS62" i="5"/>
  <c r="AS63" i="5"/>
  <c r="AS64" i="5"/>
  <c r="AS65" i="5"/>
  <c r="AS66" i="5"/>
  <c r="AS67" i="5"/>
  <c r="AS68" i="5"/>
  <c r="AR63" i="20" s="1"/>
  <c r="AS69" i="5"/>
  <c r="AS70" i="5"/>
  <c r="AS71" i="5"/>
  <c r="AS72" i="5"/>
  <c r="AR67" i="20" s="1"/>
  <c r="AS73" i="5"/>
  <c r="AS74" i="5"/>
  <c r="AS87" i="5"/>
  <c r="AT61" i="5"/>
  <c r="AT62" i="5"/>
  <c r="AT63" i="5"/>
  <c r="AT64" i="5"/>
  <c r="AT65" i="5"/>
  <c r="AT66" i="5"/>
  <c r="AT67" i="5"/>
  <c r="AT68" i="5"/>
  <c r="AT69" i="5"/>
  <c r="AT70" i="5"/>
  <c r="AT71" i="5"/>
  <c r="AT72" i="5"/>
  <c r="AT73" i="5"/>
  <c r="AS68" i="20" s="1"/>
  <c r="AT74" i="5"/>
  <c r="AT87" i="5"/>
  <c r="BA61" i="5"/>
  <c r="BA62" i="5"/>
  <c r="AZ57" i="20" s="1"/>
  <c r="BA63" i="5"/>
  <c r="BA64" i="5"/>
  <c r="BA65" i="5"/>
  <c r="BA66" i="5"/>
  <c r="AZ61" i="20" s="1"/>
  <c r="BA67" i="5"/>
  <c r="BA68" i="5"/>
  <c r="BA69" i="5"/>
  <c r="BA70" i="5"/>
  <c r="AZ65" i="20" s="1"/>
  <c r="BA71" i="5"/>
  <c r="BA72" i="5"/>
  <c r="BA73" i="5"/>
  <c r="BA60" i="5"/>
  <c r="BA74" i="5"/>
  <c r="BA87" i="5"/>
  <c r="BB61" i="5"/>
  <c r="BB62" i="5"/>
  <c r="BA57" i="20" s="1"/>
  <c r="BB63" i="5"/>
  <c r="BB64" i="5"/>
  <c r="BB65" i="5"/>
  <c r="BB66" i="5"/>
  <c r="BA61" i="20" s="1"/>
  <c r="BB67" i="5"/>
  <c r="BB68" i="5"/>
  <c r="BB69" i="5"/>
  <c r="BB70" i="5"/>
  <c r="BA65" i="20" s="1"/>
  <c r="BB71" i="5"/>
  <c r="BB72" i="5"/>
  <c r="BB73" i="5"/>
  <c r="BB74" i="5"/>
  <c r="BA69" i="20" s="1"/>
  <c r="BB87" i="5"/>
  <c r="BC61" i="5"/>
  <c r="BC62" i="5"/>
  <c r="BC63" i="5"/>
  <c r="BB58" i="20" s="1"/>
  <c r="BC64" i="5"/>
  <c r="BC65" i="5"/>
  <c r="BC66" i="5"/>
  <c r="BC67" i="5"/>
  <c r="BB62" i="20" s="1"/>
  <c r="BC68" i="5"/>
  <c r="BC69" i="5"/>
  <c r="BC70" i="5"/>
  <c r="BC71" i="5"/>
  <c r="BC72" i="5"/>
  <c r="BC73" i="5"/>
  <c r="BC74" i="5"/>
  <c r="BC87" i="5"/>
  <c r="BB82" i="20" s="1"/>
  <c r="BD61" i="5"/>
  <c r="BD62" i="5"/>
  <c r="BD63" i="5"/>
  <c r="BD64" i="5"/>
  <c r="BC59" i="20" s="1"/>
  <c r="BD65" i="5"/>
  <c r="BD66" i="5"/>
  <c r="BD67" i="5"/>
  <c r="BD68" i="5"/>
  <c r="BC63" i="20" s="1"/>
  <c r="BD69" i="5"/>
  <c r="BD70" i="5"/>
  <c r="BD71" i="5"/>
  <c r="BD72" i="5"/>
  <c r="BD73" i="5"/>
  <c r="BD74" i="5"/>
  <c r="BD87" i="5"/>
  <c r="BE61" i="5"/>
  <c r="BE62" i="5"/>
  <c r="BE63" i="5"/>
  <c r="BE64" i="5"/>
  <c r="BE65" i="5"/>
  <c r="BD60" i="20" s="1"/>
  <c r="BE66" i="5"/>
  <c r="BE67" i="5"/>
  <c r="BE68" i="5"/>
  <c r="BE69" i="5"/>
  <c r="BD64" i="20" s="1"/>
  <c r="BE70" i="5"/>
  <c r="BE71" i="5"/>
  <c r="BE72" i="5"/>
  <c r="BE73" i="5"/>
  <c r="BE74" i="5"/>
  <c r="BE87" i="5"/>
  <c r="BF61" i="5"/>
  <c r="BF62" i="5"/>
  <c r="BF63" i="5"/>
  <c r="BF64" i="5"/>
  <c r="BF65" i="5"/>
  <c r="BF66" i="5"/>
  <c r="BF67" i="5"/>
  <c r="BF68" i="5"/>
  <c r="BF69" i="5"/>
  <c r="BF70" i="5"/>
  <c r="BF71" i="5"/>
  <c r="BF72" i="5"/>
  <c r="BF73" i="5"/>
  <c r="BF74" i="5"/>
  <c r="BF87" i="5"/>
  <c r="BG61" i="5"/>
  <c r="BG62" i="5"/>
  <c r="BG63" i="5"/>
  <c r="BG64" i="5"/>
  <c r="BG65" i="5"/>
  <c r="BG66" i="5"/>
  <c r="BG67" i="5"/>
  <c r="BG68" i="5"/>
  <c r="BF63" i="20" s="1"/>
  <c r="BG69" i="5"/>
  <c r="BG70" i="5"/>
  <c r="BG71" i="5"/>
  <c r="BG72" i="5"/>
  <c r="BF67" i="20" s="1"/>
  <c r="BG73" i="5"/>
  <c r="BG74" i="5"/>
  <c r="BG87" i="5"/>
  <c r="BH61" i="5"/>
  <c r="BH62" i="5"/>
  <c r="BH63" i="5"/>
  <c r="BH64" i="5"/>
  <c r="BH65" i="5"/>
  <c r="BH66" i="5"/>
  <c r="BH67" i="5"/>
  <c r="BH68" i="5"/>
  <c r="BH69" i="5"/>
  <c r="BH70" i="5"/>
  <c r="BH71" i="5"/>
  <c r="BH72" i="5"/>
  <c r="BH73" i="5"/>
  <c r="BH74" i="5"/>
  <c r="BH87" i="5"/>
  <c r="BI61" i="5"/>
  <c r="BI62" i="5"/>
  <c r="BH57" i="20" s="1"/>
  <c r="BI63" i="5"/>
  <c r="BI64" i="5"/>
  <c r="BI65" i="5"/>
  <c r="BI66" i="5"/>
  <c r="BH61" i="20" s="1"/>
  <c r="BI67" i="5"/>
  <c r="BI68" i="5"/>
  <c r="BI69" i="5"/>
  <c r="BI70" i="5"/>
  <c r="BH65" i="20" s="1"/>
  <c r="BI71" i="5"/>
  <c r="BI72" i="5"/>
  <c r="BI73" i="5"/>
  <c r="BI74" i="5"/>
  <c r="BI87" i="5"/>
  <c r="BJ61" i="5"/>
  <c r="BJ62" i="5"/>
  <c r="BJ63" i="5"/>
  <c r="BJ64" i="5"/>
  <c r="BJ65" i="5"/>
  <c r="BJ66" i="5"/>
  <c r="BJ67" i="5"/>
  <c r="BJ68" i="5"/>
  <c r="BJ69" i="5"/>
  <c r="BJ70" i="5"/>
  <c r="BJ71" i="5"/>
  <c r="BJ72" i="5"/>
  <c r="BJ73" i="5"/>
  <c r="BJ74" i="5"/>
  <c r="BJ87" i="5"/>
  <c r="BK61" i="5"/>
  <c r="BK62" i="5"/>
  <c r="BK63" i="5"/>
  <c r="BK64" i="5"/>
  <c r="BK65" i="5"/>
  <c r="BK66" i="5"/>
  <c r="BK67" i="5"/>
  <c r="BK68" i="5"/>
  <c r="BK69" i="5"/>
  <c r="BK70" i="5"/>
  <c r="BK71" i="5"/>
  <c r="BK72" i="5"/>
  <c r="BK73" i="5"/>
  <c r="BK74" i="5"/>
  <c r="BK87" i="5"/>
  <c r="BL61" i="5"/>
  <c r="BL62" i="5"/>
  <c r="BL63" i="5"/>
  <c r="BL64" i="5"/>
  <c r="BL65" i="5"/>
  <c r="BL66" i="5"/>
  <c r="BL67" i="5"/>
  <c r="BL68" i="5"/>
  <c r="BL69" i="5"/>
  <c r="BL70" i="5"/>
  <c r="BL71" i="5"/>
  <c r="BL72" i="5"/>
  <c r="BL73" i="5"/>
  <c r="BL74" i="5"/>
  <c r="BL87" i="5"/>
  <c r="E74" i="5"/>
  <c r="F74" i="5"/>
  <c r="G74" i="5"/>
  <c r="H74" i="5"/>
  <c r="I74" i="5"/>
  <c r="J74" i="5"/>
  <c r="K74" i="5"/>
  <c r="L74" i="5"/>
  <c r="M74" i="5"/>
  <c r="N74" i="5"/>
  <c r="O74" i="5"/>
  <c r="P74" i="5"/>
  <c r="Q74" i="5"/>
  <c r="R74" i="5"/>
  <c r="T74" i="5"/>
  <c r="AU74" i="5"/>
  <c r="AV74" i="5"/>
  <c r="AW74" i="5"/>
  <c r="AX74" i="5"/>
  <c r="AY74" i="5"/>
  <c r="AZ74" i="5"/>
  <c r="BM74" i="5"/>
  <c r="BN74" i="5"/>
  <c r="C75" i="5"/>
  <c r="D75" i="5"/>
  <c r="E75" i="5"/>
  <c r="F75" i="5"/>
  <c r="G75" i="5"/>
  <c r="H75" i="5"/>
  <c r="I75" i="5"/>
  <c r="J75" i="5"/>
  <c r="K75" i="5"/>
  <c r="L75" i="5"/>
  <c r="M75" i="5"/>
  <c r="N75" i="5"/>
  <c r="O75" i="5"/>
  <c r="P75" i="5"/>
  <c r="Q75" i="5"/>
  <c r="R75" i="5"/>
  <c r="S75" i="5"/>
  <c r="T75" i="5"/>
  <c r="U75" i="5"/>
  <c r="V75" i="5"/>
  <c r="W75" i="5"/>
  <c r="X75" i="5"/>
  <c r="Y75" i="5"/>
  <c r="Z75" i="5"/>
  <c r="AA75" i="5"/>
  <c r="AB75" i="5"/>
  <c r="AC75" i="5"/>
  <c r="AD75" i="5"/>
  <c r="AE75" i="5"/>
  <c r="AF75" i="5"/>
  <c r="AG75" i="5"/>
  <c r="AH75" i="5"/>
  <c r="AI75" i="5"/>
  <c r="AJ75" i="5"/>
  <c r="AK75" i="5"/>
  <c r="AL75" i="5"/>
  <c r="AM75" i="5"/>
  <c r="AN75" i="5"/>
  <c r="AO75" i="5"/>
  <c r="AP75" i="5"/>
  <c r="AQ75" i="5"/>
  <c r="AR75" i="5"/>
  <c r="AS75" i="5"/>
  <c r="AT75" i="5"/>
  <c r="AU75" i="5"/>
  <c r="AV75" i="5"/>
  <c r="AW75" i="5"/>
  <c r="AX75" i="5"/>
  <c r="AY75" i="5"/>
  <c r="AZ75" i="5"/>
  <c r="BA75" i="5"/>
  <c r="BB75" i="5"/>
  <c r="BC75" i="5"/>
  <c r="BD75" i="5"/>
  <c r="BE75" i="5"/>
  <c r="BF75" i="5"/>
  <c r="BG75" i="5"/>
  <c r="BH75" i="5"/>
  <c r="BI75" i="5"/>
  <c r="BJ75" i="5"/>
  <c r="BK75" i="5"/>
  <c r="BL75" i="5"/>
  <c r="BM75" i="5"/>
  <c r="BN75" i="5"/>
  <c r="C76" i="5"/>
  <c r="D76" i="5"/>
  <c r="E76" i="5"/>
  <c r="F76" i="5"/>
  <c r="G76" i="5"/>
  <c r="H76" i="5"/>
  <c r="I76" i="5"/>
  <c r="J76" i="5"/>
  <c r="K76" i="5"/>
  <c r="L76" i="5"/>
  <c r="M76" i="5"/>
  <c r="N76" i="5"/>
  <c r="O76" i="5"/>
  <c r="P76" i="5"/>
  <c r="Q76" i="5"/>
  <c r="R76" i="5"/>
  <c r="S76" i="5"/>
  <c r="T76" i="5"/>
  <c r="U76" i="5"/>
  <c r="V76" i="5"/>
  <c r="W76" i="5"/>
  <c r="X76" i="5"/>
  <c r="Y76" i="5"/>
  <c r="Z76" i="5"/>
  <c r="AA76" i="5"/>
  <c r="AB76" i="5"/>
  <c r="AC76" i="5"/>
  <c r="AD76" i="5"/>
  <c r="AE76" i="5"/>
  <c r="AF76" i="5"/>
  <c r="AG76" i="5"/>
  <c r="AH76" i="5"/>
  <c r="AI76" i="5"/>
  <c r="AJ76" i="5"/>
  <c r="AK76" i="5"/>
  <c r="AL76" i="5"/>
  <c r="AM76" i="5"/>
  <c r="AN76" i="5"/>
  <c r="AO76" i="5"/>
  <c r="AP76" i="5"/>
  <c r="AQ76" i="5"/>
  <c r="AR76" i="5"/>
  <c r="AS76" i="5"/>
  <c r="AT76" i="5"/>
  <c r="AU76" i="5"/>
  <c r="AV76" i="5"/>
  <c r="AW76" i="5"/>
  <c r="AX76" i="5"/>
  <c r="AY76" i="5"/>
  <c r="AZ76" i="5"/>
  <c r="BA76" i="5"/>
  <c r="BB76" i="5"/>
  <c r="BC76" i="5"/>
  <c r="BD76" i="5"/>
  <c r="BE76" i="5"/>
  <c r="BF76" i="5"/>
  <c r="BG76" i="5"/>
  <c r="BH76" i="5"/>
  <c r="BI76" i="5"/>
  <c r="BJ76" i="5"/>
  <c r="BK76" i="5"/>
  <c r="BL76" i="5"/>
  <c r="BM76" i="5"/>
  <c r="BN76" i="5"/>
  <c r="C77" i="5"/>
  <c r="D77" i="5"/>
  <c r="E77" i="5"/>
  <c r="F77" i="5"/>
  <c r="G77" i="5"/>
  <c r="H77" i="5"/>
  <c r="I77" i="5"/>
  <c r="J77" i="5"/>
  <c r="K77" i="5"/>
  <c r="L77" i="5"/>
  <c r="M77" i="5"/>
  <c r="N77" i="5"/>
  <c r="O77" i="5"/>
  <c r="P77" i="5"/>
  <c r="Q77" i="5"/>
  <c r="R77" i="5"/>
  <c r="S77" i="5"/>
  <c r="T77" i="5"/>
  <c r="U77" i="5"/>
  <c r="V77" i="5"/>
  <c r="W77" i="5"/>
  <c r="X77" i="5"/>
  <c r="Y77" i="5"/>
  <c r="Z77" i="5"/>
  <c r="AA77" i="5"/>
  <c r="AB77" i="5"/>
  <c r="AC77" i="5"/>
  <c r="AD77" i="5"/>
  <c r="AE77" i="5"/>
  <c r="AF77" i="5"/>
  <c r="AG77" i="5"/>
  <c r="AH77" i="5"/>
  <c r="AI77" i="5"/>
  <c r="AJ77" i="5"/>
  <c r="AK77" i="5"/>
  <c r="AL77" i="5"/>
  <c r="AM77" i="5"/>
  <c r="AN77" i="5"/>
  <c r="AO77" i="5"/>
  <c r="AP77" i="5"/>
  <c r="AQ77" i="5"/>
  <c r="AR77" i="5"/>
  <c r="AS77" i="5"/>
  <c r="AT77" i="5"/>
  <c r="AU77" i="5"/>
  <c r="AV77" i="5"/>
  <c r="AW77" i="5"/>
  <c r="AX77" i="5"/>
  <c r="AY77" i="5"/>
  <c r="AZ77" i="5"/>
  <c r="BA77" i="5"/>
  <c r="BB77" i="5"/>
  <c r="BC77" i="5"/>
  <c r="BD77" i="5"/>
  <c r="BE77" i="5"/>
  <c r="BF77" i="5"/>
  <c r="BG77" i="5"/>
  <c r="BH77" i="5"/>
  <c r="BI77" i="5"/>
  <c r="BJ77" i="5"/>
  <c r="BK77" i="5"/>
  <c r="BL77" i="5"/>
  <c r="BM77" i="5"/>
  <c r="BN77" i="5"/>
  <c r="C78" i="5"/>
  <c r="D78" i="5"/>
  <c r="E78" i="5"/>
  <c r="F78" i="5"/>
  <c r="G78" i="5"/>
  <c r="H78" i="5"/>
  <c r="I78" i="5"/>
  <c r="J78" i="5"/>
  <c r="K78" i="5"/>
  <c r="L78" i="5"/>
  <c r="M78" i="5"/>
  <c r="N78" i="5"/>
  <c r="O78" i="5"/>
  <c r="P78" i="5"/>
  <c r="Q78" i="5"/>
  <c r="R78" i="5"/>
  <c r="S78" i="5"/>
  <c r="T78" i="5"/>
  <c r="U78" i="5"/>
  <c r="V78" i="5"/>
  <c r="W78" i="5"/>
  <c r="X78" i="5"/>
  <c r="Y78" i="5"/>
  <c r="Z78" i="5"/>
  <c r="AA78" i="5"/>
  <c r="AB78" i="5"/>
  <c r="AC78" i="5"/>
  <c r="AD78" i="5"/>
  <c r="AE78" i="5"/>
  <c r="AF78" i="5"/>
  <c r="AG78" i="5"/>
  <c r="AH78" i="5"/>
  <c r="AI78" i="5"/>
  <c r="AJ78" i="5"/>
  <c r="AK78" i="5"/>
  <c r="AL78" i="5"/>
  <c r="AM78" i="5"/>
  <c r="AN78" i="5"/>
  <c r="AO78" i="5"/>
  <c r="AP78" i="5"/>
  <c r="AQ78" i="5"/>
  <c r="AR78" i="5"/>
  <c r="AS78" i="5"/>
  <c r="AT78" i="5"/>
  <c r="AU78" i="5"/>
  <c r="AV78" i="5"/>
  <c r="AW78" i="5"/>
  <c r="AX78" i="5"/>
  <c r="AY78" i="5"/>
  <c r="AZ78" i="5"/>
  <c r="BA78" i="5"/>
  <c r="BB78" i="5"/>
  <c r="BC78" i="5"/>
  <c r="BD78" i="5"/>
  <c r="BE78" i="5"/>
  <c r="BF78" i="5"/>
  <c r="BG78" i="5"/>
  <c r="BH78" i="5"/>
  <c r="BI78" i="5"/>
  <c r="BJ78" i="5"/>
  <c r="BK78" i="5"/>
  <c r="BL78" i="5"/>
  <c r="BM78" i="5"/>
  <c r="BN78" i="5"/>
  <c r="C79" i="5"/>
  <c r="D79" i="5"/>
  <c r="E79" i="5"/>
  <c r="F79" i="5"/>
  <c r="G79" i="5"/>
  <c r="H79" i="5"/>
  <c r="I79" i="5"/>
  <c r="J79" i="5"/>
  <c r="K79" i="5"/>
  <c r="L79" i="5"/>
  <c r="M79" i="5"/>
  <c r="N79" i="5"/>
  <c r="O79" i="5"/>
  <c r="P79" i="5"/>
  <c r="Q79" i="5"/>
  <c r="R79" i="5"/>
  <c r="S79" i="5"/>
  <c r="T79" i="5"/>
  <c r="U79" i="5"/>
  <c r="V79" i="5"/>
  <c r="W79" i="5"/>
  <c r="X79" i="5"/>
  <c r="Y79" i="5"/>
  <c r="Z79" i="5"/>
  <c r="AA79" i="5"/>
  <c r="AB79" i="5"/>
  <c r="AC79" i="5"/>
  <c r="AD79" i="5"/>
  <c r="AE79" i="5"/>
  <c r="AF79" i="5"/>
  <c r="AG79" i="5"/>
  <c r="AH79" i="5"/>
  <c r="AI79" i="5"/>
  <c r="AJ79" i="5"/>
  <c r="AK79" i="5"/>
  <c r="AL79" i="5"/>
  <c r="AM79" i="5"/>
  <c r="AN79" i="5"/>
  <c r="AO79" i="5"/>
  <c r="AP79" i="5"/>
  <c r="AQ79" i="5"/>
  <c r="AR79" i="5"/>
  <c r="AS79" i="5"/>
  <c r="AT79" i="5"/>
  <c r="AU79" i="5"/>
  <c r="AV79" i="5"/>
  <c r="AW79" i="5"/>
  <c r="AX79" i="5"/>
  <c r="AY79" i="5"/>
  <c r="AZ79" i="5"/>
  <c r="BA79" i="5"/>
  <c r="BB79" i="5"/>
  <c r="BC79" i="5"/>
  <c r="BD79" i="5"/>
  <c r="BE79" i="5"/>
  <c r="BF79" i="5"/>
  <c r="BG79" i="5"/>
  <c r="BH79" i="5"/>
  <c r="BI79" i="5"/>
  <c r="BJ79" i="5"/>
  <c r="BK79" i="5"/>
  <c r="BL79" i="5"/>
  <c r="BM79" i="5"/>
  <c r="BN79" i="5"/>
  <c r="C80" i="5"/>
  <c r="D80" i="5"/>
  <c r="E80" i="5"/>
  <c r="F80" i="5"/>
  <c r="G80" i="5"/>
  <c r="H80" i="5"/>
  <c r="I80" i="5"/>
  <c r="J80" i="5"/>
  <c r="K80" i="5"/>
  <c r="L80" i="5"/>
  <c r="M80" i="5"/>
  <c r="N80" i="5"/>
  <c r="O80" i="5"/>
  <c r="P80" i="5"/>
  <c r="Q80" i="5"/>
  <c r="R80" i="5"/>
  <c r="S80" i="5"/>
  <c r="T80" i="5"/>
  <c r="U80" i="5"/>
  <c r="V80" i="5"/>
  <c r="W80" i="5"/>
  <c r="X80" i="5"/>
  <c r="Y80" i="5"/>
  <c r="Z80" i="5"/>
  <c r="AA80" i="5"/>
  <c r="AB80" i="5"/>
  <c r="AC80" i="5"/>
  <c r="AD80" i="5"/>
  <c r="AE80" i="5"/>
  <c r="AF80" i="5"/>
  <c r="AG80" i="5"/>
  <c r="AH80" i="5"/>
  <c r="AI80" i="5"/>
  <c r="AJ80" i="5"/>
  <c r="AK80" i="5"/>
  <c r="AL80" i="5"/>
  <c r="AM80" i="5"/>
  <c r="AN80" i="5"/>
  <c r="AO80" i="5"/>
  <c r="AP80" i="5"/>
  <c r="AQ80" i="5"/>
  <c r="AR80" i="5"/>
  <c r="AS80" i="5"/>
  <c r="AT80" i="5"/>
  <c r="AU80" i="5"/>
  <c r="AV80" i="5"/>
  <c r="AW80" i="5"/>
  <c r="AX80" i="5"/>
  <c r="AY80" i="5"/>
  <c r="AZ80" i="5"/>
  <c r="BA80" i="5"/>
  <c r="BB80" i="5"/>
  <c r="BC80" i="5"/>
  <c r="BD80" i="5"/>
  <c r="BE80" i="5"/>
  <c r="BF80" i="5"/>
  <c r="BG80" i="5"/>
  <c r="BH80" i="5"/>
  <c r="BI80" i="5"/>
  <c r="BJ80" i="5"/>
  <c r="BK80" i="5"/>
  <c r="BL80" i="5"/>
  <c r="BM80" i="5"/>
  <c r="BN80" i="5"/>
  <c r="T85" i="5"/>
  <c r="AV85" i="5"/>
  <c r="BM85" i="5"/>
  <c r="BN85" i="5"/>
  <c r="T86" i="5"/>
  <c r="AV86" i="5"/>
  <c r="BM86" i="5"/>
  <c r="BN86" i="5"/>
  <c r="E87" i="5"/>
  <c r="F87" i="5"/>
  <c r="G87" i="5"/>
  <c r="H87" i="5"/>
  <c r="I87" i="5"/>
  <c r="J87" i="5"/>
  <c r="K87" i="5"/>
  <c r="L87" i="5"/>
  <c r="M87" i="5"/>
  <c r="N87" i="5"/>
  <c r="O87" i="5"/>
  <c r="P87" i="5"/>
  <c r="Q87" i="5"/>
  <c r="R87" i="5"/>
  <c r="T87" i="5"/>
  <c r="AU87" i="5"/>
  <c r="AV87" i="5"/>
  <c r="AW87" i="5"/>
  <c r="AX87" i="5"/>
  <c r="AY87" i="5"/>
  <c r="AZ87" i="5"/>
  <c r="BM87" i="5"/>
  <c r="BN87" i="5"/>
  <c r="C88" i="5"/>
  <c r="D88" i="5"/>
  <c r="E88" i="5"/>
  <c r="F88" i="5"/>
  <c r="G88" i="5"/>
  <c r="H88" i="5"/>
  <c r="I88" i="5"/>
  <c r="J88" i="5"/>
  <c r="K88" i="5"/>
  <c r="L88" i="5"/>
  <c r="M88" i="5"/>
  <c r="N88" i="5"/>
  <c r="O88" i="5"/>
  <c r="P88" i="5"/>
  <c r="Q88" i="5"/>
  <c r="R88" i="5"/>
  <c r="S88" i="5"/>
  <c r="T88" i="5"/>
  <c r="U88" i="5"/>
  <c r="V88" i="5"/>
  <c r="W88" i="5"/>
  <c r="X88" i="5"/>
  <c r="Y88" i="5"/>
  <c r="Z88" i="5"/>
  <c r="AA88" i="5"/>
  <c r="AB88" i="5"/>
  <c r="AC88" i="5"/>
  <c r="AD88" i="5"/>
  <c r="AE88" i="5"/>
  <c r="AF88" i="5"/>
  <c r="AG88" i="5"/>
  <c r="AH88" i="5"/>
  <c r="AI88" i="5"/>
  <c r="AJ88" i="5"/>
  <c r="AK88" i="5"/>
  <c r="AL88" i="5"/>
  <c r="AM88" i="5"/>
  <c r="AN88" i="5"/>
  <c r="AO88" i="5"/>
  <c r="AP88" i="5"/>
  <c r="AQ88" i="5"/>
  <c r="AR88" i="5"/>
  <c r="AS88" i="5"/>
  <c r="AT88" i="5"/>
  <c r="AU88" i="5"/>
  <c r="AV88" i="5"/>
  <c r="AW88" i="5"/>
  <c r="AX88" i="5"/>
  <c r="AY88" i="5"/>
  <c r="AZ88" i="5"/>
  <c r="BA88" i="5"/>
  <c r="BB88" i="5"/>
  <c r="BC88" i="5"/>
  <c r="BD88" i="5"/>
  <c r="BE88" i="5"/>
  <c r="BF88" i="5"/>
  <c r="BG88" i="5"/>
  <c r="BH88" i="5"/>
  <c r="BI88" i="5"/>
  <c r="BJ88" i="5"/>
  <c r="BK88" i="5"/>
  <c r="BL88" i="5"/>
  <c r="BM88" i="5"/>
  <c r="BN88" i="5"/>
  <c r="C89" i="5"/>
  <c r="D89" i="5"/>
  <c r="E89" i="5"/>
  <c r="F89" i="5"/>
  <c r="G89" i="5"/>
  <c r="H89" i="5"/>
  <c r="I89" i="5"/>
  <c r="J89" i="5"/>
  <c r="K89" i="5"/>
  <c r="L89" i="5"/>
  <c r="M89" i="5"/>
  <c r="N89" i="5"/>
  <c r="O89" i="5"/>
  <c r="P89" i="5"/>
  <c r="Q89" i="5"/>
  <c r="R89" i="5"/>
  <c r="S89" i="5"/>
  <c r="T89" i="5"/>
  <c r="U89" i="5"/>
  <c r="V89" i="5"/>
  <c r="W89" i="5"/>
  <c r="X89" i="5"/>
  <c r="Y89" i="5"/>
  <c r="Z89" i="5"/>
  <c r="AA89" i="5"/>
  <c r="AB89" i="5"/>
  <c r="AC89" i="5"/>
  <c r="AD89" i="5"/>
  <c r="AE89" i="5"/>
  <c r="AF89" i="5"/>
  <c r="AG89" i="5"/>
  <c r="AH89" i="5"/>
  <c r="AI89" i="5"/>
  <c r="AJ89" i="5"/>
  <c r="AK89" i="5"/>
  <c r="AL89" i="5"/>
  <c r="AM89" i="5"/>
  <c r="AN89" i="5"/>
  <c r="AO89" i="5"/>
  <c r="AP89" i="5"/>
  <c r="AQ89" i="5"/>
  <c r="AR89" i="5"/>
  <c r="AS89" i="5"/>
  <c r="AT89" i="5"/>
  <c r="AU89" i="5"/>
  <c r="AV89" i="5"/>
  <c r="AW89" i="5"/>
  <c r="AX89" i="5"/>
  <c r="AY89" i="5"/>
  <c r="AZ89" i="5"/>
  <c r="BA89" i="5"/>
  <c r="BB89" i="5"/>
  <c r="BC89" i="5"/>
  <c r="BD89" i="5"/>
  <c r="BE89" i="5"/>
  <c r="BF89" i="5"/>
  <c r="BG89" i="5"/>
  <c r="BH89" i="5"/>
  <c r="BI89" i="5"/>
  <c r="BJ89" i="5"/>
  <c r="BK89" i="5"/>
  <c r="BL89" i="5"/>
  <c r="BM89" i="5"/>
  <c r="BN89" i="5"/>
  <c r="C90" i="5"/>
  <c r="D90" i="5"/>
  <c r="E90" i="5"/>
  <c r="F90" i="5"/>
  <c r="G90" i="5"/>
  <c r="H90" i="5"/>
  <c r="I90" i="5"/>
  <c r="J90" i="5"/>
  <c r="K90" i="5"/>
  <c r="L90" i="5"/>
  <c r="M90" i="5"/>
  <c r="N90" i="5"/>
  <c r="O90" i="5"/>
  <c r="P90" i="5"/>
  <c r="Q90" i="5"/>
  <c r="R90" i="5"/>
  <c r="S90" i="5"/>
  <c r="T90" i="5"/>
  <c r="U90" i="5"/>
  <c r="V90" i="5"/>
  <c r="W90" i="5"/>
  <c r="X90" i="5"/>
  <c r="Y90" i="5"/>
  <c r="Z90" i="5"/>
  <c r="AA90" i="5"/>
  <c r="AB90" i="5"/>
  <c r="AC90" i="5"/>
  <c r="AD90" i="5"/>
  <c r="AE90" i="5"/>
  <c r="AF90" i="5"/>
  <c r="AG90" i="5"/>
  <c r="AH90" i="5"/>
  <c r="AI90" i="5"/>
  <c r="AJ90" i="5"/>
  <c r="AK90" i="5"/>
  <c r="AL90" i="5"/>
  <c r="AM90" i="5"/>
  <c r="AN90" i="5"/>
  <c r="AO90" i="5"/>
  <c r="AP90" i="5"/>
  <c r="AQ90" i="5"/>
  <c r="AR90" i="5"/>
  <c r="AS90" i="5"/>
  <c r="AT90" i="5"/>
  <c r="AU90" i="5"/>
  <c r="AV90" i="5"/>
  <c r="AW90" i="5"/>
  <c r="AX90" i="5"/>
  <c r="AY90" i="5"/>
  <c r="AZ90" i="5"/>
  <c r="BA90" i="5"/>
  <c r="BB90" i="5"/>
  <c r="BC90" i="5"/>
  <c r="BD90" i="5"/>
  <c r="BE90" i="5"/>
  <c r="BF90" i="5"/>
  <c r="BG90" i="5"/>
  <c r="BH90" i="5"/>
  <c r="BI90" i="5"/>
  <c r="BJ90" i="5"/>
  <c r="BK90" i="5"/>
  <c r="BL90" i="5"/>
  <c r="BM90" i="5"/>
  <c r="BN90" i="5"/>
  <c r="C91" i="5"/>
  <c r="D91" i="5"/>
  <c r="E91" i="5"/>
  <c r="F91" i="5"/>
  <c r="G91" i="5"/>
  <c r="H91" i="5"/>
  <c r="I91" i="5"/>
  <c r="J91" i="5"/>
  <c r="K91" i="5"/>
  <c r="L91" i="5"/>
  <c r="M91" i="5"/>
  <c r="N91" i="5"/>
  <c r="O91" i="5"/>
  <c r="P91" i="5"/>
  <c r="Q91" i="5"/>
  <c r="R91" i="5"/>
  <c r="S91" i="5"/>
  <c r="T91" i="5"/>
  <c r="U91" i="5"/>
  <c r="V91" i="5"/>
  <c r="W91" i="5"/>
  <c r="X91" i="5"/>
  <c r="Y91" i="5"/>
  <c r="Z91" i="5"/>
  <c r="AA91" i="5"/>
  <c r="AB91" i="5"/>
  <c r="AC91" i="5"/>
  <c r="AD91" i="5"/>
  <c r="AE91" i="5"/>
  <c r="AF91" i="5"/>
  <c r="AG91" i="5"/>
  <c r="AH91" i="5"/>
  <c r="AI91" i="5"/>
  <c r="AJ91" i="5"/>
  <c r="AK91" i="5"/>
  <c r="AL91" i="5"/>
  <c r="AM91" i="5"/>
  <c r="AN91" i="5"/>
  <c r="AO91" i="5"/>
  <c r="AP91" i="5"/>
  <c r="AQ91" i="5"/>
  <c r="AR91" i="5"/>
  <c r="AS91" i="5"/>
  <c r="AT91" i="5"/>
  <c r="AU91" i="5"/>
  <c r="AV91" i="5"/>
  <c r="AW91" i="5"/>
  <c r="AX91" i="5"/>
  <c r="AY91" i="5"/>
  <c r="AZ91" i="5"/>
  <c r="BA91" i="5"/>
  <c r="BB91" i="5"/>
  <c r="BC91" i="5"/>
  <c r="BD91" i="5"/>
  <c r="BE91" i="5"/>
  <c r="BF91" i="5"/>
  <c r="BG91" i="5"/>
  <c r="BH91" i="5"/>
  <c r="BI91" i="5"/>
  <c r="BJ91" i="5"/>
  <c r="BK91" i="5"/>
  <c r="BL91" i="5"/>
  <c r="BM91" i="5"/>
  <c r="BN91" i="5"/>
  <c r="L49" i="40"/>
  <c r="L48" i="40"/>
  <c r="L47" i="40"/>
  <c r="L46" i="40"/>
  <c r="L42" i="40"/>
  <c r="L40" i="40"/>
  <c r="L39" i="40"/>
  <c r="L38" i="40"/>
  <c r="L14" i="3"/>
  <c r="M14" i="3" s="1"/>
  <c r="L45" i="3"/>
  <c r="M45" i="3" s="1"/>
  <c r="L55" i="3"/>
  <c r="M55" i="3" s="1"/>
  <c r="BM21" i="53"/>
  <c r="BL21" i="53"/>
  <c r="BK21" i="53"/>
  <c r="BJ21" i="53"/>
  <c r="BI21" i="53"/>
  <c r="BH21" i="53"/>
  <c r="BG21" i="53"/>
  <c r="BF21" i="53"/>
  <c r="BE21" i="53"/>
  <c r="BD21" i="53"/>
  <c r="BC21" i="53"/>
  <c r="BB21" i="53"/>
  <c r="BA21" i="53"/>
  <c r="AZ21" i="53"/>
  <c r="AY21" i="53"/>
  <c r="AX21" i="53"/>
  <c r="AW21" i="53"/>
  <c r="AV21" i="53"/>
  <c r="AU21" i="53"/>
  <c r="AT21" i="53"/>
  <c r="AS21" i="53"/>
  <c r="AR21" i="53"/>
  <c r="AQ21" i="53"/>
  <c r="AP21" i="53"/>
  <c r="AO21" i="53"/>
  <c r="AN21" i="53"/>
  <c r="AM21" i="53"/>
  <c r="AL21" i="53"/>
  <c r="AK21" i="53"/>
  <c r="AJ21" i="53"/>
  <c r="AI21" i="53"/>
  <c r="AH21" i="53"/>
  <c r="AG21" i="53"/>
  <c r="AF21" i="53"/>
  <c r="AE21" i="53"/>
  <c r="AD21" i="53"/>
  <c r="AC21" i="53"/>
  <c r="AB21" i="53"/>
  <c r="AA21" i="53"/>
  <c r="Z21" i="53"/>
  <c r="Y21" i="53"/>
  <c r="X21" i="53"/>
  <c r="W21" i="53"/>
  <c r="V21" i="53"/>
  <c r="U21" i="53"/>
  <c r="T21" i="53"/>
  <c r="S21" i="53"/>
  <c r="R21" i="53"/>
  <c r="Q21" i="53"/>
  <c r="P21" i="53"/>
  <c r="O21" i="53"/>
  <c r="N21" i="53"/>
  <c r="M21" i="53"/>
  <c r="L21" i="53"/>
  <c r="K21" i="53"/>
  <c r="J21" i="53"/>
  <c r="I21" i="53"/>
  <c r="H21" i="53"/>
  <c r="G21" i="53"/>
  <c r="F21" i="53"/>
  <c r="E21" i="53"/>
  <c r="D21" i="53"/>
  <c r="C21" i="53"/>
  <c r="D57" i="5"/>
  <c r="C52" i="20" s="1"/>
  <c r="C57" i="5"/>
  <c r="B52" i="20" s="1"/>
  <c r="D56" i="5"/>
  <c r="C51" i="20" s="1"/>
  <c r="C56" i="5"/>
  <c r="B51" i="20" s="1"/>
  <c r="U52" i="5"/>
  <c r="T47" i="20" s="1"/>
  <c r="D52" i="5"/>
  <c r="C47" i="20" s="1"/>
  <c r="C52" i="5"/>
  <c r="B47" i="20" s="1"/>
  <c r="U51" i="5"/>
  <c r="T46" i="20" s="1"/>
  <c r="D51" i="5"/>
  <c r="C46" i="20" s="1"/>
  <c r="C51" i="5"/>
  <c r="B46" i="20" s="1"/>
  <c r="U50" i="5"/>
  <c r="T45" i="20" s="1"/>
  <c r="D50" i="5"/>
  <c r="C45" i="20" s="1"/>
  <c r="C50" i="5"/>
  <c r="B45" i="20" s="1"/>
  <c r="U49" i="5"/>
  <c r="T44" i="20" s="1"/>
  <c r="D49" i="5"/>
  <c r="C44" i="20" s="1"/>
  <c r="C49" i="5"/>
  <c r="B44" i="20" s="1"/>
  <c r="U48" i="5"/>
  <c r="T43" i="20" s="1"/>
  <c r="D48" i="5"/>
  <c r="C43" i="20" s="1"/>
  <c r="C48" i="5"/>
  <c r="B43" i="20" s="1"/>
  <c r="U47" i="5"/>
  <c r="T42" i="20" s="1"/>
  <c r="D47" i="5"/>
  <c r="C42" i="20" s="1"/>
  <c r="C47" i="5"/>
  <c r="B42" i="20" s="1"/>
  <c r="U46" i="5"/>
  <c r="T41" i="20" s="1"/>
  <c r="D46" i="5"/>
  <c r="C41" i="20" s="1"/>
  <c r="C46" i="5"/>
  <c r="B41" i="20" s="1"/>
  <c r="U45" i="5"/>
  <c r="T40" i="20" s="1"/>
  <c r="D45" i="5"/>
  <c r="C40" i="20" s="1"/>
  <c r="C45" i="5"/>
  <c r="B40" i="20" s="1"/>
  <c r="U44" i="5"/>
  <c r="T39" i="20" s="1"/>
  <c r="D44" i="5"/>
  <c r="C39" i="20" s="1"/>
  <c r="C44" i="5"/>
  <c r="B39" i="20" s="1"/>
  <c r="U43" i="5"/>
  <c r="T38" i="20" s="1"/>
  <c r="D43" i="5"/>
  <c r="C38" i="20" s="1"/>
  <c r="C43" i="5"/>
  <c r="B38" i="20" s="1"/>
  <c r="U42" i="5"/>
  <c r="T37" i="20" s="1"/>
  <c r="D42" i="5"/>
  <c r="C37" i="20" s="1"/>
  <c r="C42" i="5"/>
  <c r="B37" i="20" s="1"/>
  <c r="U41" i="5"/>
  <c r="T36" i="20" s="1"/>
  <c r="D41" i="5"/>
  <c r="C36" i="20" s="1"/>
  <c r="C41" i="5"/>
  <c r="B36" i="20" s="1"/>
  <c r="L54" i="16"/>
  <c r="AX51" i="16"/>
  <c r="AX53" i="16" s="1"/>
  <c r="BC51" i="16"/>
  <c r="F51" i="16"/>
  <c r="G51" i="16"/>
  <c r="H51" i="16"/>
  <c r="I51" i="16"/>
  <c r="J51" i="16"/>
  <c r="K51" i="16"/>
  <c r="M51" i="16"/>
  <c r="N51" i="16"/>
  <c r="O51" i="16"/>
  <c r="P51" i="16"/>
  <c r="Q51" i="16"/>
  <c r="V51" i="16"/>
  <c r="T9" i="15"/>
  <c r="I36" i="6"/>
  <c r="C4" i="1"/>
  <c r="C7" i="1"/>
  <c r="C6" i="1"/>
  <c r="E13" i="47"/>
  <c r="C16" i="24"/>
  <c r="C15" i="24"/>
  <c r="C14" i="24"/>
  <c r="C13" i="24"/>
  <c r="C12" i="24"/>
  <c r="C8" i="24"/>
  <c r="C6" i="24"/>
  <c r="C7" i="24"/>
  <c r="F78" i="46"/>
  <c r="F102" i="46"/>
  <c r="F121" i="46"/>
  <c r="F125" i="46"/>
  <c r="D129" i="46"/>
  <c r="F129" i="46"/>
  <c r="F133" i="46"/>
  <c r="AP9" i="15"/>
  <c r="AF9" i="5"/>
  <c r="AE4" i="20" s="1"/>
  <c r="AG9" i="5"/>
  <c r="AF4" i="20" s="1"/>
  <c r="AH9" i="5"/>
  <c r="AG4" i="20" s="1"/>
  <c r="AI9" i="5"/>
  <c r="AH4" i="20" s="1"/>
  <c r="AJ9" i="5"/>
  <c r="AI4" i="20" s="1"/>
  <c r="AK9" i="5"/>
  <c r="AJ4" i="20" s="1"/>
  <c r="AL9" i="5"/>
  <c r="AK4" i="20" s="1"/>
  <c r="AM9" i="5"/>
  <c r="AL4" i="20" s="1"/>
  <c r="AN9" i="5"/>
  <c r="AM4" i="20" s="1"/>
  <c r="AO9" i="5"/>
  <c r="AN4" i="20" s="1"/>
  <c r="AP9" i="5"/>
  <c r="AO4" i="20" s="1"/>
  <c r="AQ9" i="5"/>
  <c r="AP4" i="20" s="1"/>
  <c r="AR9" i="5"/>
  <c r="AQ4" i="20" s="1"/>
  <c r="AS9" i="5"/>
  <c r="AR4" i="20" s="1"/>
  <c r="AT9" i="5"/>
  <c r="AS4" i="20" s="1"/>
  <c r="AU9" i="5"/>
  <c r="AT4" i="20" s="1"/>
  <c r="AV9" i="5"/>
  <c r="AU4" i="20" s="1"/>
  <c r="AW9" i="5"/>
  <c r="AV4" i="20" s="1"/>
  <c r="AX9" i="5"/>
  <c r="AW4" i="20" s="1"/>
  <c r="AY9" i="5"/>
  <c r="AX4" i="20" s="1"/>
  <c r="AZ9" i="5"/>
  <c r="AY4" i="20" s="1"/>
  <c r="BA9" i="5"/>
  <c r="AZ4" i="20" s="1"/>
  <c r="BB9" i="5"/>
  <c r="BA4" i="20" s="1"/>
  <c r="BC9" i="5"/>
  <c r="BB4" i="20" s="1"/>
  <c r="BD9" i="5"/>
  <c r="BC4" i="20" s="1"/>
  <c r="BE9" i="5"/>
  <c r="BD4" i="20" s="1"/>
  <c r="BF9" i="5"/>
  <c r="BE4" i="20" s="1"/>
  <c r="BG9" i="5"/>
  <c r="BF4" i="20" s="1"/>
  <c r="BH9" i="5"/>
  <c r="BG4" i="20" s="1"/>
  <c r="BI9" i="5"/>
  <c r="BH4" i="20" s="1"/>
  <c r="BJ9" i="5"/>
  <c r="BI4" i="20" s="1"/>
  <c r="BK9" i="5"/>
  <c r="BJ4" i="20" s="1"/>
  <c r="BL9" i="5"/>
  <c r="BK4" i="20" s="1"/>
  <c r="BM9" i="5"/>
  <c r="BL4" i="20" s="1"/>
  <c r="BN9" i="5"/>
  <c r="BM4" i="20" s="1"/>
  <c r="BO9" i="5"/>
  <c r="BN4" i="20" s="1"/>
  <c r="AF10" i="5"/>
  <c r="AE5" i="20" s="1"/>
  <c r="AG10" i="5"/>
  <c r="AF5" i="20" s="1"/>
  <c r="AH10" i="5"/>
  <c r="AG5" i="20" s="1"/>
  <c r="AI10" i="5"/>
  <c r="AH5" i="20" s="1"/>
  <c r="AJ10" i="5"/>
  <c r="AI5" i="20" s="1"/>
  <c r="AK10" i="5"/>
  <c r="AJ5" i="20" s="1"/>
  <c r="AL10" i="5"/>
  <c r="AK5" i="20" s="1"/>
  <c r="AM10" i="5"/>
  <c r="AL5" i="20" s="1"/>
  <c r="AN10" i="5"/>
  <c r="AM5" i="20" s="1"/>
  <c r="AO10" i="5"/>
  <c r="AN5" i="20" s="1"/>
  <c r="AP10" i="5"/>
  <c r="AO5" i="20" s="1"/>
  <c r="AQ10" i="5"/>
  <c r="AP5" i="20" s="1"/>
  <c r="AR10" i="5"/>
  <c r="AQ5" i="20" s="1"/>
  <c r="AS10" i="5"/>
  <c r="AR5" i="20" s="1"/>
  <c r="AT10" i="5"/>
  <c r="AS5" i="20" s="1"/>
  <c r="AU10" i="5"/>
  <c r="AT5" i="20" s="1"/>
  <c r="AV10" i="5"/>
  <c r="AU5" i="20" s="1"/>
  <c r="AW10" i="5"/>
  <c r="AV5" i="20" s="1"/>
  <c r="AX10" i="5"/>
  <c r="AW5" i="20" s="1"/>
  <c r="AY10" i="5"/>
  <c r="AX5" i="20" s="1"/>
  <c r="AZ10" i="5"/>
  <c r="AY5" i="20" s="1"/>
  <c r="BA10" i="5"/>
  <c r="AZ5" i="20" s="1"/>
  <c r="BB10" i="5"/>
  <c r="BA5" i="20" s="1"/>
  <c r="BC10" i="5"/>
  <c r="BB5" i="20" s="1"/>
  <c r="BD10" i="5"/>
  <c r="BC5" i="20" s="1"/>
  <c r="BE10" i="5"/>
  <c r="BD5" i="20" s="1"/>
  <c r="BF10" i="5"/>
  <c r="BE5" i="20" s="1"/>
  <c r="BG10" i="5"/>
  <c r="BF5" i="20" s="1"/>
  <c r="BH10" i="5"/>
  <c r="BG5" i="20" s="1"/>
  <c r="BI10" i="5"/>
  <c r="BH5" i="20" s="1"/>
  <c r="BJ10" i="5"/>
  <c r="BI5" i="20" s="1"/>
  <c r="BK10" i="5"/>
  <c r="BJ5" i="20" s="1"/>
  <c r="BL10" i="5"/>
  <c r="BK5" i="20" s="1"/>
  <c r="BM10" i="5"/>
  <c r="BL5" i="20" s="1"/>
  <c r="BN10" i="5"/>
  <c r="BM5" i="20" s="1"/>
  <c r="BO10" i="5"/>
  <c r="BN5" i="20" s="1"/>
  <c r="AF11" i="5"/>
  <c r="AE6" i="20" s="1"/>
  <c r="AG11" i="5"/>
  <c r="AF6" i="20" s="1"/>
  <c r="AH11" i="5"/>
  <c r="AG6" i="20" s="1"/>
  <c r="AI11" i="5"/>
  <c r="AH6" i="20" s="1"/>
  <c r="AJ11" i="5"/>
  <c r="AI6" i="20" s="1"/>
  <c r="AK11" i="5"/>
  <c r="AJ6" i="20" s="1"/>
  <c r="AL11" i="5"/>
  <c r="AK6" i="20" s="1"/>
  <c r="AM11" i="5"/>
  <c r="AL6" i="20" s="1"/>
  <c r="AN11" i="5"/>
  <c r="AM6" i="20" s="1"/>
  <c r="AO11" i="5"/>
  <c r="AN6" i="20" s="1"/>
  <c r="AP11" i="5"/>
  <c r="AO6" i="20" s="1"/>
  <c r="AQ11" i="5"/>
  <c r="AP6" i="20" s="1"/>
  <c r="AR11" i="5"/>
  <c r="AQ6" i="20" s="1"/>
  <c r="AS11" i="5"/>
  <c r="AR6" i="20" s="1"/>
  <c r="AT11" i="5"/>
  <c r="AS6" i="20" s="1"/>
  <c r="AU11" i="5"/>
  <c r="AT6" i="20" s="1"/>
  <c r="AV11" i="5"/>
  <c r="AU6" i="20" s="1"/>
  <c r="AW11" i="5"/>
  <c r="AV6" i="20" s="1"/>
  <c r="AX11" i="5"/>
  <c r="AW6" i="20" s="1"/>
  <c r="AY11" i="5"/>
  <c r="AX6" i="20" s="1"/>
  <c r="AZ11" i="5"/>
  <c r="AY6" i="20" s="1"/>
  <c r="BA11" i="5"/>
  <c r="AZ6" i="20" s="1"/>
  <c r="BB11" i="5"/>
  <c r="BA6" i="20" s="1"/>
  <c r="BC11" i="5"/>
  <c r="BB6" i="20" s="1"/>
  <c r="BD11" i="5"/>
  <c r="BC6" i="20" s="1"/>
  <c r="BE11" i="5"/>
  <c r="BD6" i="20" s="1"/>
  <c r="BF11" i="5"/>
  <c r="BE6" i="20" s="1"/>
  <c r="BG11" i="5"/>
  <c r="BF6" i="20" s="1"/>
  <c r="BH11" i="5"/>
  <c r="BG6" i="20" s="1"/>
  <c r="BI11" i="5"/>
  <c r="BH6" i="20" s="1"/>
  <c r="BJ11" i="5"/>
  <c r="BI6" i="20" s="1"/>
  <c r="BK11" i="5"/>
  <c r="BJ6" i="20" s="1"/>
  <c r="BL11" i="5"/>
  <c r="BK6" i="20" s="1"/>
  <c r="BM11" i="5"/>
  <c r="BL6" i="20" s="1"/>
  <c r="BN11" i="5"/>
  <c r="BM6" i="20" s="1"/>
  <c r="BO11" i="5"/>
  <c r="BN6" i="20" s="1"/>
  <c r="AF12" i="5"/>
  <c r="AE7" i="20" s="1"/>
  <c r="AG12" i="5"/>
  <c r="AF7" i="20" s="1"/>
  <c r="AH12" i="5"/>
  <c r="AG7" i="20" s="1"/>
  <c r="AI12" i="5"/>
  <c r="AH7" i="20" s="1"/>
  <c r="AJ12" i="5"/>
  <c r="AI7" i="20" s="1"/>
  <c r="AK12" i="5"/>
  <c r="AJ7" i="20" s="1"/>
  <c r="AL12" i="5"/>
  <c r="AK7" i="20" s="1"/>
  <c r="AM12" i="5"/>
  <c r="AL7" i="20" s="1"/>
  <c r="AN12" i="5"/>
  <c r="AM7" i="20" s="1"/>
  <c r="AO12" i="5"/>
  <c r="AN7" i="20" s="1"/>
  <c r="AP12" i="5"/>
  <c r="AO7" i="20" s="1"/>
  <c r="AQ12" i="5"/>
  <c r="AP7" i="20" s="1"/>
  <c r="AR12" i="5"/>
  <c r="AQ7" i="20" s="1"/>
  <c r="AS12" i="5"/>
  <c r="AR7" i="20" s="1"/>
  <c r="AT12" i="5"/>
  <c r="AS7" i="20" s="1"/>
  <c r="AU12" i="5"/>
  <c r="AT7" i="20" s="1"/>
  <c r="AV12" i="5"/>
  <c r="AU7" i="20" s="1"/>
  <c r="AW12" i="5"/>
  <c r="AV7" i="20" s="1"/>
  <c r="AX12" i="5"/>
  <c r="AW7" i="20" s="1"/>
  <c r="AY12" i="5"/>
  <c r="AX7" i="20" s="1"/>
  <c r="AZ12" i="5"/>
  <c r="AY7" i="20" s="1"/>
  <c r="BA12" i="5"/>
  <c r="AZ7" i="20" s="1"/>
  <c r="BB12" i="5"/>
  <c r="BA7" i="20" s="1"/>
  <c r="BC12" i="5"/>
  <c r="BB7" i="20" s="1"/>
  <c r="BD12" i="5"/>
  <c r="BC7" i="20" s="1"/>
  <c r="BE12" i="5"/>
  <c r="BD7" i="20" s="1"/>
  <c r="BF12" i="5"/>
  <c r="BE7" i="20" s="1"/>
  <c r="BG12" i="5"/>
  <c r="BF7" i="20" s="1"/>
  <c r="BH12" i="5"/>
  <c r="BG7" i="20" s="1"/>
  <c r="BI12" i="5"/>
  <c r="BH7" i="20" s="1"/>
  <c r="BJ12" i="5"/>
  <c r="BI7" i="20" s="1"/>
  <c r="BK12" i="5"/>
  <c r="BJ7" i="20" s="1"/>
  <c r="BL12" i="5"/>
  <c r="BK7" i="20" s="1"/>
  <c r="BM12" i="5"/>
  <c r="BL7" i="20" s="1"/>
  <c r="BN12" i="5"/>
  <c r="BM7" i="20" s="1"/>
  <c r="BO12" i="5"/>
  <c r="BN7" i="20" s="1"/>
  <c r="AF13" i="5"/>
  <c r="AE8" i="20" s="1"/>
  <c r="AG13" i="5"/>
  <c r="AF8" i="20" s="1"/>
  <c r="AH13" i="5"/>
  <c r="AG8" i="20" s="1"/>
  <c r="AI13" i="5"/>
  <c r="AH8" i="20" s="1"/>
  <c r="AJ13" i="5"/>
  <c r="AI8" i="20" s="1"/>
  <c r="AK13" i="5"/>
  <c r="AJ8" i="20" s="1"/>
  <c r="AL13" i="5"/>
  <c r="AK8" i="20" s="1"/>
  <c r="AM13" i="5"/>
  <c r="AL8" i="20" s="1"/>
  <c r="AN13" i="5"/>
  <c r="AM8" i="20" s="1"/>
  <c r="AO13" i="5"/>
  <c r="AN8" i="20" s="1"/>
  <c r="AP13" i="5"/>
  <c r="AO8" i="20" s="1"/>
  <c r="AQ13" i="5"/>
  <c r="AP8" i="20" s="1"/>
  <c r="AR13" i="5"/>
  <c r="AQ8" i="20" s="1"/>
  <c r="AS13" i="5"/>
  <c r="AR8" i="20" s="1"/>
  <c r="AT13" i="5"/>
  <c r="AS8" i="20" s="1"/>
  <c r="AU13" i="5"/>
  <c r="AT8" i="20" s="1"/>
  <c r="AV13" i="5"/>
  <c r="AU8" i="20" s="1"/>
  <c r="AW13" i="5"/>
  <c r="AV8" i="20" s="1"/>
  <c r="AX13" i="5"/>
  <c r="AW8" i="20" s="1"/>
  <c r="AY13" i="5"/>
  <c r="AX8" i="20" s="1"/>
  <c r="AZ13" i="5"/>
  <c r="AY8" i="20" s="1"/>
  <c r="BA13" i="5"/>
  <c r="AZ8" i="20" s="1"/>
  <c r="BB13" i="5"/>
  <c r="BA8" i="20" s="1"/>
  <c r="BC13" i="5"/>
  <c r="BB8" i="20" s="1"/>
  <c r="BD13" i="5"/>
  <c r="BC8" i="20" s="1"/>
  <c r="BE13" i="5"/>
  <c r="BD8" i="20" s="1"/>
  <c r="BF13" i="5"/>
  <c r="BE8" i="20" s="1"/>
  <c r="BG13" i="5"/>
  <c r="BF8" i="20" s="1"/>
  <c r="BH13" i="5"/>
  <c r="BG8" i="20" s="1"/>
  <c r="BI13" i="5"/>
  <c r="BH8" i="20" s="1"/>
  <c r="BJ13" i="5"/>
  <c r="BI8" i="20" s="1"/>
  <c r="BK13" i="5"/>
  <c r="BJ8" i="20" s="1"/>
  <c r="BL13" i="5"/>
  <c r="BK8" i="20" s="1"/>
  <c r="BM13" i="5"/>
  <c r="BL8" i="20" s="1"/>
  <c r="BN13" i="5"/>
  <c r="BM8" i="20" s="1"/>
  <c r="BO13" i="5"/>
  <c r="BN8" i="20" s="1"/>
  <c r="AF14" i="5"/>
  <c r="AE9" i="20" s="1"/>
  <c r="AG14" i="5"/>
  <c r="AF9" i="20" s="1"/>
  <c r="AH14" i="5"/>
  <c r="AG9" i="20" s="1"/>
  <c r="AI14" i="5"/>
  <c r="AH9" i="20" s="1"/>
  <c r="AJ14" i="5"/>
  <c r="AI9" i="20" s="1"/>
  <c r="AK14" i="5"/>
  <c r="AJ9" i="20" s="1"/>
  <c r="AL14" i="5"/>
  <c r="AK9" i="20" s="1"/>
  <c r="AM14" i="5"/>
  <c r="AL9" i="20" s="1"/>
  <c r="AN14" i="5"/>
  <c r="AM9" i="20" s="1"/>
  <c r="AO14" i="5"/>
  <c r="AN9" i="20" s="1"/>
  <c r="AP14" i="5"/>
  <c r="AO9" i="20" s="1"/>
  <c r="AQ14" i="5"/>
  <c r="AP9" i="20" s="1"/>
  <c r="AR14" i="5"/>
  <c r="AQ9" i="20" s="1"/>
  <c r="AS14" i="5"/>
  <c r="AR9" i="20" s="1"/>
  <c r="AT14" i="5"/>
  <c r="AS9" i="20" s="1"/>
  <c r="AU14" i="5"/>
  <c r="AT9" i="20" s="1"/>
  <c r="AV14" i="5"/>
  <c r="AU9" i="20" s="1"/>
  <c r="AW14" i="5"/>
  <c r="AV9" i="20" s="1"/>
  <c r="AX14" i="5"/>
  <c r="AW9" i="20" s="1"/>
  <c r="AY14" i="5"/>
  <c r="AX9" i="20" s="1"/>
  <c r="AZ14" i="5"/>
  <c r="AY9" i="20" s="1"/>
  <c r="BA14" i="5"/>
  <c r="AZ9" i="20" s="1"/>
  <c r="BB14" i="5"/>
  <c r="BA9" i="20" s="1"/>
  <c r="BC14" i="5"/>
  <c r="BB9" i="20" s="1"/>
  <c r="BD14" i="5"/>
  <c r="BC9" i="20" s="1"/>
  <c r="BE14" i="5"/>
  <c r="BD9" i="20" s="1"/>
  <c r="BF14" i="5"/>
  <c r="BE9" i="20" s="1"/>
  <c r="BG14" i="5"/>
  <c r="BF9" i="20" s="1"/>
  <c r="BH14" i="5"/>
  <c r="BG9" i="20" s="1"/>
  <c r="BI14" i="5"/>
  <c r="BH9" i="20" s="1"/>
  <c r="BJ14" i="5"/>
  <c r="BI9" i="20" s="1"/>
  <c r="BK14" i="5"/>
  <c r="BJ9" i="20" s="1"/>
  <c r="BL14" i="5"/>
  <c r="BK9" i="20" s="1"/>
  <c r="BM14" i="5"/>
  <c r="BL9" i="20" s="1"/>
  <c r="BN14" i="5"/>
  <c r="BM9" i="20" s="1"/>
  <c r="BO14" i="5"/>
  <c r="BN9" i="20" s="1"/>
  <c r="AF19" i="5"/>
  <c r="AE14" i="20" s="1"/>
  <c r="AF20" i="5"/>
  <c r="AF23" i="5"/>
  <c r="AF24" i="5"/>
  <c r="AF25" i="5"/>
  <c r="AE20" i="20" s="1"/>
  <c r="AF26" i="5"/>
  <c r="AF27" i="5"/>
  <c r="AF28" i="5"/>
  <c r="AF29" i="5"/>
  <c r="AE24" i="20" s="1"/>
  <c r="AF30" i="5"/>
  <c r="AF31" i="5"/>
  <c r="AF32" i="5"/>
  <c r="AF33" i="5"/>
  <c r="AF34" i="5"/>
  <c r="AF35" i="5"/>
  <c r="AF36" i="5"/>
  <c r="AF37" i="5"/>
  <c r="AF38" i="5"/>
  <c r="AF39" i="5"/>
  <c r="AF21" i="5"/>
  <c r="AF53" i="5"/>
  <c r="AE48" i="20" s="1"/>
  <c r="AF54" i="5"/>
  <c r="AF55" i="5"/>
  <c r="AF16" i="5"/>
  <c r="AF17" i="5"/>
  <c r="AE12" i="20" s="1"/>
  <c r="AF58" i="5"/>
  <c r="AG19" i="5"/>
  <c r="AF14" i="20" s="1"/>
  <c r="AG20" i="5"/>
  <c r="AG23" i="5"/>
  <c r="AF18" i="20" s="1"/>
  <c r="AG24" i="5"/>
  <c r="AG25" i="5"/>
  <c r="AF20" i="20" s="1"/>
  <c r="AG26" i="5"/>
  <c r="AG27" i="5"/>
  <c r="AF22" i="20" s="1"/>
  <c r="AG28" i="5"/>
  <c r="AG29" i="5"/>
  <c r="AF24" i="20" s="1"/>
  <c r="AG30" i="5"/>
  <c r="AG31" i="5"/>
  <c r="AF26" i="20" s="1"/>
  <c r="AG32" i="5"/>
  <c r="AG33" i="5"/>
  <c r="AF28" i="20" s="1"/>
  <c r="AG34" i="5"/>
  <c r="AG35" i="5"/>
  <c r="AF30" i="20" s="1"/>
  <c r="AG36" i="5"/>
  <c r="AG37" i="5"/>
  <c r="AG38" i="5"/>
  <c r="AG39" i="5"/>
  <c r="AF34" i="20" s="1"/>
  <c r="AG21" i="5"/>
  <c r="AG53" i="5"/>
  <c r="AG54" i="5"/>
  <c r="AF49" i="20" s="1"/>
  <c r="AG55" i="5"/>
  <c r="AF50" i="20" s="1"/>
  <c r="AG16" i="5"/>
  <c r="AG17" i="5"/>
  <c r="AG58" i="5"/>
  <c r="AH19" i="5"/>
  <c r="AG14" i="20" s="1"/>
  <c r="AH20" i="5"/>
  <c r="AH23" i="5"/>
  <c r="AH24" i="5"/>
  <c r="AH25" i="5"/>
  <c r="AG20" i="20" s="1"/>
  <c r="AH26" i="5"/>
  <c r="AH27" i="5"/>
  <c r="AH28" i="5"/>
  <c r="AH29" i="5"/>
  <c r="AG24" i="20" s="1"/>
  <c r="AH30" i="5"/>
  <c r="AH31" i="5"/>
  <c r="AH32" i="5"/>
  <c r="AH33" i="5"/>
  <c r="AG28" i="20" s="1"/>
  <c r="AH34" i="5"/>
  <c r="AH35" i="5"/>
  <c r="AH36" i="5"/>
  <c r="AH37" i="5"/>
  <c r="AG32" i="20" s="1"/>
  <c r="AH38" i="5"/>
  <c r="AH39" i="5"/>
  <c r="AH21" i="5"/>
  <c r="AH53" i="5"/>
  <c r="AH54" i="5"/>
  <c r="AH55" i="5"/>
  <c r="AH16" i="5"/>
  <c r="AH17" i="5"/>
  <c r="AG12" i="20" s="1"/>
  <c r="AH58" i="5"/>
  <c r="AI19" i="5"/>
  <c r="AH14" i="20" s="1"/>
  <c r="AI20" i="5"/>
  <c r="AI23" i="5"/>
  <c r="AH18" i="20" s="1"/>
  <c r="AI24" i="5"/>
  <c r="AI25" i="5"/>
  <c r="AH20" i="20" s="1"/>
  <c r="AI26" i="5"/>
  <c r="AI27" i="5"/>
  <c r="AH22" i="20" s="1"/>
  <c r="AI28" i="5"/>
  <c r="AI29" i="5"/>
  <c r="AH24" i="20" s="1"/>
  <c r="AI30" i="5"/>
  <c r="AI31" i="5"/>
  <c r="AH26" i="20" s="1"/>
  <c r="AI32" i="5"/>
  <c r="AI33" i="5"/>
  <c r="AH28" i="20" s="1"/>
  <c r="AI34" i="5"/>
  <c r="AI35" i="5"/>
  <c r="AH30" i="20" s="1"/>
  <c r="AI36" i="5"/>
  <c r="AI37" i="5"/>
  <c r="AH32" i="20" s="1"/>
  <c r="AI38" i="5"/>
  <c r="AI39" i="5"/>
  <c r="AH34" i="20" s="1"/>
  <c r="AI21" i="5"/>
  <c r="AI53" i="5"/>
  <c r="AI54" i="5"/>
  <c r="AI55" i="5"/>
  <c r="AH50" i="20" s="1"/>
  <c r="AI16" i="5"/>
  <c r="AI17" i="5"/>
  <c r="AH12" i="20" s="1"/>
  <c r="AI58" i="5"/>
  <c r="AJ19" i="5"/>
  <c r="AJ20" i="5"/>
  <c r="AJ23" i="5"/>
  <c r="AJ24" i="5"/>
  <c r="AJ25" i="5"/>
  <c r="AJ26" i="5"/>
  <c r="AJ27" i="5"/>
  <c r="AJ28" i="5"/>
  <c r="AJ29" i="5"/>
  <c r="AI24" i="20" s="1"/>
  <c r="AJ30" i="5"/>
  <c r="AJ31" i="5"/>
  <c r="AJ32" i="5"/>
  <c r="AJ33" i="5"/>
  <c r="AI28" i="20" s="1"/>
  <c r="AJ34" i="5"/>
  <c r="AJ35" i="5"/>
  <c r="AJ36" i="5"/>
  <c r="AJ37" i="5"/>
  <c r="AI32" i="20" s="1"/>
  <c r="AJ38" i="5"/>
  <c r="AJ39" i="5"/>
  <c r="AJ21" i="5"/>
  <c r="AJ53" i="5"/>
  <c r="AI48" i="20" s="1"/>
  <c r="AJ54" i="5"/>
  <c r="AJ55" i="5"/>
  <c r="AJ16" i="5"/>
  <c r="AJ17" i="5"/>
  <c r="AI12" i="20" s="1"/>
  <c r="AJ58" i="5"/>
  <c r="AK19" i="5"/>
  <c r="AJ14" i="20" s="1"/>
  <c r="AK20" i="5"/>
  <c r="AK23" i="5"/>
  <c r="AJ18" i="20" s="1"/>
  <c r="AK24" i="5"/>
  <c r="AK25" i="5"/>
  <c r="AJ20" i="20" s="1"/>
  <c r="AK26" i="5"/>
  <c r="AK27" i="5"/>
  <c r="AJ22" i="20" s="1"/>
  <c r="AK28" i="5"/>
  <c r="AK29" i="5"/>
  <c r="AJ24" i="20" s="1"/>
  <c r="AK30" i="5"/>
  <c r="AK31" i="5"/>
  <c r="AJ26" i="20" s="1"/>
  <c r="AK32" i="5"/>
  <c r="AK33" i="5"/>
  <c r="AJ28" i="20" s="1"/>
  <c r="AK34" i="5"/>
  <c r="AK35" i="5"/>
  <c r="AJ30" i="20" s="1"/>
  <c r="AK36" i="5"/>
  <c r="AK37" i="5"/>
  <c r="AK38" i="5"/>
  <c r="AK39" i="5"/>
  <c r="AJ34" i="20" s="1"/>
  <c r="AK21" i="5"/>
  <c r="AK53" i="5"/>
  <c r="AK54" i="5"/>
  <c r="AJ49" i="20" s="1"/>
  <c r="AK55" i="5"/>
  <c r="AJ50" i="20" s="1"/>
  <c r="AK16" i="5"/>
  <c r="AK17" i="5"/>
  <c r="AJ12" i="20" s="1"/>
  <c r="AK58" i="5"/>
  <c r="AL19" i="5"/>
  <c r="AK14" i="20" s="1"/>
  <c r="AL20" i="5"/>
  <c r="AL23" i="5"/>
  <c r="AL24" i="5"/>
  <c r="AL25" i="5"/>
  <c r="AK20" i="20" s="1"/>
  <c r="AL26" i="5"/>
  <c r="AL27" i="5"/>
  <c r="AL28" i="5"/>
  <c r="AL29" i="5"/>
  <c r="AL30" i="5"/>
  <c r="AL31" i="5"/>
  <c r="AL32" i="5"/>
  <c r="AL33" i="5"/>
  <c r="AK28" i="20" s="1"/>
  <c r="AL34" i="5"/>
  <c r="AL35" i="5"/>
  <c r="AL36" i="5"/>
  <c r="AL37" i="5"/>
  <c r="AK32" i="20" s="1"/>
  <c r="AL38" i="5"/>
  <c r="AL39" i="5"/>
  <c r="AL21" i="5"/>
  <c r="AL53" i="5"/>
  <c r="AL54" i="5"/>
  <c r="AL55" i="5"/>
  <c r="AL16" i="5"/>
  <c r="AL17" i="5"/>
  <c r="AK12" i="20" s="1"/>
  <c r="AL58" i="5"/>
  <c r="AM19" i="5"/>
  <c r="AL14" i="20" s="1"/>
  <c r="AM20" i="5"/>
  <c r="AM23" i="5"/>
  <c r="AL18" i="20" s="1"/>
  <c r="AM24" i="5"/>
  <c r="AM25" i="5"/>
  <c r="AL20" i="20" s="1"/>
  <c r="AM26" i="5"/>
  <c r="AM27" i="5"/>
  <c r="AL22" i="20" s="1"/>
  <c r="AM28" i="5"/>
  <c r="AM29" i="5"/>
  <c r="AL24" i="20" s="1"/>
  <c r="AM30" i="5"/>
  <c r="AM31" i="5"/>
  <c r="AL26" i="20" s="1"/>
  <c r="AM32" i="5"/>
  <c r="AM33" i="5"/>
  <c r="AL28" i="20" s="1"/>
  <c r="AM34" i="5"/>
  <c r="AM35" i="5"/>
  <c r="AM36" i="5"/>
  <c r="AM37" i="5"/>
  <c r="AL32" i="20" s="1"/>
  <c r="AM38" i="5"/>
  <c r="AM39" i="5"/>
  <c r="AM21" i="5"/>
  <c r="AM53" i="5"/>
  <c r="AM54" i="5"/>
  <c r="AM55" i="5"/>
  <c r="AL50" i="20" s="1"/>
  <c r="AM16" i="5"/>
  <c r="AM17" i="5"/>
  <c r="AL12" i="20" s="1"/>
  <c r="AM58" i="5"/>
  <c r="AN19" i="5"/>
  <c r="AM14" i="20" s="1"/>
  <c r="AN20" i="5"/>
  <c r="AN23" i="5"/>
  <c r="AN24" i="5"/>
  <c r="AN25" i="5"/>
  <c r="AM20" i="20" s="1"/>
  <c r="AN26" i="5"/>
  <c r="AN27" i="5"/>
  <c r="AN28" i="5"/>
  <c r="AN29" i="5"/>
  <c r="AM24" i="20" s="1"/>
  <c r="AN30" i="5"/>
  <c r="AN31" i="5"/>
  <c r="AN32" i="5"/>
  <c r="AN33" i="5"/>
  <c r="AN34" i="5"/>
  <c r="AN35" i="5"/>
  <c r="AN36" i="5"/>
  <c r="AN37" i="5"/>
  <c r="AM32" i="20" s="1"/>
  <c r="AN38" i="5"/>
  <c r="AN39" i="5"/>
  <c r="AN21" i="5"/>
  <c r="AN53" i="5"/>
  <c r="AM48" i="20" s="1"/>
  <c r="AN54" i="5"/>
  <c r="AN55" i="5"/>
  <c r="AN16" i="5"/>
  <c r="AN17" i="5"/>
  <c r="AM12" i="20" s="1"/>
  <c r="AN58" i="5"/>
  <c r="AO19" i="5"/>
  <c r="AN14" i="20" s="1"/>
  <c r="AO20" i="5"/>
  <c r="AO23" i="5"/>
  <c r="AN18" i="20" s="1"/>
  <c r="AO24" i="5"/>
  <c r="AO25" i="5"/>
  <c r="AN20" i="20" s="1"/>
  <c r="AO26" i="5"/>
  <c r="AO27" i="5"/>
  <c r="AN22" i="20" s="1"/>
  <c r="AO28" i="5"/>
  <c r="AO29" i="5"/>
  <c r="AN24" i="20" s="1"/>
  <c r="AO30" i="5"/>
  <c r="AO31" i="5"/>
  <c r="AN26" i="20" s="1"/>
  <c r="AO32" i="5"/>
  <c r="AO33" i="5"/>
  <c r="AN28" i="20" s="1"/>
  <c r="AO34" i="5"/>
  <c r="AO35" i="5"/>
  <c r="AN30" i="20" s="1"/>
  <c r="AO36" i="5"/>
  <c r="AO37" i="5"/>
  <c r="AO38" i="5"/>
  <c r="AO39" i="5"/>
  <c r="AN34" i="20" s="1"/>
  <c r="AO21" i="5"/>
  <c r="AO53" i="5"/>
  <c r="AO54" i="5"/>
  <c r="AN49" i="20" s="1"/>
  <c r="AO55" i="5"/>
  <c r="AN50" i="20" s="1"/>
  <c r="AO16" i="5"/>
  <c r="AO17" i="5"/>
  <c r="AO58" i="5"/>
  <c r="AP19" i="5"/>
  <c r="AO14" i="20" s="1"/>
  <c r="AP20" i="5"/>
  <c r="AP23" i="5"/>
  <c r="AP24" i="5"/>
  <c r="AP25" i="5"/>
  <c r="AO20" i="20" s="1"/>
  <c r="AP26" i="5"/>
  <c r="AP27" i="5"/>
  <c r="AP28" i="5"/>
  <c r="AP29" i="5"/>
  <c r="AO24" i="20" s="1"/>
  <c r="AP30" i="5"/>
  <c r="AP31" i="5"/>
  <c r="AP32" i="5"/>
  <c r="AP33" i="5"/>
  <c r="AO28" i="20" s="1"/>
  <c r="AP34" i="5"/>
  <c r="AP35" i="5"/>
  <c r="AP36" i="5"/>
  <c r="AP37" i="5"/>
  <c r="AP38" i="5"/>
  <c r="AP39" i="5"/>
  <c r="AP21" i="5"/>
  <c r="AP53" i="5"/>
  <c r="AP54" i="5"/>
  <c r="AP55" i="5"/>
  <c r="AP16" i="5"/>
  <c r="AP17" i="5"/>
  <c r="AP58" i="5"/>
  <c r="AQ19" i="5"/>
  <c r="AP14" i="20" s="1"/>
  <c r="AQ20" i="5"/>
  <c r="AQ23" i="5"/>
  <c r="AP18" i="20" s="1"/>
  <c r="AQ24" i="5"/>
  <c r="AQ25" i="5"/>
  <c r="AP20" i="20" s="1"/>
  <c r="AQ26" i="5"/>
  <c r="AQ27" i="5"/>
  <c r="AP22" i="20" s="1"/>
  <c r="AQ28" i="5"/>
  <c r="AQ29" i="5"/>
  <c r="AP24" i="20" s="1"/>
  <c r="AQ30" i="5"/>
  <c r="AQ31" i="5"/>
  <c r="AP26" i="20" s="1"/>
  <c r="AQ32" i="5"/>
  <c r="AQ33" i="5"/>
  <c r="AP28" i="20" s="1"/>
  <c r="AQ34" i="5"/>
  <c r="AQ35" i="5"/>
  <c r="AP30" i="20" s="1"/>
  <c r="AQ36" i="5"/>
  <c r="AQ37" i="5"/>
  <c r="AP32" i="20" s="1"/>
  <c r="AQ38" i="5"/>
  <c r="AQ39" i="5"/>
  <c r="AP34" i="20" s="1"/>
  <c r="AQ21" i="5"/>
  <c r="AQ53" i="5"/>
  <c r="AQ54" i="5"/>
  <c r="AQ55" i="5"/>
  <c r="AP50" i="20" s="1"/>
  <c r="AQ16" i="5"/>
  <c r="AQ17" i="5"/>
  <c r="AP12" i="20" s="1"/>
  <c r="AQ58" i="5"/>
  <c r="AR19" i="5"/>
  <c r="AQ14" i="20" s="1"/>
  <c r="AR20" i="5"/>
  <c r="AR23" i="5"/>
  <c r="AR24" i="5"/>
  <c r="AR25" i="5"/>
  <c r="AR26" i="5"/>
  <c r="AR27" i="5"/>
  <c r="AR28" i="5"/>
  <c r="AR29" i="5"/>
  <c r="AQ24" i="20" s="1"/>
  <c r="AR30" i="5"/>
  <c r="AR31" i="5"/>
  <c r="AR32" i="5"/>
  <c r="AR33" i="5"/>
  <c r="AQ28" i="20" s="1"/>
  <c r="AR34" i="5"/>
  <c r="AR35" i="5"/>
  <c r="AR36" i="5"/>
  <c r="AR37" i="5"/>
  <c r="AQ32" i="20" s="1"/>
  <c r="AR38" i="5"/>
  <c r="AR39" i="5"/>
  <c r="AR22" i="5"/>
  <c r="AR16" i="5"/>
  <c r="AQ11" i="20" s="1"/>
  <c r="AR17" i="5"/>
  <c r="AR41" i="5"/>
  <c r="AR42" i="5"/>
  <c r="AR43" i="5"/>
  <c r="AQ38" i="20" s="1"/>
  <c r="AR44" i="5"/>
  <c r="AR45" i="5"/>
  <c r="AR46" i="5"/>
  <c r="AR47" i="5"/>
  <c r="AQ42" i="20" s="1"/>
  <c r="AR48" i="5"/>
  <c r="AR49" i="5"/>
  <c r="AR50" i="5"/>
  <c r="AR51" i="5"/>
  <c r="AR52" i="5"/>
  <c r="AR53" i="5"/>
  <c r="AR54" i="5"/>
  <c r="AR55" i="5"/>
  <c r="AQ50" i="20" s="1"/>
  <c r="AR56" i="5"/>
  <c r="AR57" i="5"/>
  <c r="AR58" i="5"/>
  <c r="AS19" i="5"/>
  <c r="AR14" i="20" s="1"/>
  <c r="AS20" i="5"/>
  <c r="AS23" i="5"/>
  <c r="AR18" i="20" s="1"/>
  <c r="AS24" i="5"/>
  <c r="AS25" i="5"/>
  <c r="AR20" i="20" s="1"/>
  <c r="AS26" i="5"/>
  <c r="AS27" i="5"/>
  <c r="AR22" i="20" s="1"/>
  <c r="AS28" i="5"/>
  <c r="AS29" i="5"/>
  <c r="AR24" i="20" s="1"/>
  <c r="AS30" i="5"/>
  <c r="AS31" i="5"/>
  <c r="AR26" i="20" s="1"/>
  <c r="AS32" i="5"/>
  <c r="AS33" i="5"/>
  <c r="AR28" i="20" s="1"/>
  <c r="AS34" i="5"/>
  <c r="AS35" i="5"/>
  <c r="AS36" i="5"/>
  <c r="AS37" i="5"/>
  <c r="AR32" i="20" s="1"/>
  <c r="AS38" i="5"/>
  <c r="AS39" i="5"/>
  <c r="AS22" i="5"/>
  <c r="AR17" i="20" s="1"/>
  <c r="AS16" i="5"/>
  <c r="AS17" i="5"/>
  <c r="AR12" i="20" s="1"/>
  <c r="AS41" i="5"/>
  <c r="AS42" i="5"/>
  <c r="AR37" i="20" s="1"/>
  <c r="AS43" i="5"/>
  <c r="AS44" i="5"/>
  <c r="AS40" i="5" s="1"/>
  <c r="AR35" i="20" s="1"/>
  <c r="AS45" i="5"/>
  <c r="AS46" i="5"/>
  <c r="AR41" i="20" s="1"/>
  <c r="AS47" i="5"/>
  <c r="AS48" i="5"/>
  <c r="AS49" i="5"/>
  <c r="AS50" i="5"/>
  <c r="AR45" i="20" s="1"/>
  <c r="AS51" i="5"/>
  <c r="AS52" i="5"/>
  <c r="AS53" i="5"/>
  <c r="AS54" i="5"/>
  <c r="AR49" i="20" s="1"/>
  <c r="AS55" i="5"/>
  <c r="AS56" i="5"/>
  <c r="AS57" i="5"/>
  <c r="AS58" i="5"/>
  <c r="AT19" i="5"/>
  <c r="AS14" i="20" s="1"/>
  <c r="AT20" i="5"/>
  <c r="AT23" i="5"/>
  <c r="AT24" i="5"/>
  <c r="AT25" i="5"/>
  <c r="AT26" i="5"/>
  <c r="AT27" i="5"/>
  <c r="AT28" i="5"/>
  <c r="AT29" i="5"/>
  <c r="AT30" i="5"/>
  <c r="AT31" i="5"/>
  <c r="AT32" i="5"/>
  <c r="AT33" i="5"/>
  <c r="AT34" i="5"/>
  <c r="AT35" i="5"/>
  <c r="AT36" i="5"/>
  <c r="AT37" i="5"/>
  <c r="AT38" i="5"/>
  <c r="AT39" i="5"/>
  <c r="AT22" i="5"/>
  <c r="AT16" i="5"/>
  <c r="AS11" i="20" s="1"/>
  <c r="AT17" i="5"/>
  <c r="AT41" i="5"/>
  <c r="AT42" i="5"/>
  <c r="AT43" i="5"/>
  <c r="AT44" i="5"/>
  <c r="AT45" i="5"/>
  <c r="AT46" i="5"/>
  <c r="AT47" i="5"/>
  <c r="AT48" i="5"/>
  <c r="AT49" i="5"/>
  <c r="AT50" i="5"/>
  <c r="AT51" i="5"/>
  <c r="AT52" i="5"/>
  <c r="AT53" i="5"/>
  <c r="AT54" i="5"/>
  <c r="AT55" i="5"/>
  <c r="AT56" i="5"/>
  <c r="AT57" i="5"/>
  <c r="AT58" i="5"/>
  <c r="AU19" i="5"/>
  <c r="AU20" i="5"/>
  <c r="AU23" i="5"/>
  <c r="AT18" i="20" s="1"/>
  <c r="AU24" i="5"/>
  <c r="AU25" i="5"/>
  <c r="AT20" i="20" s="1"/>
  <c r="AU26" i="5"/>
  <c r="AU27" i="5"/>
  <c r="AT22" i="20" s="1"/>
  <c r="AU28" i="5"/>
  <c r="AU29" i="5"/>
  <c r="AT24" i="20" s="1"/>
  <c r="AU30" i="5"/>
  <c r="AU31" i="5"/>
  <c r="AT26" i="20" s="1"/>
  <c r="AU32" i="5"/>
  <c r="AU33" i="5"/>
  <c r="AU34" i="5"/>
  <c r="AU35" i="5"/>
  <c r="AT30" i="20" s="1"/>
  <c r="AU36" i="5"/>
  <c r="AU37" i="5"/>
  <c r="AU38" i="5"/>
  <c r="AU39" i="5"/>
  <c r="AT34" i="20" s="1"/>
  <c r="AU16" i="5"/>
  <c r="AT11" i="20" s="1"/>
  <c r="AU17" i="5"/>
  <c r="AT12" i="20" s="1"/>
  <c r="AU41" i="5"/>
  <c r="AU42" i="5"/>
  <c r="AU43" i="5"/>
  <c r="AU44" i="5"/>
  <c r="AU45" i="5"/>
  <c r="AU46" i="5"/>
  <c r="AU47" i="5"/>
  <c r="AU48" i="5"/>
  <c r="AU49" i="5"/>
  <c r="AU50" i="5"/>
  <c r="AU51" i="5"/>
  <c r="AU52" i="5"/>
  <c r="AU53" i="5"/>
  <c r="AU54" i="5"/>
  <c r="AU55" i="5"/>
  <c r="AU56" i="5"/>
  <c r="AU57" i="5"/>
  <c r="AU58" i="5"/>
  <c r="AT53" i="20" s="1"/>
  <c r="AV19" i="5"/>
  <c r="AV20" i="5"/>
  <c r="AU15" i="20" s="1"/>
  <c r="AV23" i="5"/>
  <c r="AV24" i="5"/>
  <c r="AU19" i="20" s="1"/>
  <c r="AV25" i="5"/>
  <c r="AV26" i="5"/>
  <c r="AV27" i="5"/>
  <c r="AV28" i="5"/>
  <c r="AU23" i="20" s="1"/>
  <c r="AV29" i="5"/>
  <c r="AV30" i="5"/>
  <c r="AV31" i="5"/>
  <c r="AV32" i="5"/>
  <c r="AU27" i="20" s="1"/>
  <c r="AV33" i="5"/>
  <c r="AV34" i="5"/>
  <c r="AV35" i="5"/>
  <c r="AV36" i="5"/>
  <c r="AU31" i="20" s="1"/>
  <c r="AV37" i="5"/>
  <c r="AV38" i="5"/>
  <c r="AV39" i="5"/>
  <c r="AV16" i="5"/>
  <c r="AV17" i="5"/>
  <c r="AV41" i="5"/>
  <c r="AV42" i="5"/>
  <c r="AU37" i="20" s="1"/>
  <c r="AV43" i="5"/>
  <c r="AV44" i="5"/>
  <c r="AV45" i="5"/>
  <c r="AV46" i="5"/>
  <c r="AU41" i="20" s="1"/>
  <c r="AV47" i="5"/>
  <c r="AV48" i="5"/>
  <c r="AV49" i="5"/>
  <c r="AV50" i="5"/>
  <c r="AV51" i="5"/>
  <c r="AV52" i="5"/>
  <c r="AV53" i="5"/>
  <c r="AV54" i="5"/>
  <c r="AU49" i="20" s="1"/>
  <c r="AV55" i="5"/>
  <c r="AV56" i="5"/>
  <c r="AV57" i="5"/>
  <c r="AV58" i="5"/>
  <c r="AW19" i="5"/>
  <c r="AV14" i="20" s="1"/>
  <c r="AW20" i="5"/>
  <c r="AV15" i="20" s="1"/>
  <c r="AW23" i="5"/>
  <c r="AV18" i="20" s="1"/>
  <c r="AW24" i="5"/>
  <c r="AW25" i="5"/>
  <c r="AV20" i="20" s="1"/>
  <c r="AW26" i="5"/>
  <c r="AV21" i="20" s="1"/>
  <c r="AW27" i="5"/>
  <c r="AV22" i="20" s="1"/>
  <c r="AW28" i="5"/>
  <c r="AW29" i="5"/>
  <c r="AV24" i="20" s="1"/>
  <c r="AW30" i="5"/>
  <c r="AV25" i="20" s="1"/>
  <c r="AW31" i="5"/>
  <c r="AV26" i="20" s="1"/>
  <c r="AW32" i="5"/>
  <c r="AW33" i="5"/>
  <c r="AW34" i="5"/>
  <c r="AV29" i="20" s="1"/>
  <c r="AW35" i="5"/>
  <c r="AV30" i="20" s="1"/>
  <c r="AW36" i="5"/>
  <c r="AW37" i="5"/>
  <c r="AW38" i="5"/>
  <c r="AW39" i="5"/>
  <c r="AV34" i="20" s="1"/>
  <c r="AW21" i="5"/>
  <c r="AV16" i="20" s="1"/>
  <c r="AW16" i="5"/>
  <c r="AW17" i="5"/>
  <c r="AV12" i="20" s="1"/>
  <c r="AW41" i="5"/>
  <c r="AW42" i="5"/>
  <c r="AW43" i="5"/>
  <c r="AW44" i="5"/>
  <c r="AW45" i="5"/>
  <c r="AW46" i="5"/>
  <c r="AW47" i="5"/>
  <c r="AW48" i="5"/>
  <c r="AV43" i="20" s="1"/>
  <c r="AW49" i="5"/>
  <c r="AW50" i="5"/>
  <c r="AW51" i="5"/>
  <c r="AW52" i="5"/>
  <c r="AV47" i="20" s="1"/>
  <c r="AW53" i="5"/>
  <c r="AW54" i="5"/>
  <c r="AW55" i="5"/>
  <c r="AW56" i="5"/>
  <c r="AV51" i="20" s="1"/>
  <c r="AW57" i="5"/>
  <c r="AW58" i="5"/>
  <c r="AX19" i="5"/>
  <c r="AW14" i="20" s="1"/>
  <c r="AX20" i="5"/>
  <c r="AW15" i="20" s="1"/>
  <c r="AX23" i="5"/>
  <c r="AX24" i="5"/>
  <c r="AX25" i="5"/>
  <c r="AW20" i="20" s="1"/>
  <c r="AX26" i="5"/>
  <c r="AX27" i="5"/>
  <c r="AX28" i="5"/>
  <c r="AX29" i="5"/>
  <c r="AW24" i="20" s="1"/>
  <c r="AX30" i="5"/>
  <c r="AW25" i="20" s="1"/>
  <c r="AX31" i="5"/>
  <c r="AX32" i="5"/>
  <c r="AX33" i="5"/>
  <c r="AX34" i="5"/>
  <c r="AW29" i="20" s="1"/>
  <c r="AX35" i="5"/>
  <c r="AX36" i="5"/>
  <c r="AX37" i="5"/>
  <c r="AX38" i="5"/>
  <c r="AW33" i="20" s="1"/>
  <c r="AX39" i="5"/>
  <c r="AX21" i="5"/>
  <c r="AX16" i="5"/>
  <c r="AX17" i="5"/>
  <c r="AW12" i="20" s="1"/>
  <c r="AX41" i="5"/>
  <c r="AX42" i="5"/>
  <c r="AW37" i="20" s="1"/>
  <c r="AX43" i="5"/>
  <c r="AX44" i="5"/>
  <c r="AX45" i="5"/>
  <c r="AX46" i="5"/>
  <c r="AW41" i="20" s="1"/>
  <c r="AX47" i="5"/>
  <c r="AX48" i="5"/>
  <c r="AW43" i="20" s="1"/>
  <c r="AX49" i="5"/>
  <c r="AX50" i="5"/>
  <c r="AW45" i="20" s="1"/>
  <c r="AX51" i="5"/>
  <c r="AX52" i="5"/>
  <c r="AW47" i="20" s="1"/>
  <c r="AX53" i="5"/>
  <c r="AX54" i="5"/>
  <c r="AW49" i="20" s="1"/>
  <c r="AX55" i="5"/>
  <c r="AX56" i="5"/>
  <c r="AW51" i="20" s="1"/>
  <c r="AX57" i="5"/>
  <c r="AX58" i="5"/>
  <c r="AY19" i="5"/>
  <c r="AX14" i="20" s="1"/>
  <c r="AY20" i="5"/>
  <c r="AY23" i="5"/>
  <c r="AX18" i="20" s="1"/>
  <c r="AY24" i="5"/>
  <c r="AY25" i="5"/>
  <c r="AX20" i="20" s="1"/>
  <c r="AY26" i="5"/>
  <c r="AY27" i="5"/>
  <c r="AX22" i="20" s="1"/>
  <c r="AY28" i="5"/>
  <c r="AY29" i="5"/>
  <c r="AX24" i="20" s="1"/>
  <c r="AY30" i="5"/>
  <c r="AY31" i="5"/>
  <c r="AX26" i="20" s="1"/>
  <c r="AY32" i="5"/>
  <c r="AY33" i="5"/>
  <c r="AY34" i="5"/>
  <c r="AY35" i="5"/>
  <c r="AX30" i="20" s="1"/>
  <c r="AY36" i="5"/>
  <c r="AY37" i="5"/>
  <c r="AX32" i="20" s="1"/>
  <c r="AY38" i="5"/>
  <c r="AY39" i="5"/>
  <c r="AX34" i="20" s="1"/>
  <c r="AY21" i="5"/>
  <c r="AY16" i="5"/>
  <c r="AX11" i="20" s="1"/>
  <c r="AY17" i="5"/>
  <c r="AX12" i="20" s="1"/>
  <c r="AY41" i="5"/>
  <c r="AY42" i="5"/>
  <c r="AY43" i="5"/>
  <c r="AX38" i="20" s="1"/>
  <c r="AY44" i="5"/>
  <c r="AY45" i="5"/>
  <c r="AY46" i="5"/>
  <c r="AY47" i="5"/>
  <c r="AY48" i="5"/>
  <c r="AX43" i="20" s="1"/>
  <c r="AY49" i="5"/>
  <c r="AY50" i="5"/>
  <c r="AY51" i="5"/>
  <c r="AX46" i="20" s="1"/>
  <c r="AY52" i="5"/>
  <c r="AX47" i="20" s="1"/>
  <c r="AY53" i="5"/>
  <c r="AY54" i="5"/>
  <c r="AY55" i="5"/>
  <c r="AX50" i="20" s="1"/>
  <c r="AY56" i="5"/>
  <c r="AX51" i="20" s="1"/>
  <c r="AY57" i="5"/>
  <c r="AY58" i="5"/>
  <c r="AZ19" i="5"/>
  <c r="AZ20" i="5"/>
  <c r="AZ23" i="5"/>
  <c r="AZ24" i="5"/>
  <c r="AZ25" i="5"/>
  <c r="AY20" i="20" s="1"/>
  <c r="AZ26" i="5"/>
  <c r="AZ27" i="5"/>
  <c r="AZ28" i="5"/>
  <c r="AZ29" i="5"/>
  <c r="AY24" i="20" s="1"/>
  <c r="AZ30" i="5"/>
  <c r="AZ31" i="5"/>
  <c r="AZ32" i="5"/>
  <c r="AZ33" i="5"/>
  <c r="AY28" i="20" s="1"/>
  <c r="AZ34" i="5"/>
  <c r="AZ35" i="5"/>
  <c r="AZ36" i="5"/>
  <c r="AZ37" i="5"/>
  <c r="AY32" i="20" s="1"/>
  <c r="AZ38" i="5"/>
  <c r="AZ39" i="5"/>
  <c r="AZ16" i="5"/>
  <c r="AZ17" i="5"/>
  <c r="AZ41" i="5"/>
  <c r="AZ42" i="5"/>
  <c r="AZ43" i="5"/>
  <c r="AZ44" i="5"/>
  <c r="AY39" i="20" s="1"/>
  <c r="AZ45" i="5"/>
  <c r="AZ46" i="5"/>
  <c r="AZ47" i="5"/>
  <c r="AZ48" i="5"/>
  <c r="AZ49" i="5"/>
  <c r="AZ50" i="5"/>
  <c r="AZ51" i="5"/>
  <c r="AZ52" i="5"/>
  <c r="AY47" i="20" s="1"/>
  <c r="AZ53" i="5"/>
  <c r="AZ54" i="5"/>
  <c r="AZ55" i="5"/>
  <c r="AZ56" i="5"/>
  <c r="AY51" i="20" s="1"/>
  <c r="AZ57" i="5"/>
  <c r="AZ58" i="5"/>
  <c r="BA16" i="5"/>
  <c r="BA17" i="5"/>
  <c r="AZ12" i="20" s="1"/>
  <c r="BA19" i="5"/>
  <c r="BA20" i="5"/>
  <c r="AZ15" i="20" s="1"/>
  <c r="BA21" i="5"/>
  <c r="BA22" i="5"/>
  <c r="BA23" i="5"/>
  <c r="BA24" i="5"/>
  <c r="AZ19" i="20" s="1"/>
  <c r="BA25" i="5"/>
  <c r="BA26" i="5"/>
  <c r="AZ21" i="20" s="1"/>
  <c r="BA27" i="5"/>
  <c r="BA28" i="5"/>
  <c r="AZ23" i="20" s="1"/>
  <c r="BA29" i="5"/>
  <c r="BA30" i="5"/>
  <c r="AZ25" i="20" s="1"/>
  <c r="BA31" i="5"/>
  <c r="BA32" i="5"/>
  <c r="AZ27" i="20" s="1"/>
  <c r="BA33" i="5"/>
  <c r="BA34" i="5"/>
  <c r="AZ29" i="20" s="1"/>
  <c r="BA35" i="5"/>
  <c r="BA36" i="5"/>
  <c r="BA37" i="5"/>
  <c r="BA38" i="5"/>
  <c r="AZ33" i="20" s="1"/>
  <c r="BA39" i="5"/>
  <c r="BA41" i="5"/>
  <c r="BA42" i="5"/>
  <c r="AZ37" i="20" s="1"/>
  <c r="BA43" i="5"/>
  <c r="BA44" i="5"/>
  <c r="BA45" i="5"/>
  <c r="BA46" i="5"/>
  <c r="AZ41" i="20" s="1"/>
  <c r="BA47" i="5"/>
  <c r="AZ42" i="20" s="1"/>
  <c r="BA48" i="5"/>
  <c r="BA49" i="5"/>
  <c r="BA50" i="5"/>
  <c r="AZ45" i="20" s="1"/>
  <c r="BA51" i="5"/>
  <c r="AZ46" i="20" s="1"/>
  <c r="BA52" i="5"/>
  <c r="BA53" i="5"/>
  <c r="BA54" i="5"/>
  <c r="AZ49" i="20" s="1"/>
  <c r="BA55" i="5"/>
  <c r="AZ50" i="20" s="1"/>
  <c r="BA56" i="5"/>
  <c r="BA57" i="5"/>
  <c r="BA58" i="5"/>
  <c r="BB16" i="5"/>
  <c r="BB17" i="5"/>
  <c r="BA12" i="20" s="1"/>
  <c r="BB19" i="5"/>
  <c r="BB20" i="5"/>
  <c r="BB21" i="5"/>
  <c r="BB22" i="5"/>
  <c r="BB23" i="5"/>
  <c r="BB24" i="5"/>
  <c r="BB25" i="5"/>
  <c r="BB26" i="5"/>
  <c r="BB27" i="5"/>
  <c r="BB28" i="5"/>
  <c r="BB29" i="5"/>
  <c r="BB30" i="5"/>
  <c r="BB31" i="5"/>
  <c r="BB32" i="5"/>
  <c r="BB33" i="5"/>
  <c r="BB34" i="5"/>
  <c r="BB35" i="5"/>
  <c r="BB36" i="5"/>
  <c r="BB37" i="5"/>
  <c r="BB38" i="5"/>
  <c r="BB39" i="5"/>
  <c r="BB41" i="5"/>
  <c r="BB42" i="5"/>
  <c r="BB43" i="5"/>
  <c r="BB44" i="5"/>
  <c r="BB45" i="5"/>
  <c r="BB46" i="5"/>
  <c r="BB47" i="5"/>
  <c r="BB48" i="5"/>
  <c r="BB49" i="5"/>
  <c r="BB50" i="5"/>
  <c r="BB51" i="5"/>
  <c r="BB52" i="5"/>
  <c r="BB53" i="5"/>
  <c r="BB54" i="5"/>
  <c r="BB55" i="5"/>
  <c r="BB56" i="5"/>
  <c r="BB57" i="5"/>
  <c r="BB58" i="5"/>
  <c r="BC16" i="5"/>
  <c r="BB11" i="20" s="1"/>
  <c r="BC17" i="5"/>
  <c r="BB12" i="20" s="1"/>
  <c r="BC19" i="5"/>
  <c r="BC20" i="5"/>
  <c r="BB15" i="20" s="1"/>
  <c r="BC21" i="5"/>
  <c r="BC22" i="5"/>
  <c r="BB17" i="20" s="1"/>
  <c r="BC23" i="5"/>
  <c r="BC24" i="5"/>
  <c r="BB19" i="20" s="1"/>
  <c r="BC25" i="5"/>
  <c r="BC26" i="5"/>
  <c r="BB21" i="20" s="1"/>
  <c r="BC27" i="5"/>
  <c r="BC28" i="5"/>
  <c r="BB23" i="20" s="1"/>
  <c r="BC29" i="5"/>
  <c r="BC30" i="5"/>
  <c r="BB25" i="20" s="1"/>
  <c r="BC31" i="5"/>
  <c r="BC32" i="5"/>
  <c r="BB27" i="20" s="1"/>
  <c r="BC33" i="5"/>
  <c r="BC34" i="5"/>
  <c r="BC35" i="5"/>
  <c r="BC36" i="5"/>
  <c r="BB31" i="20" s="1"/>
  <c r="BC37" i="5"/>
  <c r="BC38" i="5"/>
  <c r="BC39" i="5"/>
  <c r="BC41" i="5"/>
  <c r="BB36" i="20" s="1"/>
  <c r="BC42" i="5"/>
  <c r="BC43" i="5"/>
  <c r="BC44" i="5"/>
  <c r="BC45" i="5"/>
  <c r="BC46" i="5"/>
  <c r="BC47" i="5"/>
  <c r="BC48" i="5"/>
  <c r="BB43" i="20" s="1"/>
  <c r="BC49" i="5"/>
  <c r="BB44" i="20" s="1"/>
  <c r="BC50" i="5"/>
  <c r="BC51" i="5"/>
  <c r="BC52" i="5"/>
  <c r="BB47" i="20" s="1"/>
  <c r="BC53" i="5"/>
  <c r="BB48" i="20" s="1"/>
  <c r="BC54" i="5"/>
  <c r="BC55" i="5"/>
  <c r="BC56" i="5"/>
  <c r="BB51" i="20" s="1"/>
  <c r="BC57" i="5"/>
  <c r="BC58" i="5"/>
  <c r="BD16" i="5"/>
  <c r="BD17" i="5"/>
  <c r="BD19" i="5"/>
  <c r="BC14" i="20" s="1"/>
  <c r="BD20" i="5"/>
  <c r="BD21" i="5"/>
  <c r="BD22" i="5"/>
  <c r="BD23" i="5"/>
  <c r="BC18" i="20" s="1"/>
  <c r="BD24" i="5"/>
  <c r="BD25" i="5"/>
  <c r="BD26" i="5"/>
  <c r="BD27" i="5"/>
  <c r="BC22" i="20" s="1"/>
  <c r="BD28" i="5"/>
  <c r="BD29" i="5"/>
  <c r="BD30" i="5"/>
  <c r="BD31" i="5"/>
  <c r="BD32" i="5"/>
  <c r="BD33" i="5"/>
  <c r="BD34" i="5"/>
  <c r="BD35" i="5"/>
  <c r="BC30" i="20" s="1"/>
  <c r="BD36" i="5"/>
  <c r="BD37" i="5"/>
  <c r="BD38" i="5"/>
  <c r="BD39" i="5"/>
  <c r="BC34" i="20" s="1"/>
  <c r="BD41" i="5"/>
  <c r="BD42" i="5"/>
  <c r="BD43" i="5"/>
  <c r="BD44" i="5"/>
  <c r="BC39" i="20" s="1"/>
  <c r="BD45" i="5"/>
  <c r="BC40" i="20" s="1"/>
  <c r="BD46" i="5"/>
  <c r="BD47" i="5"/>
  <c r="BD48" i="5"/>
  <c r="BC43" i="20" s="1"/>
  <c r="BD49" i="5"/>
  <c r="BC44" i="20" s="1"/>
  <c r="BD50" i="5"/>
  <c r="BD51" i="5"/>
  <c r="BD52" i="5"/>
  <c r="BC47" i="20" s="1"/>
  <c r="BD53" i="5"/>
  <c r="BC48" i="20" s="1"/>
  <c r="BD54" i="5"/>
  <c r="BD55" i="5"/>
  <c r="BD56" i="5"/>
  <c r="BC51" i="20" s="1"/>
  <c r="BD57" i="5"/>
  <c r="BC52" i="20" s="1"/>
  <c r="BD58" i="5"/>
  <c r="BE16" i="5"/>
  <c r="BE17" i="5"/>
  <c r="BE19" i="5"/>
  <c r="BE20" i="5"/>
  <c r="BD15" i="20" s="1"/>
  <c r="BE21" i="5"/>
  <c r="BE22" i="5"/>
  <c r="BE23" i="5"/>
  <c r="BE24" i="5"/>
  <c r="BD19" i="20" s="1"/>
  <c r="BE25" i="5"/>
  <c r="BE26" i="5"/>
  <c r="BD21" i="20" s="1"/>
  <c r="BE27" i="5"/>
  <c r="BE28" i="5"/>
  <c r="BD23" i="20" s="1"/>
  <c r="BE29" i="5"/>
  <c r="BE30" i="5"/>
  <c r="BD25" i="20" s="1"/>
  <c r="BE31" i="5"/>
  <c r="BE32" i="5"/>
  <c r="BD27" i="20" s="1"/>
  <c r="BE33" i="5"/>
  <c r="BE34" i="5"/>
  <c r="BD29" i="20" s="1"/>
  <c r="BE35" i="5"/>
  <c r="BE36" i="5"/>
  <c r="BE37" i="5"/>
  <c r="BE38" i="5"/>
  <c r="BD33" i="20" s="1"/>
  <c r="BE39" i="5"/>
  <c r="BE41" i="5"/>
  <c r="BE42" i="5"/>
  <c r="BD37" i="20" s="1"/>
  <c r="BE43" i="5"/>
  <c r="BE44" i="5"/>
  <c r="BE45" i="5"/>
  <c r="BE46" i="5"/>
  <c r="BD41" i="20" s="1"/>
  <c r="BE47" i="5"/>
  <c r="BD42" i="20" s="1"/>
  <c r="BE48" i="5"/>
  <c r="BE49" i="5"/>
  <c r="BE50" i="5"/>
  <c r="BD45" i="20" s="1"/>
  <c r="BE51" i="5"/>
  <c r="BD46" i="20" s="1"/>
  <c r="BE52" i="5"/>
  <c r="BE53" i="5"/>
  <c r="BE54" i="5"/>
  <c r="BD49" i="20" s="1"/>
  <c r="BE55" i="5"/>
  <c r="BD50" i="20" s="1"/>
  <c r="BE56" i="5"/>
  <c r="BE57" i="5"/>
  <c r="BE58" i="5"/>
  <c r="BF16" i="5"/>
  <c r="BF17" i="5"/>
  <c r="BE12" i="20" s="1"/>
  <c r="BF19" i="5"/>
  <c r="BF20" i="5"/>
  <c r="BF21" i="5"/>
  <c r="BF22" i="5"/>
  <c r="BE17" i="20" s="1"/>
  <c r="BF23" i="5"/>
  <c r="BF24" i="5"/>
  <c r="BF25" i="5"/>
  <c r="BF26" i="5"/>
  <c r="BF27" i="5"/>
  <c r="BF28" i="5"/>
  <c r="BF29" i="5"/>
  <c r="BF30" i="5"/>
  <c r="BF31" i="5"/>
  <c r="BF32" i="5"/>
  <c r="BF33" i="5"/>
  <c r="BF34" i="5"/>
  <c r="BF35" i="5"/>
  <c r="BF36" i="5"/>
  <c r="BF37" i="5"/>
  <c r="BF38" i="5"/>
  <c r="BF39" i="5"/>
  <c r="BF41" i="5"/>
  <c r="BF42" i="5"/>
  <c r="BF43" i="5"/>
  <c r="BF44" i="5"/>
  <c r="BF45" i="5"/>
  <c r="BF46" i="5"/>
  <c r="BF47" i="5"/>
  <c r="BF48" i="5"/>
  <c r="BF49" i="5"/>
  <c r="BF50" i="5"/>
  <c r="BF51" i="5"/>
  <c r="BF52" i="5"/>
  <c r="BF53" i="5"/>
  <c r="BF54" i="5"/>
  <c r="BF55" i="5"/>
  <c r="BF56" i="5"/>
  <c r="BF57" i="5"/>
  <c r="BF58" i="5"/>
  <c r="BG16" i="5"/>
  <c r="BF11" i="20" s="1"/>
  <c r="BG17" i="5"/>
  <c r="BF12" i="20" s="1"/>
  <c r="BG19" i="5"/>
  <c r="BG20" i="5"/>
  <c r="BF15" i="20" s="1"/>
  <c r="BG21" i="5"/>
  <c r="BG22" i="5"/>
  <c r="BF17" i="20" s="1"/>
  <c r="BG23" i="5"/>
  <c r="BG24" i="5"/>
  <c r="BF19" i="20" s="1"/>
  <c r="BG25" i="5"/>
  <c r="BG26" i="5"/>
  <c r="BF21" i="20" s="1"/>
  <c r="BG27" i="5"/>
  <c r="BG28" i="5"/>
  <c r="BF23" i="20" s="1"/>
  <c r="BG29" i="5"/>
  <c r="BG30" i="5"/>
  <c r="BF25" i="20" s="1"/>
  <c r="BG31" i="5"/>
  <c r="BG32" i="5"/>
  <c r="BF27" i="20" s="1"/>
  <c r="BG33" i="5"/>
  <c r="BG34" i="5"/>
  <c r="BF29" i="20" s="1"/>
  <c r="BG35" i="5"/>
  <c r="BG36" i="5"/>
  <c r="BF31" i="20" s="1"/>
  <c r="BG37" i="5"/>
  <c r="BG38" i="5"/>
  <c r="BG39" i="5"/>
  <c r="BG41" i="5"/>
  <c r="BF36" i="20" s="1"/>
  <c r="BG42" i="5"/>
  <c r="BG43" i="5"/>
  <c r="BG44" i="5"/>
  <c r="BG45" i="5"/>
  <c r="BF40" i="20" s="1"/>
  <c r="BG46" i="5"/>
  <c r="BG47" i="5"/>
  <c r="BG48" i="5"/>
  <c r="BF43" i="20" s="1"/>
  <c r="BG49" i="5"/>
  <c r="BF44" i="20" s="1"/>
  <c r="BG50" i="5"/>
  <c r="BG51" i="5"/>
  <c r="BG52" i="5"/>
  <c r="BF47" i="20" s="1"/>
  <c r="BG53" i="5"/>
  <c r="BG54" i="5"/>
  <c r="BG55" i="5"/>
  <c r="BG56" i="5"/>
  <c r="BF51" i="20" s="1"/>
  <c r="BG57" i="5"/>
  <c r="BF52" i="20" s="1"/>
  <c r="BG58" i="5"/>
  <c r="BH16" i="5"/>
  <c r="BH17" i="5"/>
  <c r="BH19" i="5"/>
  <c r="BG14" i="20" s="1"/>
  <c r="BH20" i="5"/>
  <c r="BH21" i="5"/>
  <c r="BH22" i="5"/>
  <c r="BH23" i="5"/>
  <c r="BG18" i="20" s="1"/>
  <c r="BH24" i="5"/>
  <c r="BH25" i="5"/>
  <c r="BH26" i="5"/>
  <c r="BH27" i="5"/>
  <c r="BG22" i="20" s="1"/>
  <c r="BH28" i="5"/>
  <c r="BH29" i="5"/>
  <c r="BH30" i="5"/>
  <c r="BH31" i="5"/>
  <c r="BG26" i="20" s="1"/>
  <c r="BH32" i="5"/>
  <c r="BH33" i="5"/>
  <c r="BH34" i="5"/>
  <c r="BH35" i="5"/>
  <c r="BG30" i="20" s="1"/>
  <c r="BH36" i="5"/>
  <c r="BH37" i="5"/>
  <c r="BH38" i="5"/>
  <c r="BH39" i="5"/>
  <c r="BG34" i="20" s="1"/>
  <c r="BH41" i="5"/>
  <c r="BH42" i="5"/>
  <c r="BH43" i="5"/>
  <c r="BH44" i="5"/>
  <c r="BG39" i="20" s="1"/>
  <c r="BH45" i="5"/>
  <c r="BG40" i="20" s="1"/>
  <c r="BH46" i="5"/>
  <c r="BH47" i="5"/>
  <c r="BH48" i="5"/>
  <c r="BG43" i="20" s="1"/>
  <c r="BH49" i="5"/>
  <c r="BG44" i="20" s="1"/>
  <c r="BH50" i="5"/>
  <c r="BH51" i="5"/>
  <c r="BH52" i="5"/>
  <c r="BG47" i="20" s="1"/>
  <c r="BH53" i="5"/>
  <c r="BG48" i="20" s="1"/>
  <c r="BH54" i="5"/>
  <c r="BH55" i="5"/>
  <c r="BH56" i="5"/>
  <c r="BG51" i="20" s="1"/>
  <c r="BH57" i="5"/>
  <c r="BG52" i="20" s="1"/>
  <c r="BH58" i="5"/>
  <c r="BI16" i="5"/>
  <c r="BI17" i="5"/>
  <c r="BH12" i="20" s="1"/>
  <c r="BI19" i="5"/>
  <c r="BI20" i="5"/>
  <c r="BH15" i="20" s="1"/>
  <c r="BI21" i="5"/>
  <c r="BI22" i="5"/>
  <c r="BI23" i="5"/>
  <c r="BI24" i="5"/>
  <c r="BH19" i="20" s="1"/>
  <c r="BI25" i="5"/>
  <c r="BI26" i="5"/>
  <c r="BH21" i="20" s="1"/>
  <c r="BI27" i="5"/>
  <c r="BI28" i="5"/>
  <c r="BH23" i="20" s="1"/>
  <c r="BI29" i="5"/>
  <c r="BI30" i="5"/>
  <c r="BH25" i="20" s="1"/>
  <c r="BI31" i="5"/>
  <c r="BI32" i="5"/>
  <c r="BH27" i="20" s="1"/>
  <c r="BI33" i="5"/>
  <c r="BI34" i="5"/>
  <c r="BH29" i="20" s="1"/>
  <c r="BI35" i="5"/>
  <c r="BI36" i="5"/>
  <c r="BI37" i="5"/>
  <c r="BI38" i="5"/>
  <c r="BH33" i="20" s="1"/>
  <c r="BI39" i="5"/>
  <c r="BI41" i="5"/>
  <c r="BI42" i="5"/>
  <c r="BH37" i="20" s="1"/>
  <c r="BI43" i="5"/>
  <c r="BI44" i="5"/>
  <c r="BI45" i="5"/>
  <c r="BI46" i="5"/>
  <c r="BH41" i="20" s="1"/>
  <c r="BI47" i="5"/>
  <c r="BH42" i="20" s="1"/>
  <c r="BI48" i="5"/>
  <c r="BI49" i="5"/>
  <c r="BI50" i="5"/>
  <c r="BH45" i="20" s="1"/>
  <c r="BI51" i="5"/>
  <c r="BH46" i="20" s="1"/>
  <c r="BI52" i="5"/>
  <c r="BI53" i="5"/>
  <c r="BI54" i="5"/>
  <c r="BH49" i="20" s="1"/>
  <c r="BI55" i="5"/>
  <c r="BH50" i="20" s="1"/>
  <c r="BI56" i="5"/>
  <c r="BI57" i="5"/>
  <c r="BI58" i="5"/>
  <c r="BJ16" i="5"/>
  <c r="BJ17" i="5"/>
  <c r="BI12" i="20" s="1"/>
  <c r="BJ19" i="5"/>
  <c r="BJ20" i="5"/>
  <c r="BJ21" i="5"/>
  <c r="BJ22" i="5"/>
  <c r="BJ23" i="5"/>
  <c r="BJ24" i="5"/>
  <c r="BJ25" i="5"/>
  <c r="BJ26" i="5"/>
  <c r="BJ27" i="5"/>
  <c r="BJ28" i="5"/>
  <c r="BJ29" i="5"/>
  <c r="BJ30" i="5"/>
  <c r="BJ31" i="5"/>
  <c r="BJ32" i="5"/>
  <c r="BJ33" i="5"/>
  <c r="BJ34" i="5"/>
  <c r="BJ35" i="5"/>
  <c r="BJ36" i="5"/>
  <c r="BJ37" i="5"/>
  <c r="BJ38" i="5"/>
  <c r="BJ39" i="5"/>
  <c r="BJ41" i="5"/>
  <c r="BJ42" i="5"/>
  <c r="BJ43" i="5"/>
  <c r="BJ44" i="5"/>
  <c r="BJ45" i="5"/>
  <c r="BJ46" i="5"/>
  <c r="BJ47" i="5"/>
  <c r="BJ48" i="5"/>
  <c r="BJ49" i="5"/>
  <c r="BJ50" i="5"/>
  <c r="BJ51" i="5"/>
  <c r="BJ52" i="5"/>
  <c r="BJ53" i="5"/>
  <c r="BJ54" i="5"/>
  <c r="BJ55" i="5"/>
  <c r="BJ56" i="5"/>
  <c r="BJ57" i="5"/>
  <c r="BJ58" i="5"/>
  <c r="BK16" i="5"/>
  <c r="BJ11" i="20" s="1"/>
  <c r="BK17" i="5"/>
  <c r="BJ12" i="20" s="1"/>
  <c r="BK19" i="5"/>
  <c r="BK20" i="5"/>
  <c r="BJ15" i="20" s="1"/>
  <c r="BK21" i="5"/>
  <c r="BK22" i="5"/>
  <c r="BJ17" i="20" s="1"/>
  <c r="BK23" i="5"/>
  <c r="BK24" i="5"/>
  <c r="BJ19" i="20" s="1"/>
  <c r="BK25" i="5"/>
  <c r="BK26" i="5"/>
  <c r="BJ21" i="20" s="1"/>
  <c r="BK27" i="5"/>
  <c r="BK28" i="5"/>
  <c r="BJ23" i="20" s="1"/>
  <c r="BK29" i="5"/>
  <c r="BK30" i="5"/>
  <c r="BJ25" i="20" s="1"/>
  <c r="BK31" i="5"/>
  <c r="BK32" i="5"/>
  <c r="BJ27" i="20" s="1"/>
  <c r="BK33" i="5"/>
  <c r="BK34" i="5"/>
  <c r="BJ29" i="20" s="1"/>
  <c r="BK35" i="5"/>
  <c r="BK36" i="5"/>
  <c r="BJ31" i="20" s="1"/>
  <c r="BK37" i="5"/>
  <c r="BK38" i="5"/>
  <c r="BJ33" i="20" s="1"/>
  <c r="BK39" i="5"/>
  <c r="BK41" i="5"/>
  <c r="BJ36" i="20" s="1"/>
  <c r="BK42" i="5"/>
  <c r="BK43" i="5"/>
  <c r="BK44" i="5"/>
  <c r="BK45" i="5"/>
  <c r="BJ40" i="20" s="1"/>
  <c r="BK46" i="5"/>
  <c r="BK47" i="5"/>
  <c r="BK48" i="5"/>
  <c r="BJ43" i="20" s="1"/>
  <c r="BK49" i="5"/>
  <c r="BJ44" i="20" s="1"/>
  <c r="BK50" i="5"/>
  <c r="BK51" i="5"/>
  <c r="BK52" i="5"/>
  <c r="BJ47" i="20" s="1"/>
  <c r="BK53" i="5"/>
  <c r="BJ48" i="20" s="1"/>
  <c r="BK54" i="5"/>
  <c r="BK55" i="5"/>
  <c r="BK56" i="5"/>
  <c r="BJ51" i="20" s="1"/>
  <c r="BK57" i="5"/>
  <c r="BJ52" i="20" s="1"/>
  <c r="BK58" i="5"/>
  <c r="BL19" i="5"/>
  <c r="BL20" i="5"/>
  <c r="BL23" i="5"/>
  <c r="BK18" i="20" s="1"/>
  <c r="BL24" i="5"/>
  <c r="BL25" i="5"/>
  <c r="BL26" i="5"/>
  <c r="BL27" i="5"/>
  <c r="BK22" i="20" s="1"/>
  <c r="BL28" i="5"/>
  <c r="BL29" i="5"/>
  <c r="BL30" i="5"/>
  <c r="BL31" i="5"/>
  <c r="BK26" i="20" s="1"/>
  <c r="BL32" i="5"/>
  <c r="BL33" i="5"/>
  <c r="BL34" i="5"/>
  <c r="BL35" i="5"/>
  <c r="BK30" i="20" s="1"/>
  <c r="BL36" i="5"/>
  <c r="BL37" i="5"/>
  <c r="BL38" i="5"/>
  <c r="BL39" i="5"/>
  <c r="BK34" i="20" s="1"/>
  <c r="BL16" i="5"/>
  <c r="BK11" i="20" s="1"/>
  <c r="BL17" i="5"/>
  <c r="BK12" i="20" s="1"/>
  <c r="BL41" i="5"/>
  <c r="BL42" i="5"/>
  <c r="BK37" i="20" s="1"/>
  <c r="BL43" i="5"/>
  <c r="BK38" i="20" s="1"/>
  <c r="BL44" i="5"/>
  <c r="BL45" i="5"/>
  <c r="BL46" i="5"/>
  <c r="BK41" i="20" s="1"/>
  <c r="BL47" i="5"/>
  <c r="BK42" i="20" s="1"/>
  <c r="BL48" i="5"/>
  <c r="BL49" i="5"/>
  <c r="BL50" i="5"/>
  <c r="BK45" i="20" s="1"/>
  <c r="BL51" i="5"/>
  <c r="BK46" i="20" s="1"/>
  <c r="BL52" i="5"/>
  <c r="BL53" i="5"/>
  <c r="BL54" i="5"/>
  <c r="BK49" i="20" s="1"/>
  <c r="BL55" i="5"/>
  <c r="BK50" i="20" s="1"/>
  <c r="BL56" i="5"/>
  <c r="BL57" i="5"/>
  <c r="BL58" i="5"/>
  <c r="BM19" i="5"/>
  <c r="BM20" i="5"/>
  <c r="BL15" i="20" s="1"/>
  <c r="BM23" i="5"/>
  <c r="BM24" i="5"/>
  <c r="BL19" i="20" s="1"/>
  <c r="BM25" i="5"/>
  <c r="BM26" i="5"/>
  <c r="BL21" i="20" s="1"/>
  <c r="BM27" i="5"/>
  <c r="BM28" i="5"/>
  <c r="BL23" i="20" s="1"/>
  <c r="BM29" i="5"/>
  <c r="BM30" i="5"/>
  <c r="BL25" i="20" s="1"/>
  <c r="BM31" i="5"/>
  <c r="BM32" i="5"/>
  <c r="BL27" i="20" s="1"/>
  <c r="BM33" i="5"/>
  <c r="BM34" i="5"/>
  <c r="BM35" i="5"/>
  <c r="BM36" i="5"/>
  <c r="BL31" i="20" s="1"/>
  <c r="BM37" i="5"/>
  <c r="BM38" i="5"/>
  <c r="BM39" i="5"/>
  <c r="BM53" i="5"/>
  <c r="BL48" i="20" s="1"/>
  <c r="BM54" i="5"/>
  <c r="BM55" i="5"/>
  <c r="BM16" i="5"/>
  <c r="BM17" i="5"/>
  <c r="BL12" i="20" s="1"/>
  <c r="BM58" i="5"/>
  <c r="T19" i="5"/>
  <c r="T20" i="5"/>
  <c r="T23" i="5"/>
  <c r="T24" i="5"/>
  <c r="T25" i="5"/>
  <c r="T26" i="5"/>
  <c r="T27" i="5"/>
  <c r="T28" i="5"/>
  <c r="T29" i="5"/>
  <c r="T30" i="5"/>
  <c r="T31" i="5"/>
  <c r="T32" i="5"/>
  <c r="T33" i="5"/>
  <c r="T34" i="5"/>
  <c r="T35" i="5"/>
  <c r="T36" i="5"/>
  <c r="T37" i="5"/>
  <c r="T38" i="5"/>
  <c r="T39" i="5"/>
  <c r="T53" i="5"/>
  <c r="S48" i="20" s="1"/>
  <c r="T54" i="5"/>
  <c r="T55" i="5"/>
  <c r="T16" i="5"/>
  <c r="S11" i="20" s="1"/>
  <c r="T17" i="5"/>
  <c r="T58" i="5"/>
  <c r="C19" i="5"/>
  <c r="C20" i="5"/>
  <c r="C23" i="5"/>
  <c r="C24" i="5"/>
  <c r="C25" i="5"/>
  <c r="C26" i="5"/>
  <c r="C27" i="5"/>
  <c r="C28" i="5"/>
  <c r="C29" i="5"/>
  <c r="C30" i="5"/>
  <c r="C31" i="5"/>
  <c r="C32" i="5"/>
  <c r="C33" i="5"/>
  <c r="C34" i="5"/>
  <c r="C35" i="5"/>
  <c r="C36" i="5"/>
  <c r="C37" i="5"/>
  <c r="C38" i="5"/>
  <c r="C39" i="5"/>
  <c r="C53" i="5"/>
  <c r="C54" i="5"/>
  <c r="C55" i="5"/>
  <c r="C16" i="5"/>
  <c r="C17" i="5"/>
  <c r="C58" i="5"/>
  <c r="D19" i="5"/>
  <c r="D20" i="5"/>
  <c r="D23" i="5"/>
  <c r="D24" i="5"/>
  <c r="D25" i="5"/>
  <c r="C20" i="20" s="1"/>
  <c r="D26" i="5"/>
  <c r="D27" i="5"/>
  <c r="D28" i="5"/>
  <c r="D29" i="5"/>
  <c r="C24" i="20" s="1"/>
  <c r="D30" i="5"/>
  <c r="D31" i="5"/>
  <c r="D32" i="5"/>
  <c r="D33" i="5"/>
  <c r="C28" i="20" s="1"/>
  <c r="D34" i="5"/>
  <c r="D35" i="5"/>
  <c r="D36" i="5"/>
  <c r="D37" i="5"/>
  <c r="D38" i="5"/>
  <c r="D39" i="5"/>
  <c r="D53" i="5"/>
  <c r="D54" i="5"/>
  <c r="D55" i="5"/>
  <c r="D16" i="5"/>
  <c r="D17" i="5"/>
  <c r="D58" i="5"/>
  <c r="E19" i="5"/>
  <c r="E20" i="5"/>
  <c r="E23" i="5"/>
  <c r="E24" i="5"/>
  <c r="D19" i="20" s="1"/>
  <c r="E25" i="5"/>
  <c r="E26" i="5"/>
  <c r="E27" i="5"/>
  <c r="E28" i="5"/>
  <c r="D23" i="20" s="1"/>
  <c r="E29" i="5"/>
  <c r="E30" i="5"/>
  <c r="E31" i="5"/>
  <c r="E32" i="5"/>
  <c r="D27" i="20" s="1"/>
  <c r="E33" i="5"/>
  <c r="E34" i="5"/>
  <c r="E35" i="5"/>
  <c r="E36" i="5"/>
  <c r="E37" i="5"/>
  <c r="E38" i="5"/>
  <c r="E39" i="5"/>
  <c r="E53" i="5"/>
  <c r="BN53" i="5" s="1"/>
  <c r="BM48" i="20" s="1"/>
  <c r="E54" i="5"/>
  <c r="E55" i="5"/>
  <c r="E16" i="5"/>
  <c r="E17" i="5"/>
  <c r="D12" i="20" s="1"/>
  <c r="E58" i="5"/>
  <c r="F19" i="5"/>
  <c r="F20" i="5"/>
  <c r="F23" i="5"/>
  <c r="E18" i="20" s="1"/>
  <c r="F24" i="5"/>
  <c r="F25" i="5"/>
  <c r="F26" i="5"/>
  <c r="F27" i="5"/>
  <c r="F28" i="5"/>
  <c r="F29" i="5"/>
  <c r="F30" i="5"/>
  <c r="F31" i="5"/>
  <c r="E26" i="20" s="1"/>
  <c r="F32" i="5"/>
  <c r="F33" i="5"/>
  <c r="F34" i="5"/>
  <c r="F35" i="5"/>
  <c r="E30" i="20" s="1"/>
  <c r="F36" i="5"/>
  <c r="F37" i="5"/>
  <c r="F38" i="5"/>
  <c r="F39" i="5"/>
  <c r="F53" i="5"/>
  <c r="F54" i="5"/>
  <c r="F55" i="5"/>
  <c r="F16" i="5"/>
  <c r="F17" i="5"/>
  <c r="F58" i="5"/>
  <c r="G19" i="5"/>
  <c r="G20" i="5"/>
  <c r="F15" i="20" s="1"/>
  <c r="G23" i="5"/>
  <c r="G24" i="5"/>
  <c r="G25" i="5"/>
  <c r="G26" i="5"/>
  <c r="F21" i="20" s="1"/>
  <c r="G27" i="5"/>
  <c r="G28" i="5"/>
  <c r="G29" i="5"/>
  <c r="G30" i="5"/>
  <c r="F25" i="20" s="1"/>
  <c r="G31" i="5"/>
  <c r="G32" i="5"/>
  <c r="G33" i="5"/>
  <c r="G34" i="5"/>
  <c r="G35" i="5"/>
  <c r="G36" i="5"/>
  <c r="G37" i="5"/>
  <c r="G38" i="5"/>
  <c r="G39" i="5"/>
  <c r="G53" i="5"/>
  <c r="G54" i="5"/>
  <c r="G55" i="5"/>
  <c r="G16" i="5"/>
  <c r="G17" i="5"/>
  <c r="G58" i="5"/>
  <c r="H19" i="5"/>
  <c r="G14" i="20" s="1"/>
  <c r="H20" i="5"/>
  <c r="H23" i="5"/>
  <c r="H24" i="5"/>
  <c r="H25" i="5"/>
  <c r="G20" i="20" s="1"/>
  <c r="H26" i="5"/>
  <c r="H27" i="5"/>
  <c r="H28" i="5"/>
  <c r="H29" i="5"/>
  <c r="G24" i="20" s="1"/>
  <c r="H30" i="5"/>
  <c r="H31" i="5"/>
  <c r="H32" i="5"/>
  <c r="H33" i="5"/>
  <c r="G28" i="20" s="1"/>
  <c r="H34" i="5"/>
  <c r="H35" i="5"/>
  <c r="H36" i="5"/>
  <c r="H37" i="5"/>
  <c r="G32" i="20" s="1"/>
  <c r="H38" i="5"/>
  <c r="H39" i="5"/>
  <c r="H53" i="5"/>
  <c r="G48" i="20" s="1"/>
  <c r="H54" i="5"/>
  <c r="H55" i="5"/>
  <c r="H16" i="5"/>
  <c r="H17" i="5"/>
  <c r="H58" i="5"/>
  <c r="I19" i="5"/>
  <c r="I20" i="5"/>
  <c r="I23" i="5"/>
  <c r="I24" i="5"/>
  <c r="H19" i="20" s="1"/>
  <c r="I25" i="5"/>
  <c r="I26" i="5"/>
  <c r="I27" i="5"/>
  <c r="I28" i="5"/>
  <c r="H23" i="20" s="1"/>
  <c r="I29" i="5"/>
  <c r="I30" i="5"/>
  <c r="I31" i="5"/>
  <c r="I32" i="5"/>
  <c r="H27" i="20" s="1"/>
  <c r="I33" i="5"/>
  <c r="I34" i="5"/>
  <c r="I35" i="5"/>
  <c r="I36" i="5"/>
  <c r="I37" i="5"/>
  <c r="I38" i="5"/>
  <c r="I39" i="5"/>
  <c r="I16" i="5"/>
  <c r="H11" i="20" s="1"/>
  <c r="I17" i="5"/>
  <c r="I41" i="5"/>
  <c r="I42" i="5"/>
  <c r="I43" i="5"/>
  <c r="I44" i="5"/>
  <c r="I45" i="5"/>
  <c r="I46" i="5"/>
  <c r="I47" i="5"/>
  <c r="H42" i="20" s="1"/>
  <c r="I48" i="5"/>
  <c r="I49" i="5"/>
  <c r="I50" i="5"/>
  <c r="I51" i="5"/>
  <c r="H46" i="20" s="1"/>
  <c r="I52" i="5"/>
  <c r="I53" i="5"/>
  <c r="I54" i="5"/>
  <c r="I55" i="5"/>
  <c r="I56" i="5"/>
  <c r="I57" i="5"/>
  <c r="I58" i="5"/>
  <c r="J19" i="5"/>
  <c r="J20" i="5"/>
  <c r="J23" i="5"/>
  <c r="J24" i="5"/>
  <c r="J25" i="5"/>
  <c r="J26" i="5"/>
  <c r="J27" i="5"/>
  <c r="J28" i="5"/>
  <c r="J29" i="5"/>
  <c r="J30" i="5"/>
  <c r="J31" i="5"/>
  <c r="J32" i="5"/>
  <c r="J33" i="5"/>
  <c r="J34" i="5"/>
  <c r="J35" i="5"/>
  <c r="J36" i="5"/>
  <c r="J37" i="5"/>
  <c r="J38" i="5"/>
  <c r="J39" i="5"/>
  <c r="J53" i="5"/>
  <c r="J54" i="5"/>
  <c r="J55" i="5"/>
  <c r="J16" i="5"/>
  <c r="J17" i="5"/>
  <c r="J58" i="5"/>
  <c r="K19" i="5"/>
  <c r="K20" i="5"/>
  <c r="K23" i="5"/>
  <c r="K24" i="5"/>
  <c r="K25" i="5"/>
  <c r="K26" i="5"/>
  <c r="K27" i="5"/>
  <c r="K28" i="5"/>
  <c r="K29" i="5"/>
  <c r="K30" i="5"/>
  <c r="K31" i="5"/>
  <c r="K32" i="5"/>
  <c r="K33" i="5"/>
  <c r="K34" i="5"/>
  <c r="K35" i="5"/>
  <c r="K36" i="5"/>
  <c r="K37" i="5"/>
  <c r="K38" i="5"/>
  <c r="K39" i="5"/>
  <c r="K53" i="5"/>
  <c r="K54" i="5"/>
  <c r="K55" i="5"/>
  <c r="K16" i="5"/>
  <c r="K17" i="5"/>
  <c r="K58" i="5"/>
  <c r="L19" i="5"/>
  <c r="L20" i="5"/>
  <c r="L23" i="5"/>
  <c r="L24" i="5"/>
  <c r="L25" i="5"/>
  <c r="L26" i="5"/>
  <c r="L27" i="5"/>
  <c r="L28" i="5"/>
  <c r="L29" i="5"/>
  <c r="L30" i="5"/>
  <c r="L31" i="5"/>
  <c r="L32" i="5"/>
  <c r="L33" i="5"/>
  <c r="L34" i="5"/>
  <c r="L35" i="5"/>
  <c r="L36" i="5"/>
  <c r="L37" i="5"/>
  <c r="L38" i="5"/>
  <c r="L39" i="5"/>
  <c r="L53" i="5"/>
  <c r="L54" i="5"/>
  <c r="L55" i="5"/>
  <c r="K50" i="20" s="1"/>
  <c r="L16" i="5"/>
  <c r="L17" i="5"/>
  <c r="L58" i="5"/>
  <c r="M19" i="5"/>
  <c r="M20" i="5"/>
  <c r="M23" i="5"/>
  <c r="M24" i="5"/>
  <c r="M25" i="5"/>
  <c r="M26" i="5"/>
  <c r="M27" i="5"/>
  <c r="M28" i="5"/>
  <c r="M29" i="5"/>
  <c r="M30" i="5"/>
  <c r="M31" i="5"/>
  <c r="M32" i="5"/>
  <c r="M33" i="5"/>
  <c r="M34" i="5"/>
  <c r="M35" i="5"/>
  <c r="M36" i="5"/>
  <c r="M37" i="5"/>
  <c r="M38" i="5"/>
  <c r="M39" i="5"/>
  <c r="M53" i="5"/>
  <c r="M54" i="5"/>
  <c r="M55" i="5"/>
  <c r="M16" i="5"/>
  <c r="M17" i="5"/>
  <c r="M58" i="5"/>
  <c r="N19" i="5"/>
  <c r="N20" i="5"/>
  <c r="N23" i="5"/>
  <c r="N24" i="5"/>
  <c r="N25" i="5"/>
  <c r="N26" i="5"/>
  <c r="N27" i="5"/>
  <c r="N28" i="5"/>
  <c r="N29" i="5"/>
  <c r="N30" i="5"/>
  <c r="N31" i="5"/>
  <c r="N32" i="5"/>
  <c r="N33" i="5"/>
  <c r="N34" i="5"/>
  <c r="N35" i="5"/>
  <c r="N36" i="5"/>
  <c r="N37" i="5"/>
  <c r="N38" i="5"/>
  <c r="N39" i="5"/>
  <c r="N53" i="5"/>
  <c r="N54" i="5"/>
  <c r="N55" i="5"/>
  <c r="M50" i="20" s="1"/>
  <c r="N16" i="5"/>
  <c r="N17" i="5"/>
  <c r="N58" i="5"/>
  <c r="O19" i="5"/>
  <c r="O20" i="5"/>
  <c r="O23" i="5"/>
  <c r="O24" i="5"/>
  <c r="O25" i="5"/>
  <c r="O26" i="5"/>
  <c r="O27" i="5"/>
  <c r="O28" i="5"/>
  <c r="O29" i="5"/>
  <c r="O30" i="5"/>
  <c r="O31" i="5"/>
  <c r="O32" i="5"/>
  <c r="O33" i="5"/>
  <c r="O34" i="5"/>
  <c r="O35" i="5"/>
  <c r="O36" i="5"/>
  <c r="O37" i="5"/>
  <c r="O38" i="5"/>
  <c r="O39" i="5"/>
  <c r="O16" i="5"/>
  <c r="N11" i="20" s="1"/>
  <c r="O17" i="5"/>
  <c r="O41" i="5"/>
  <c r="O42" i="5"/>
  <c r="O43" i="5"/>
  <c r="O44" i="5"/>
  <c r="O45" i="5"/>
  <c r="O46" i="5"/>
  <c r="O47" i="5"/>
  <c r="N42" i="20" s="1"/>
  <c r="O48" i="5"/>
  <c r="O49" i="5"/>
  <c r="O50" i="5"/>
  <c r="O51" i="5"/>
  <c r="N46" i="20" s="1"/>
  <c r="O52" i="5"/>
  <c r="O53" i="5"/>
  <c r="O54" i="5"/>
  <c r="O55" i="5"/>
  <c r="N50" i="20" s="1"/>
  <c r="O56" i="5"/>
  <c r="O57" i="5"/>
  <c r="O58" i="5"/>
  <c r="P19" i="5"/>
  <c r="P20" i="5"/>
  <c r="P23" i="5"/>
  <c r="P24" i="5"/>
  <c r="P25" i="5"/>
  <c r="P26" i="5"/>
  <c r="P27" i="5"/>
  <c r="P28" i="5"/>
  <c r="P29" i="5"/>
  <c r="P30" i="5"/>
  <c r="P31" i="5"/>
  <c r="P32" i="5"/>
  <c r="P33" i="5"/>
  <c r="P34" i="5"/>
  <c r="P35" i="5"/>
  <c r="P36" i="5"/>
  <c r="P37" i="5"/>
  <c r="P38" i="5"/>
  <c r="P39" i="5"/>
  <c r="P16" i="5"/>
  <c r="O11" i="20" s="1"/>
  <c r="P17" i="5"/>
  <c r="P41" i="5"/>
  <c r="P42" i="5"/>
  <c r="P43" i="5"/>
  <c r="O38" i="20" s="1"/>
  <c r="P44" i="5"/>
  <c r="P45" i="5"/>
  <c r="P46" i="5"/>
  <c r="P47" i="5"/>
  <c r="O42" i="20" s="1"/>
  <c r="P48" i="5"/>
  <c r="P49" i="5"/>
  <c r="P50" i="5"/>
  <c r="P51" i="5"/>
  <c r="O46" i="20" s="1"/>
  <c r="P52" i="5"/>
  <c r="P53" i="5"/>
  <c r="P54" i="5"/>
  <c r="P55" i="5"/>
  <c r="O50" i="20" s="1"/>
  <c r="P56" i="5"/>
  <c r="P57" i="5"/>
  <c r="P58" i="5"/>
  <c r="Q19" i="5"/>
  <c r="Q20" i="5"/>
  <c r="Q23" i="5"/>
  <c r="Q24" i="5"/>
  <c r="Q25" i="5"/>
  <c r="Q26" i="5"/>
  <c r="Q27" i="5"/>
  <c r="Q28" i="5"/>
  <c r="Q29" i="5"/>
  <c r="Q30" i="5"/>
  <c r="Q31" i="5"/>
  <c r="Q32" i="5"/>
  <c r="Q33" i="5"/>
  <c r="Q34" i="5"/>
  <c r="Q35" i="5"/>
  <c r="Q36" i="5"/>
  <c r="Q37" i="5"/>
  <c r="Q38" i="5"/>
  <c r="Q39" i="5"/>
  <c r="Q16" i="5"/>
  <c r="Q17" i="5"/>
  <c r="Q41" i="5"/>
  <c r="Q42" i="5"/>
  <c r="Q43" i="5"/>
  <c r="P38" i="20" s="1"/>
  <c r="Q44" i="5"/>
  <c r="Q45" i="5"/>
  <c r="Q46" i="5"/>
  <c r="Q47" i="5"/>
  <c r="P42" i="20" s="1"/>
  <c r="Q48" i="5"/>
  <c r="Q49" i="5"/>
  <c r="Q50" i="5"/>
  <c r="Q51" i="5"/>
  <c r="P46" i="20" s="1"/>
  <c r="Q52" i="5"/>
  <c r="Q53" i="5"/>
  <c r="Q54" i="5"/>
  <c r="Q55" i="5"/>
  <c r="P50" i="20" s="1"/>
  <c r="Q56" i="5"/>
  <c r="Q57" i="5"/>
  <c r="Q58" i="5"/>
  <c r="R19" i="5"/>
  <c r="R20" i="5"/>
  <c r="R23" i="5"/>
  <c r="R24" i="5"/>
  <c r="R25" i="5"/>
  <c r="R26" i="5"/>
  <c r="R27" i="5"/>
  <c r="R28" i="5"/>
  <c r="R29" i="5"/>
  <c r="R30" i="5"/>
  <c r="R31" i="5"/>
  <c r="R32" i="5"/>
  <c r="R33" i="5"/>
  <c r="R34" i="5"/>
  <c r="R35" i="5"/>
  <c r="R36" i="5"/>
  <c r="R37" i="5"/>
  <c r="R38" i="5"/>
  <c r="R39" i="5"/>
  <c r="R16" i="5"/>
  <c r="Q11" i="20" s="1"/>
  <c r="R17" i="5"/>
  <c r="R41" i="5"/>
  <c r="R42" i="5"/>
  <c r="R43" i="5"/>
  <c r="Q38" i="20" s="1"/>
  <c r="R44" i="5"/>
  <c r="R45" i="5"/>
  <c r="R46" i="5"/>
  <c r="R47" i="5"/>
  <c r="Q42" i="20" s="1"/>
  <c r="R48" i="5"/>
  <c r="R49" i="5"/>
  <c r="R50" i="5"/>
  <c r="R51" i="5"/>
  <c r="R52" i="5"/>
  <c r="R53" i="5"/>
  <c r="R54" i="5"/>
  <c r="R55" i="5"/>
  <c r="R56" i="5"/>
  <c r="R57" i="5"/>
  <c r="R58" i="5"/>
  <c r="S19" i="5"/>
  <c r="S20" i="5"/>
  <c r="S23" i="5"/>
  <c r="S24" i="5"/>
  <c r="S25" i="5"/>
  <c r="S26" i="5"/>
  <c r="S27" i="5"/>
  <c r="S28" i="5"/>
  <c r="S29" i="5"/>
  <c r="S30" i="5"/>
  <c r="S31" i="5"/>
  <c r="S32" i="5"/>
  <c r="S33" i="5"/>
  <c r="S34" i="5"/>
  <c r="S35" i="5"/>
  <c r="S36" i="5"/>
  <c r="S37" i="5"/>
  <c r="S38" i="5"/>
  <c r="S39" i="5"/>
  <c r="S16" i="5"/>
  <c r="S17" i="5"/>
  <c r="S53" i="5"/>
  <c r="S54" i="5"/>
  <c r="S55" i="5"/>
  <c r="S40" i="5"/>
  <c r="S58" i="5"/>
  <c r="U19" i="5"/>
  <c r="U20" i="5"/>
  <c r="U23" i="5"/>
  <c r="U24" i="5"/>
  <c r="U25" i="5"/>
  <c r="U26" i="5"/>
  <c r="U27" i="5"/>
  <c r="U28" i="5"/>
  <c r="U29" i="5"/>
  <c r="U30" i="5"/>
  <c r="U31" i="5"/>
  <c r="U32" i="5"/>
  <c r="U33" i="5"/>
  <c r="U34" i="5"/>
  <c r="U35" i="5"/>
  <c r="U36" i="5"/>
  <c r="U37" i="5"/>
  <c r="U38" i="5"/>
  <c r="U39" i="5"/>
  <c r="U21" i="5"/>
  <c r="U53" i="5"/>
  <c r="U54" i="5"/>
  <c r="U55" i="5"/>
  <c r="U16" i="5"/>
  <c r="U17" i="5"/>
  <c r="U58" i="5"/>
  <c r="V19" i="5"/>
  <c r="V20" i="5"/>
  <c r="V23" i="5"/>
  <c r="V24" i="5"/>
  <c r="V25" i="5"/>
  <c r="V26" i="5"/>
  <c r="V27" i="5"/>
  <c r="U22" i="20" s="1"/>
  <c r="V28" i="5"/>
  <c r="V29" i="5"/>
  <c r="V30" i="5"/>
  <c r="V31" i="5"/>
  <c r="U26" i="20" s="1"/>
  <c r="V32" i="5"/>
  <c r="V33" i="5"/>
  <c r="V34" i="5"/>
  <c r="V35" i="5"/>
  <c r="U30" i="20" s="1"/>
  <c r="V36" i="5"/>
  <c r="V37" i="5"/>
  <c r="V38" i="5"/>
  <c r="V39" i="5"/>
  <c r="U34" i="20" s="1"/>
  <c r="V21" i="5"/>
  <c r="V53" i="5"/>
  <c r="V54" i="5"/>
  <c r="V55" i="5"/>
  <c r="V16" i="5"/>
  <c r="V17" i="5"/>
  <c r="V58" i="5"/>
  <c r="W19" i="5"/>
  <c r="W20" i="5"/>
  <c r="W23" i="5"/>
  <c r="W24" i="5"/>
  <c r="W25" i="5"/>
  <c r="W26" i="5"/>
  <c r="W27" i="5"/>
  <c r="W28" i="5"/>
  <c r="W29" i="5"/>
  <c r="W30" i="5"/>
  <c r="W31" i="5"/>
  <c r="W32" i="5"/>
  <c r="W33" i="5"/>
  <c r="W34" i="5"/>
  <c r="W35" i="5"/>
  <c r="W36" i="5"/>
  <c r="W37" i="5"/>
  <c r="W38" i="5"/>
  <c r="W39" i="5"/>
  <c r="W21" i="5"/>
  <c r="W53" i="5"/>
  <c r="W54" i="5"/>
  <c r="W55" i="5"/>
  <c r="W16" i="5"/>
  <c r="W17" i="5"/>
  <c r="W58" i="5"/>
  <c r="X19" i="5"/>
  <c r="X20" i="5"/>
  <c r="X23" i="5"/>
  <c r="X24" i="5"/>
  <c r="X25" i="5"/>
  <c r="X26" i="5"/>
  <c r="X27" i="5"/>
  <c r="X28" i="5"/>
  <c r="X29" i="5"/>
  <c r="X30" i="5"/>
  <c r="X31" i="5"/>
  <c r="X32" i="5"/>
  <c r="X33" i="5"/>
  <c r="X34" i="5"/>
  <c r="X35" i="5"/>
  <c r="X36" i="5"/>
  <c r="X37" i="5"/>
  <c r="X38" i="5"/>
  <c r="X39" i="5"/>
  <c r="X21" i="5"/>
  <c r="X53" i="5"/>
  <c r="X54" i="5"/>
  <c r="X55" i="5"/>
  <c r="X16" i="5"/>
  <c r="X17" i="5"/>
  <c r="X58" i="5"/>
  <c r="Y19" i="5"/>
  <c r="Y20" i="5"/>
  <c r="Y23" i="5"/>
  <c r="Y24" i="5"/>
  <c r="Y25" i="5"/>
  <c r="Y26" i="5"/>
  <c r="Y27" i="5"/>
  <c r="Y28" i="5"/>
  <c r="Y29" i="5"/>
  <c r="Y30" i="5"/>
  <c r="Y31" i="5"/>
  <c r="Y32" i="5"/>
  <c r="Y33" i="5"/>
  <c r="Y34" i="5"/>
  <c r="Y35" i="5"/>
  <c r="Y36" i="5"/>
  <c r="Y37" i="5"/>
  <c r="Y38" i="5"/>
  <c r="Y39" i="5"/>
  <c r="Y21" i="5"/>
  <c r="Y53" i="5"/>
  <c r="Y54" i="5"/>
  <c r="Y55" i="5"/>
  <c r="X50" i="20" s="1"/>
  <c r="Y16" i="5"/>
  <c r="Y17" i="5"/>
  <c r="Y58" i="5"/>
  <c r="Z19" i="5"/>
  <c r="Y14" i="20" s="1"/>
  <c r="Z20" i="5"/>
  <c r="Z23" i="5"/>
  <c r="Z24" i="5"/>
  <c r="Z25" i="5"/>
  <c r="Y20" i="20" s="1"/>
  <c r="Z26" i="5"/>
  <c r="Z27" i="5"/>
  <c r="Z28" i="5"/>
  <c r="Z29" i="5"/>
  <c r="Y24" i="20" s="1"/>
  <c r="Z30" i="5"/>
  <c r="Z31" i="5"/>
  <c r="Z32" i="5"/>
  <c r="Z33" i="5"/>
  <c r="Y28" i="20" s="1"/>
  <c r="Z34" i="5"/>
  <c r="Z35" i="5"/>
  <c r="Z36" i="5"/>
  <c r="Z37" i="5"/>
  <c r="Y32" i="20" s="1"/>
  <c r="Z38" i="5"/>
  <c r="Z39" i="5"/>
  <c r="Z21" i="5"/>
  <c r="Z53" i="5"/>
  <c r="Z54" i="5"/>
  <c r="Z55" i="5"/>
  <c r="Z16" i="5"/>
  <c r="Z17" i="5"/>
  <c r="Z58" i="5"/>
  <c r="AA19" i="5"/>
  <c r="AA20" i="5"/>
  <c r="AA23" i="5"/>
  <c r="AA24" i="5"/>
  <c r="AA25" i="5"/>
  <c r="AA26" i="5"/>
  <c r="AA27" i="5"/>
  <c r="AA28" i="5"/>
  <c r="Z23" i="20" s="1"/>
  <c r="AA29" i="5"/>
  <c r="AA30" i="5"/>
  <c r="AA31" i="5"/>
  <c r="AA32" i="5"/>
  <c r="Z27" i="20" s="1"/>
  <c r="AA33" i="5"/>
  <c r="AA34" i="5"/>
  <c r="AA35" i="5"/>
  <c r="AA36" i="5"/>
  <c r="Z31" i="20" s="1"/>
  <c r="AA37" i="5"/>
  <c r="AA38" i="5"/>
  <c r="AA39" i="5"/>
  <c r="AA21" i="5"/>
  <c r="Z16" i="20" s="1"/>
  <c r="AA53" i="5"/>
  <c r="AA54" i="5"/>
  <c r="AA55" i="5"/>
  <c r="AA16" i="5"/>
  <c r="Z11" i="20" s="1"/>
  <c r="AA17" i="5"/>
  <c r="AA58" i="5"/>
  <c r="AB19" i="5"/>
  <c r="AB20" i="5"/>
  <c r="AB23" i="5"/>
  <c r="AB24" i="5"/>
  <c r="AB25" i="5"/>
  <c r="AB26" i="5"/>
  <c r="AB27" i="5"/>
  <c r="AB28" i="5"/>
  <c r="AB29" i="5"/>
  <c r="AB30" i="5"/>
  <c r="AB31" i="5"/>
  <c r="AB32" i="5"/>
  <c r="AB33" i="5"/>
  <c r="AB34" i="5"/>
  <c r="AB35" i="5"/>
  <c r="AB36" i="5"/>
  <c r="AB37" i="5"/>
  <c r="AB38" i="5"/>
  <c r="AB39" i="5"/>
  <c r="AB21" i="5"/>
  <c r="AB53" i="5"/>
  <c r="AB54" i="5"/>
  <c r="AB55" i="5"/>
  <c r="AB16" i="5"/>
  <c r="AB17" i="5"/>
  <c r="AB58" i="5"/>
  <c r="AC19" i="5"/>
  <c r="AC20" i="5"/>
  <c r="AC23" i="5"/>
  <c r="AC24" i="5"/>
  <c r="AC25" i="5"/>
  <c r="AC26" i="5"/>
  <c r="AC27" i="5"/>
  <c r="AC28" i="5"/>
  <c r="AC29" i="5"/>
  <c r="AC30" i="5"/>
  <c r="AC31" i="5"/>
  <c r="AC32" i="5"/>
  <c r="AC33" i="5"/>
  <c r="AC34" i="5"/>
  <c r="AC35" i="5"/>
  <c r="AC36" i="5"/>
  <c r="AC37" i="5"/>
  <c r="AC38" i="5"/>
  <c r="AC39" i="5"/>
  <c r="AC21" i="5"/>
  <c r="AC53" i="5"/>
  <c r="AC54" i="5"/>
  <c r="AC55" i="5"/>
  <c r="AC16" i="5"/>
  <c r="AC17" i="5"/>
  <c r="AC58" i="5"/>
  <c r="AD19" i="5"/>
  <c r="AD20" i="5"/>
  <c r="AD23" i="5"/>
  <c r="AC18" i="20" s="1"/>
  <c r="AD24" i="5"/>
  <c r="AD25" i="5"/>
  <c r="AD26" i="5"/>
  <c r="AD27" i="5"/>
  <c r="AC22" i="20" s="1"/>
  <c r="AD28" i="5"/>
  <c r="AD29" i="5"/>
  <c r="AD30" i="5"/>
  <c r="AD31" i="5"/>
  <c r="AC26" i="20" s="1"/>
  <c r="AD32" i="5"/>
  <c r="AD33" i="5"/>
  <c r="AD34" i="5"/>
  <c r="AD35" i="5"/>
  <c r="AC30" i="20" s="1"/>
  <c r="AD36" i="5"/>
  <c r="AD37" i="5"/>
  <c r="AD38" i="5"/>
  <c r="AD39" i="5"/>
  <c r="AC34" i="20" s="1"/>
  <c r="AD21" i="5"/>
  <c r="AD53" i="5"/>
  <c r="AD54" i="5"/>
  <c r="AC49" i="20" s="1"/>
  <c r="AD55" i="5"/>
  <c r="AD16" i="5"/>
  <c r="AD17" i="5"/>
  <c r="AD58" i="5"/>
  <c r="AE19" i="5"/>
  <c r="AE20" i="5"/>
  <c r="AE23" i="5"/>
  <c r="AE24" i="5"/>
  <c r="AE25" i="5"/>
  <c r="AE26" i="5"/>
  <c r="AE27" i="5"/>
  <c r="AE28" i="5"/>
  <c r="AE29" i="5"/>
  <c r="AE30" i="5"/>
  <c r="AE31" i="5"/>
  <c r="AE32" i="5"/>
  <c r="AE33" i="5"/>
  <c r="AE34" i="5"/>
  <c r="AE35" i="5"/>
  <c r="AE36" i="5"/>
  <c r="AE37" i="5"/>
  <c r="AE38" i="5"/>
  <c r="AE39" i="5"/>
  <c r="AE21" i="5"/>
  <c r="AE53" i="5"/>
  <c r="AE54" i="5"/>
  <c r="AE55" i="5"/>
  <c r="AE16" i="5"/>
  <c r="AE17" i="5"/>
  <c r="AE58" i="5"/>
  <c r="BO15" i="5"/>
  <c r="BN10" i="20" s="1"/>
  <c r="AE11" i="20"/>
  <c r="AF11" i="20"/>
  <c r="AG11" i="20"/>
  <c r="AH11" i="20"/>
  <c r="AI11" i="20"/>
  <c r="AJ11" i="20"/>
  <c r="AK11" i="20"/>
  <c r="AL11" i="20"/>
  <c r="AM11" i="20"/>
  <c r="AN11" i="20"/>
  <c r="AO11" i="20"/>
  <c r="AP11" i="20"/>
  <c r="AR11" i="20"/>
  <c r="AU11" i="20"/>
  <c r="AV11" i="20"/>
  <c r="AW11" i="20"/>
  <c r="AY11" i="20"/>
  <c r="AZ11" i="20"/>
  <c r="BA11" i="20"/>
  <c r="BC11" i="20"/>
  <c r="BD11" i="20"/>
  <c r="BE11" i="20"/>
  <c r="BG11" i="20"/>
  <c r="BH11" i="20"/>
  <c r="BI11" i="20"/>
  <c r="BL11" i="20"/>
  <c r="BN16" i="5"/>
  <c r="BM11" i="20" s="1"/>
  <c r="BO16" i="5"/>
  <c r="BN11" i="20" s="1"/>
  <c r="AO12" i="20"/>
  <c r="AQ12" i="20"/>
  <c r="AS12" i="20"/>
  <c r="AU12" i="20"/>
  <c r="AY12" i="20"/>
  <c r="BC12" i="20"/>
  <c r="BG12" i="20"/>
  <c r="BN17" i="5"/>
  <c r="BM12" i="20" s="1"/>
  <c r="BO17" i="5"/>
  <c r="BN12" i="20" s="1"/>
  <c r="BO18" i="5"/>
  <c r="BN13" i="20" s="1"/>
  <c r="AI14" i="20"/>
  <c r="AU14" i="20"/>
  <c r="AZ14" i="20"/>
  <c r="BA14" i="20"/>
  <c r="BD14" i="20"/>
  <c r="BE14" i="20"/>
  <c r="BH14" i="20"/>
  <c r="BI14" i="20"/>
  <c r="BK14" i="20"/>
  <c r="BL14" i="20"/>
  <c r="BO19" i="5"/>
  <c r="BN14" i="20" s="1"/>
  <c r="AE15" i="20"/>
  <c r="AF15" i="20"/>
  <c r="AG15" i="20"/>
  <c r="AH15" i="20"/>
  <c r="AI15" i="20"/>
  <c r="AJ15" i="20"/>
  <c r="AK15" i="20"/>
  <c r="AL15" i="20"/>
  <c r="AM15" i="20"/>
  <c r="AN15" i="20"/>
  <c r="AO15" i="20"/>
  <c r="AP15" i="20"/>
  <c r="AQ15" i="20"/>
  <c r="AR15" i="20"/>
  <c r="AS15" i="20"/>
  <c r="AT15" i="20"/>
  <c r="AX15" i="20"/>
  <c r="AY15" i="20"/>
  <c r="BA15" i="20"/>
  <c r="BC15" i="20"/>
  <c r="BE15" i="20"/>
  <c r="BG15" i="20"/>
  <c r="BI15" i="20"/>
  <c r="BK15" i="20"/>
  <c r="BO20" i="5"/>
  <c r="BN15" i="20" s="1"/>
  <c r="AE16" i="20"/>
  <c r="AF16" i="20"/>
  <c r="AG16" i="20"/>
  <c r="AH16" i="20"/>
  <c r="AI16" i="20"/>
  <c r="AJ16" i="20"/>
  <c r="AK16" i="20"/>
  <c r="AL16" i="20"/>
  <c r="AM16" i="20"/>
  <c r="AN16" i="20"/>
  <c r="AO16" i="20"/>
  <c r="AP16" i="20"/>
  <c r="AW16" i="20"/>
  <c r="AX16" i="20"/>
  <c r="AZ16" i="20"/>
  <c r="BA16" i="20"/>
  <c r="BB16" i="20"/>
  <c r="BC16" i="20"/>
  <c r="BD16" i="20"/>
  <c r="BE16" i="20"/>
  <c r="BF16" i="20"/>
  <c r="BG16" i="20"/>
  <c r="BH16" i="20"/>
  <c r="BI16" i="20"/>
  <c r="BJ16" i="20"/>
  <c r="BO21" i="5"/>
  <c r="BN16" i="20" s="1"/>
  <c r="AQ17" i="20"/>
  <c r="AS17" i="20"/>
  <c r="BA17" i="20"/>
  <c r="BC17" i="20"/>
  <c r="BG17" i="20"/>
  <c r="BI17" i="20"/>
  <c r="BO22" i="5"/>
  <c r="BN17" i="20" s="1"/>
  <c r="AE18" i="20"/>
  <c r="AG18" i="20"/>
  <c r="AI18" i="20"/>
  <c r="AK18" i="20"/>
  <c r="AM18" i="20"/>
  <c r="AO18" i="20"/>
  <c r="AQ18" i="20"/>
  <c r="AS18" i="20"/>
  <c r="AU18" i="20"/>
  <c r="AW18" i="20"/>
  <c r="AY18" i="20"/>
  <c r="AZ18" i="20"/>
  <c r="BA18" i="20"/>
  <c r="BB18" i="20"/>
  <c r="BD18" i="20"/>
  <c r="BE18" i="20"/>
  <c r="BF18" i="20"/>
  <c r="BH18" i="20"/>
  <c r="BI18" i="20"/>
  <c r="BJ18" i="20"/>
  <c r="BL18" i="20"/>
  <c r="BO23" i="5"/>
  <c r="BN18" i="20" s="1"/>
  <c r="AE19" i="20"/>
  <c r="AF19" i="20"/>
  <c r="AG19" i="20"/>
  <c r="AH19" i="20"/>
  <c r="AI19" i="20"/>
  <c r="AJ19" i="20"/>
  <c r="AK19" i="20"/>
  <c r="AL19" i="20"/>
  <c r="AM19" i="20"/>
  <c r="AN19" i="20"/>
  <c r="AO19" i="20"/>
  <c r="AP19" i="20"/>
  <c r="AQ19" i="20"/>
  <c r="AR19" i="20"/>
  <c r="AS19" i="20"/>
  <c r="AT19" i="20"/>
  <c r="AV19" i="20"/>
  <c r="AW19" i="20"/>
  <c r="AX19" i="20"/>
  <c r="AY19" i="20"/>
  <c r="BA19" i="20"/>
  <c r="BC19" i="20"/>
  <c r="BE19" i="20"/>
  <c r="BG19" i="20"/>
  <c r="BI19" i="20"/>
  <c r="BK19" i="20"/>
  <c r="BO24" i="5"/>
  <c r="BN19" i="20" s="1"/>
  <c r="AI20" i="20"/>
  <c r="AQ20" i="20"/>
  <c r="AS20" i="20"/>
  <c r="AU20" i="20"/>
  <c r="AZ20" i="20"/>
  <c r="BA20" i="20"/>
  <c r="BB20" i="20"/>
  <c r="BC20" i="20"/>
  <c r="BD20" i="20"/>
  <c r="BE20" i="20"/>
  <c r="BF20" i="20"/>
  <c r="BG20" i="20"/>
  <c r="BH20" i="20"/>
  <c r="BI20" i="20"/>
  <c r="BJ20" i="20"/>
  <c r="BK20" i="20"/>
  <c r="BL20" i="20"/>
  <c r="BN25" i="5"/>
  <c r="BM20" i="20" s="1"/>
  <c r="BO25" i="5"/>
  <c r="BN20" i="20" s="1"/>
  <c r="AE21" i="20"/>
  <c r="AF21" i="20"/>
  <c r="AG21" i="20"/>
  <c r="AH21" i="20"/>
  <c r="AI21" i="20"/>
  <c r="AJ21" i="20"/>
  <c r="AK21" i="20"/>
  <c r="AL21" i="20"/>
  <c r="AM21" i="20"/>
  <c r="AN21" i="20"/>
  <c r="AO21" i="20"/>
  <c r="AP21" i="20"/>
  <c r="AQ21" i="20"/>
  <c r="AR21" i="20"/>
  <c r="AS21" i="20"/>
  <c r="AT21" i="20"/>
  <c r="AU21" i="20"/>
  <c r="AW21" i="20"/>
  <c r="AX21" i="20"/>
  <c r="AY21" i="20"/>
  <c r="BA21" i="20"/>
  <c r="BC21" i="20"/>
  <c r="BE21" i="20"/>
  <c r="BG21" i="20"/>
  <c r="BI21" i="20"/>
  <c r="BK21" i="20"/>
  <c r="BN26" i="5"/>
  <c r="BM21" i="20" s="1"/>
  <c r="BO26" i="5"/>
  <c r="BN21" i="20" s="1"/>
  <c r="AE22" i="20"/>
  <c r="AG22" i="20"/>
  <c r="AI22" i="20"/>
  <c r="AK22" i="20"/>
  <c r="AM22" i="20"/>
  <c r="AO22" i="20"/>
  <c r="AQ22" i="20"/>
  <c r="AS22" i="20"/>
  <c r="AU22" i="20"/>
  <c r="AW22" i="20"/>
  <c r="AY22" i="20"/>
  <c r="AZ22" i="20"/>
  <c r="BA22" i="20"/>
  <c r="BB22" i="20"/>
  <c r="BD22" i="20"/>
  <c r="BE22" i="20"/>
  <c r="BF22" i="20"/>
  <c r="BH22" i="20"/>
  <c r="BI22" i="20"/>
  <c r="BJ22" i="20"/>
  <c r="BL22" i="20"/>
  <c r="BN27" i="5"/>
  <c r="BM22" i="20" s="1"/>
  <c r="BO27" i="5"/>
  <c r="BN22" i="20" s="1"/>
  <c r="AE23" i="20"/>
  <c r="AF23" i="20"/>
  <c r="AG23" i="20"/>
  <c r="AH23" i="20"/>
  <c r="AI23" i="20"/>
  <c r="AJ23" i="20"/>
  <c r="AK23" i="20"/>
  <c r="AL23" i="20"/>
  <c r="AM23" i="20"/>
  <c r="AN23" i="20"/>
  <c r="AO23" i="20"/>
  <c r="AP23" i="20"/>
  <c r="AQ23" i="20"/>
  <c r="AR23" i="20"/>
  <c r="AS23" i="20"/>
  <c r="AT23" i="20"/>
  <c r="AV23" i="20"/>
  <c r="AW23" i="20"/>
  <c r="AX23" i="20"/>
  <c r="AY23" i="20"/>
  <c r="BA23" i="20"/>
  <c r="BC23" i="20"/>
  <c r="BE23" i="20"/>
  <c r="BG23" i="20"/>
  <c r="BI23" i="20"/>
  <c r="BK23" i="20"/>
  <c r="BN28" i="5"/>
  <c r="BM23" i="20" s="1"/>
  <c r="BO28" i="5"/>
  <c r="BN23" i="20" s="1"/>
  <c r="AK24" i="20"/>
  <c r="AS24" i="20"/>
  <c r="AU24" i="20"/>
  <c r="AZ24" i="20"/>
  <c r="BA24" i="20"/>
  <c r="BB24" i="20"/>
  <c r="BC24" i="20"/>
  <c r="BD24" i="20"/>
  <c r="BE24" i="20"/>
  <c r="BF24" i="20"/>
  <c r="BG24" i="20"/>
  <c r="BH24" i="20"/>
  <c r="BI24" i="20"/>
  <c r="BJ24" i="20"/>
  <c r="BK24" i="20"/>
  <c r="BL24" i="20"/>
  <c r="BN29" i="5"/>
  <c r="BM24" i="20" s="1"/>
  <c r="BO29" i="5"/>
  <c r="BN24" i="20" s="1"/>
  <c r="AE25" i="20"/>
  <c r="AF25" i="20"/>
  <c r="AG25" i="20"/>
  <c r="AH25" i="20"/>
  <c r="AI25" i="20"/>
  <c r="AJ25" i="20"/>
  <c r="AK25" i="20"/>
  <c r="AL25" i="20"/>
  <c r="AM25" i="20"/>
  <c r="AN25" i="20"/>
  <c r="AO25" i="20"/>
  <c r="AP25" i="20"/>
  <c r="AQ25" i="20"/>
  <c r="AR25" i="20"/>
  <c r="AS25" i="20"/>
  <c r="AT25" i="20"/>
  <c r="AU25" i="20"/>
  <c r="AX25" i="20"/>
  <c r="AY25" i="20"/>
  <c r="BA25" i="20"/>
  <c r="BC25" i="20"/>
  <c r="BE25" i="20"/>
  <c r="BG25" i="20"/>
  <c r="BI25" i="20"/>
  <c r="BK25" i="20"/>
  <c r="BN30" i="5"/>
  <c r="BM25" i="20" s="1"/>
  <c r="BO30" i="5"/>
  <c r="BN25" i="20" s="1"/>
  <c r="AE26" i="20"/>
  <c r="AG26" i="20"/>
  <c r="AI26" i="20"/>
  <c r="AK26" i="20"/>
  <c r="AM26" i="20"/>
  <c r="AO26" i="20"/>
  <c r="AQ26" i="20"/>
  <c r="AS26" i="20"/>
  <c r="AU26" i="20"/>
  <c r="AW26" i="20"/>
  <c r="AY26" i="20"/>
  <c r="AZ26" i="20"/>
  <c r="BA26" i="20"/>
  <c r="BB26" i="20"/>
  <c r="BC26" i="20"/>
  <c r="BD26" i="20"/>
  <c r="BE26" i="20"/>
  <c r="BF26" i="20"/>
  <c r="BH26" i="20"/>
  <c r="BI26" i="20"/>
  <c r="BJ26" i="20"/>
  <c r="BL26" i="20"/>
  <c r="BN31" i="5"/>
  <c r="BM26" i="20" s="1"/>
  <c r="BO31" i="5"/>
  <c r="BN26" i="20" s="1"/>
  <c r="AE27" i="20"/>
  <c r="AF27" i="20"/>
  <c r="AG27" i="20"/>
  <c r="AH27" i="20"/>
  <c r="AI27" i="20"/>
  <c r="AJ27" i="20"/>
  <c r="AK27" i="20"/>
  <c r="AL27" i="20"/>
  <c r="AM27" i="20"/>
  <c r="AN27" i="20"/>
  <c r="AO27" i="20"/>
  <c r="AP27" i="20"/>
  <c r="AQ27" i="20"/>
  <c r="AR27" i="20"/>
  <c r="AS27" i="20"/>
  <c r="AT27" i="20"/>
  <c r="AV27" i="20"/>
  <c r="AW27" i="20"/>
  <c r="AX27" i="20"/>
  <c r="AY27" i="20"/>
  <c r="BA27" i="20"/>
  <c r="BC27" i="20"/>
  <c r="BE27" i="20"/>
  <c r="BG27" i="20"/>
  <c r="BI27" i="20"/>
  <c r="BK27" i="20"/>
  <c r="BN32" i="5"/>
  <c r="BM27" i="20" s="1"/>
  <c r="BO32" i="5"/>
  <c r="BN27" i="20" s="1"/>
  <c r="AE28" i="20"/>
  <c r="AM28" i="20"/>
  <c r="AS28" i="20"/>
  <c r="AT28" i="20"/>
  <c r="AU28" i="20"/>
  <c r="AV28" i="20"/>
  <c r="AW28" i="20"/>
  <c r="AX28" i="20"/>
  <c r="AZ28" i="20"/>
  <c r="BA28" i="20"/>
  <c r="BB28" i="20"/>
  <c r="BC28" i="20"/>
  <c r="BD28" i="20"/>
  <c r="BE28" i="20"/>
  <c r="BF28" i="20"/>
  <c r="BG28" i="20"/>
  <c r="BH28" i="20"/>
  <c r="BI28" i="20"/>
  <c r="BJ28" i="20"/>
  <c r="BK28" i="20"/>
  <c r="BL28" i="20"/>
  <c r="BN33" i="5"/>
  <c r="BM28" i="20" s="1"/>
  <c r="BO33" i="5"/>
  <c r="BN28" i="20" s="1"/>
  <c r="AE29" i="20"/>
  <c r="AF29" i="20"/>
  <c r="AG29" i="20"/>
  <c r="AH29" i="20"/>
  <c r="AI29" i="20"/>
  <c r="AJ29" i="20"/>
  <c r="AK29" i="20"/>
  <c r="AL29" i="20"/>
  <c r="AM29" i="20"/>
  <c r="AN29" i="20"/>
  <c r="AO29" i="20"/>
  <c r="AP29" i="20"/>
  <c r="AQ29" i="20"/>
  <c r="AR29" i="20"/>
  <c r="AS29" i="20"/>
  <c r="AT29" i="20"/>
  <c r="AU29" i="20"/>
  <c r="AX29" i="20"/>
  <c r="AY29" i="20"/>
  <c r="BA29" i="20"/>
  <c r="BB29" i="20"/>
  <c r="BC29" i="20"/>
  <c r="BE29" i="20"/>
  <c r="BG29" i="20"/>
  <c r="BI29" i="20"/>
  <c r="BK29" i="20"/>
  <c r="BL29" i="20"/>
  <c r="BN34" i="5"/>
  <c r="BM29" i="20" s="1"/>
  <c r="BO34" i="5"/>
  <c r="BN29" i="20" s="1"/>
  <c r="AE30" i="20"/>
  <c r="AG30" i="20"/>
  <c r="AI30" i="20"/>
  <c r="AK30" i="20"/>
  <c r="AL30" i="20"/>
  <c r="AM30" i="20"/>
  <c r="AO30" i="20"/>
  <c r="AQ30" i="20"/>
  <c r="AR30" i="20"/>
  <c r="AS30" i="20"/>
  <c r="AU30" i="20"/>
  <c r="AW30" i="20"/>
  <c r="AY30" i="20"/>
  <c r="AZ30" i="20"/>
  <c r="BA30" i="20"/>
  <c r="BB30" i="20"/>
  <c r="BD30" i="20"/>
  <c r="BE30" i="20"/>
  <c r="BF30" i="20"/>
  <c r="BH30" i="20"/>
  <c r="BI30" i="20"/>
  <c r="BJ30" i="20"/>
  <c r="BL30" i="20"/>
  <c r="BN35" i="5"/>
  <c r="BM30" i="20" s="1"/>
  <c r="BO35" i="5"/>
  <c r="BN30" i="20" s="1"/>
  <c r="AE31" i="20"/>
  <c r="AF31" i="20"/>
  <c r="AG31" i="20"/>
  <c r="AH31" i="20"/>
  <c r="AI31" i="20"/>
  <c r="AJ31" i="20"/>
  <c r="AK31" i="20"/>
  <c r="AL31" i="20"/>
  <c r="AM31" i="20"/>
  <c r="AN31" i="20"/>
  <c r="AO31" i="20"/>
  <c r="AP31" i="20"/>
  <c r="AQ31" i="20"/>
  <c r="AR31" i="20"/>
  <c r="AS31" i="20"/>
  <c r="AT31" i="20"/>
  <c r="AV31" i="20"/>
  <c r="AW31" i="20"/>
  <c r="AX31" i="20"/>
  <c r="AY31" i="20"/>
  <c r="AZ31" i="20"/>
  <c r="BA31" i="20"/>
  <c r="BC31" i="20"/>
  <c r="BD31" i="20"/>
  <c r="BE31" i="20"/>
  <c r="BG31" i="20"/>
  <c r="BH31" i="20"/>
  <c r="BI31" i="20"/>
  <c r="BK31" i="20"/>
  <c r="BN36" i="5"/>
  <c r="BM31" i="20" s="1"/>
  <c r="BO36" i="5"/>
  <c r="BN31" i="20" s="1"/>
  <c r="AE32" i="20"/>
  <c r="AF32" i="20"/>
  <c r="AJ32" i="20"/>
  <c r="AN32" i="20"/>
  <c r="AO32" i="20"/>
  <c r="AS32" i="20"/>
  <c r="AT32" i="20"/>
  <c r="AU32" i="20"/>
  <c r="AV32" i="20"/>
  <c r="AW32" i="20"/>
  <c r="AZ32" i="20"/>
  <c r="BA32" i="20"/>
  <c r="BB32" i="20"/>
  <c r="BC32" i="20"/>
  <c r="BD32" i="20"/>
  <c r="BE32" i="20"/>
  <c r="BF32" i="20"/>
  <c r="BG32" i="20"/>
  <c r="BH32" i="20"/>
  <c r="BI32" i="20"/>
  <c r="BJ32" i="20"/>
  <c r="BK32" i="20"/>
  <c r="BL32" i="20"/>
  <c r="BN37" i="5"/>
  <c r="BM32" i="20" s="1"/>
  <c r="BO37" i="5"/>
  <c r="BN32" i="20" s="1"/>
  <c r="AE33" i="20"/>
  <c r="AF33" i="20"/>
  <c r="AG33" i="20"/>
  <c r="AH33" i="20"/>
  <c r="AI33" i="20"/>
  <c r="AJ33" i="20"/>
  <c r="AK33" i="20"/>
  <c r="AL33" i="20"/>
  <c r="AM33" i="20"/>
  <c r="AN33" i="20"/>
  <c r="AO33" i="20"/>
  <c r="AP33" i="20"/>
  <c r="AQ33" i="20"/>
  <c r="AR33" i="20"/>
  <c r="AS33" i="20"/>
  <c r="AT33" i="20"/>
  <c r="AU33" i="20"/>
  <c r="AV33" i="20"/>
  <c r="AX33" i="20"/>
  <c r="AY33" i="20"/>
  <c r="BA33" i="20"/>
  <c r="BB33" i="20"/>
  <c r="BC33" i="20"/>
  <c r="BE33" i="20"/>
  <c r="BF33" i="20"/>
  <c r="BG33" i="20"/>
  <c r="BI33" i="20"/>
  <c r="BK33" i="20"/>
  <c r="BL33" i="20"/>
  <c r="BN38" i="5"/>
  <c r="BM33" i="20" s="1"/>
  <c r="BO38" i="5"/>
  <c r="BN33" i="20" s="1"/>
  <c r="AE34" i="20"/>
  <c r="AG34" i="20"/>
  <c r="AI34" i="20"/>
  <c r="AK34" i="20"/>
  <c r="AL34" i="20"/>
  <c r="AM34" i="20"/>
  <c r="AO34" i="20"/>
  <c r="AQ34" i="20"/>
  <c r="AR34" i="20"/>
  <c r="AS34" i="20"/>
  <c r="AU34" i="20"/>
  <c r="AW34" i="20"/>
  <c r="AY34" i="20"/>
  <c r="AZ34" i="20"/>
  <c r="BA34" i="20"/>
  <c r="BB34" i="20"/>
  <c r="BD34" i="20"/>
  <c r="BE34" i="20"/>
  <c r="BF34" i="20"/>
  <c r="BH34" i="20"/>
  <c r="BI34" i="20"/>
  <c r="BJ34" i="20"/>
  <c r="BL34" i="20"/>
  <c r="BN39" i="5"/>
  <c r="BM34" i="20" s="1"/>
  <c r="BO39" i="5"/>
  <c r="BN34" i="20" s="1"/>
  <c r="BO40" i="5"/>
  <c r="BN35" i="20" s="1"/>
  <c r="AQ36" i="20"/>
  <c r="AR36" i="20"/>
  <c r="AS36" i="20"/>
  <c r="AT36" i="20"/>
  <c r="AU36" i="20"/>
  <c r="AV36" i="20"/>
  <c r="AW36" i="20"/>
  <c r="AX36" i="20"/>
  <c r="AY36" i="20"/>
  <c r="AZ36" i="20"/>
  <c r="BA36" i="20"/>
  <c r="BD36" i="20"/>
  <c r="BE36" i="20"/>
  <c r="BH36" i="20"/>
  <c r="BI36" i="20"/>
  <c r="BK36" i="20"/>
  <c r="BO41" i="5"/>
  <c r="BN36" i="20" s="1"/>
  <c r="AQ37" i="20"/>
  <c r="AS37" i="20"/>
  <c r="AT37" i="20"/>
  <c r="AV37" i="20"/>
  <c r="AX37" i="20"/>
  <c r="AY37" i="20"/>
  <c r="BA37" i="20"/>
  <c r="BB37" i="20"/>
  <c r="BC37" i="20"/>
  <c r="BE37" i="20"/>
  <c r="BF37" i="20"/>
  <c r="BG37" i="20"/>
  <c r="BI37" i="20"/>
  <c r="BJ37" i="20"/>
  <c r="BO42" i="5"/>
  <c r="BN37" i="20" s="1"/>
  <c r="AR38" i="20"/>
  <c r="AS38" i="20"/>
  <c r="AT38" i="20"/>
  <c r="AU38" i="20"/>
  <c r="AV38" i="20"/>
  <c r="AW38" i="20"/>
  <c r="AY38" i="20"/>
  <c r="AZ38" i="20"/>
  <c r="BA38" i="20"/>
  <c r="BB38" i="20"/>
  <c r="BC38" i="20"/>
  <c r="BD38" i="20"/>
  <c r="BE38" i="20"/>
  <c r="BF38" i="20"/>
  <c r="BG38" i="20"/>
  <c r="BH38" i="20"/>
  <c r="BI38" i="20"/>
  <c r="BJ38" i="20"/>
  <c r="BO43" i="5"/>
  <c r="BN38" i="20" s="1"/>
  <c r="AQ39" i="20"/>
  <c r="AR39" i="20"/>
  <c r="AS39" i="20"/>
  <c r="AT39" i="20"/>
  <c r="AU39" i="20"/>
  <c r="AZ39" i="20"/>
  <c r="BA39" i="20"/>
  <c r="BD39" i="20"/>
  <c r="BE39" i="20"/>
  <c r="BH39" i="20"/>
  <c r="BI39" i="20"/>
  <c r="BK39" i="20"/>
  <c r="BO44" i="5"/>
  <c r="BN39" i="20" s="1"/>
  <c r="AQ40" i="20"/>
  <c r="AR40" i="20"/>
  <c r="AS40" i="20"/>
  <c r="AT40" i="20"/>
  <c r="AU40" i="20"/>
  <c r="AV40" i="20"/>
  <c r="AW40" i="20"/>
  <c r="AX40" i="20"/>
  <c r="AY40" i="20"/>
  <c r="AZ40" i="20"/>
  <c r="BA40" i="20"/>
  <c r="BB40" i="20"/>
  <c r="BD40" i="20"/>
  <c r="BE40" i="20"/>
  <c r="BH40" i="20"/>
  <c r="BI40" i="20"/>
  <c r="BK40" i="20"/>
  <c r="BO45" i="5"/>
  <c r="BN40" i="20" s="1"/>
  <c r="AQ41" i="20"/>
  <c r="AS41" i="20"/>
  <c r="AT41" i="20"/>
  <c r="AV41" i="20"/>
  <c r="AX41" i="20"/>
  <c r="AY41" i="20"/>
  <c r="BA41" i="20"/>
  <c r="BB41" i="20"/>
  <c r="BC41" i="20"/>
  <c r="BE41" i="20"/>
  <c r="BF41" i="20"/>
  <c r="BG41" i="20"/>
  <c r="BI41" i="20"/>
  <c r="BJ41" i="20"/>
  <c r="BO46" i="5"/>
  <c r="BN41" i="20" s="1"/>
  <c r="AR42" i="20"/>
  <c r="AS42" i="20"/>
  <c r="AT42" i="20"/>
  <c r="AU42" i="20"/>
  <c r="AV42" i="20"/>
  <c r="AW42" i="20"/>
  <c r="AX42" i="20"/>
  <c r="AY42" i="20"/>
  <c r="BA42" i="20"/>
  <c r="BB42" i="20"/>
  <c r="BC42" i="20"/>
  <c r="BE42" i="20"/>
  <c r="BF42" i="20"/>
  <c r="BG42" i="20"/>
  <c r="BI42" i="20"/>
  <c r="BJ42" i="20"/>
  <c r="BO47" i="5"/>
  <c r="BN42" i="20" s="1"/>
  <c r="AQ43" i="20"/>
  <c r="AR43" i="20"/>
  <c r="AS43" i="20"/>
  <c r="AT43" i="20"/>
  <c r="AU43" i="20"/>
  <c r="AY43" i="20"/>
  <c r="AZ43" i="20"/>
  <c r="BA43" i="20"/>
  <c r="BD43" i="20"/>
  <c r="BE43" i="20"/>
  <c r="BH43" i="20"/>
  <c r="BI43" i="20"/>
  <c r="BK43" i="20"/>
  <c r="BO48" i="5"/>
  <c r="BN43" i="20" s="1"/>
  <c r="AQ44" i="20"/>
  <c r="AR44" i="20"/>
  <c r="AS44" i="20"/>
  <c r="AT44" i="20"/>
  <c r="AU44" i="20"/>
  <c r="AV44" i="20"/>
  <c r="AW44" i="20"/>
  <c r="AX44" i="20"/>
  <c r="AY44" i="20"/>
  <c r="AZ44" i="20"/>
  <c r="BA44" i="20"/>
  <c r="BD44" i="20"/>
  <c r="BE44" i="20"/>
  <c r="BH44" i="20"/>
  <c r="BI44" i="20"/>
  <c r="BK44" i="20"/>
  <c r="BO49" i="5"/>
  <c r="BN44" i="20" s="1"/>
  <c r="AQ45" i="20"/>
  <c r="AS45" i="20"/>
  <c r="AT45" i="20"/>
  <c r="AU45" i="20"/>
  <c r="AV45" i="20"/>
  <c r="AX45" i="20"/>
  <c r="AY45" i="20"/>
  <c r="BA45" i="20"/>
  <c r="BB45" i="20"/>
  <c r="BC45" i="20"/>
  <c r="BE45" i="20"/>
  <c r="BF45" i="20"/>
  <c r="BG45" i="20"/>
  <c r="BI45" i="20"/>
  <c r="BJ45" i="20"/>
  <c r="BO50" i="5"/>
  <c r="BN45" i="20" s="1"/>
  <c r="AQ46" i="20"/>
  <c r="AR46" i="20"/>
  <c r="AS46" i="20"/>
  <c r="AT46" i="20"/>
  <c r="AU46" i="20"/>
  <c r="AV46" i="20"/>
  <c r="AW46" i="20"/>
  <c r="AY46" i="20"/>
  <c r="BA46" i="20"/>
  <c r="BB46" i="20"/>
  <c r="BC46" i="20"/>
  <c r="BE46" i="20"/>
  <c r="BF46" i="20"/>
  <c r="BG46" i="20"/>
  <c r="BI46" i="20"/>
  <c r="BJ46" i="20"/>
  <c r="BO51" i="5"/>
  <c r="BN46" i="20" s="1"/>
  <c r="AQ47" i="20"/>
  <c r="AR47" i="20"/>
  <c r="AS47" i="20"/>
  <c r="AT47" i="20"/>
  <c r="AU47" i="20"/>
  <c r="AZ47" i="20"/>
  <c r="BA47" i="20"/>
  <c r="BD47" i="20"/>
  <c r="BE47" i="20"/>
  <c r="BH47" i="20"/>
  <c r="BI47" i="20"/>
  <c r="BK47" i="20"/>
  <c r="BO52" i="5"/>
  <c r="BN47" i="20" s="1"/>
  <c r="AF48" i="20"/>
  <c r="AG48" i="20"/>
  <c r="AH48" i="20"/>
  <c r="AJ48" i="20"/>
  <c r="AK48" i="20"/>
  <c r="AL48" i="20"/>
  <c r="AN48" i="20"/>
  <c r="AO48" i="20"/>
  <c r="AP48" i="20"/>
  <c r="AQ48" i="20"/>
  <c r="AR48" i="20"/>
  <c r="AS48" i="20"/>
  <c r="AT48" i="20"/>
  <c r="AU48" i="20"/>
  <c r="AV48" i="20"/>
  <c r="AW48" i="20"/>
  <c r="AX48" i="20"/>
  <c r="AY48" i="20"/>
  <c r="AZ48" i="20"/>
  <c r="BA48" i="20"/>
  <c r="BD48" i="20"/>
  <c r="BE48" i="20"/>
  <c r="BF48" i="20"/>
  <c r="BH48" i="20"/>
  <c r="BI48" i="20"/>
  <c r="BK48" i="20"/>
  <c r="BO53" i="5"/>
  <c r="BN48" i="20" s="1"/>
  <c r="AE49" i="20"/>
  <c r="AG49" i="20"/>
  <c r="AH49" i="20"/>
  <c r="AI49" i="20"/>
  <c r="AK49" i="20"/>
  <c r="AL49" i="20"/>
  <c r="AM49" i="20"/>
  <c r="AO49" i="20"/>
  <c r="AP49" i="20"/>
  <c r="AQ49" i="20"/>
  <c r="AS49" i="20"/>
  <c r="AT49" i="20"/>
  <c r="AV49" i="20"/>
  <c r="AX49" i="20"/>
  <c r="AY49" i="20"/>
  <c r="BA49" i="20"/>
  <c r="BB49" i="20"/>
  <c r="BC49" i="20"/>
  <c r="BE49" i="20"/>
  <c r="BF49" i="20"/>
  <c r="BG49" i="20"/>
  <c r="BI49" i="20"/>
  <c r="BJ49" i="20"/>
  <c r="BL49" i="20"/>
  <c r="BO54" i="5"/>
  <c r="BN49" i="20" s="1"/>
  <c r="AE50" i="20"/>
  <c r="AG50" i="20"/>
  <c r="AI50" i="20"/>
  <c r="AK50" i="20"/>
  <c r="AM50" i="20"/>
  <c r="AO50" i="20"/>
  <c r="AR50" i="20"/>
  <c r="AS50" i="20"/>
  <c r="AT50" i="20"/>
  <c r="AU50" i="20"/>
  <c r="AV50" i="20"/>
  <c r="AW50" i="20"/>
  <c r="AY50" i="20"/>
  <c r="BA50" i="20"/>
  <c r="BB50" i="20"/>
  <c r="BC50" i="20"/>
  <c r="BE50" i="20"/>
  <c r="BF50" i="20"/>
  <c r="BG50" i="20"/>
  <c r="BI50" i="20"/>
  <c r="BJ50" i="20"/>
  <c r="BL50" i="20"/>
  <c r="BO55" i="5"/>
  <c r="BN50" i="20" s="1"/>
  <c r="AQ51" i="20"/>
  <c r="AR51" i="20"/>
  <c r="AS51" i="20"/>
  <c r="AT51" i="20"/>
  <c r="AU51" i="20"/>
  <c r="AZ51" i="20"/>
  <c r="BA51" i="20"/>
  <c r="BD51" i="20"/>
  <c r="BE51" i="20"/>
  <c r="BH51" i="20"/>
  <c r="BI51" i="20"/>
  <c r="BK51" i="20"/>
  <c r="BO56" i="5"/>
  <c r="BN51" i="20" s="1"/>
  <c r="AQ52" i="20"/>
  <c r="AR52" i="20"/>
  <c r="AS52" i="20"/>
  <c r="AT52" i="20"/>
  <c r="AU52" i="20"/>
  <c r="AV52" i="20"/>
  <c r="AW52" i="20"/>
  <c r="AX52" i="20"/>
  <c r="AY52" i="20"/>
  <c r="AZ52" i="20"/>
  <c r="BA52" i="20"/>
  <c r="BB52" i="20"/>
  <c r="BD52" i="20"/>
  <c r="BE52" i="20"/>
  <c r="BH52" i="20"/>
  <c r="BI52" i="20"/>
  <c r="BK52" i="20"/>
  <c r="BO57" i="5"/>
  <c r="BN52" i="20" s="1"/>
  <c r="AE53" i="20"/>
  <c r="AF53" i="20"/>
  <c r="AG53" i="20"/>
  <c r="AH53" i="20"/>
  <c r="AI53" i="20"/>
  <c r="AJ53" i="20"/>
  <c r="AK53" i="20"/>
  <c r="AL53" i="20"/>
  <c r="AM53" i="20"/>
  <c r="AN53" i="20"/>
  <c r="AO53" i="20"/>
  <c r="AP53" i="20"/>
  <c r="AQ53" i="20"/>
  <c r="AR53" i="20"/>
  <c r="AS53" i="20"/>
  <c r="AU53" i="20"/>
  <c r="AV53" i="20"/>
  <c r="AW53" i="20"/>
  <c r="AX53" i="20"/>
  <c r="AY53" i="20"/>
  <c r="AZ53" i="20"/>
  <c r="BA53" i="20"/>
  <c r="BB53" i="20"/>
  <c r="BC53" i="20"/>
  <c r="BD53" i="20"/>
  <c r="BE53" i="20"/>
  <c r="BF53" i="20"/>
  <c r="BG53" i="20"/>
  <c r="BH53" i="20"/>
  <c r="BI53" i="20"/>
  <c r="BJ53" i="20"/>
  <c r="BK53" i="20"/>
  <c r="BL53" i="20"/>
  <c r="BN58" i="5"/>
  <c r="BM53" i="20" s="1"/>
  <c r="BO58" i="5"/>
  <c r="BN53" i="20" s="1"/>
  <c r="BO59" i="5"/>
  <c r="BN54" i="20" s="1"/>
  <c r="AN55" i="20"/>
  <c r="BO60" i="5"/>
  <c r="BN55" i="20" s="1"/>
  <c r="AE56" i="20"/>
  <c r="AF56" i="20"/>
  <c r="AG56" i="20"/>
  <c r="AH56" i="20"/>
  <c r="AI56" i="20"/>
  <c r="AJ56" i="20"/>
  <c r="AK56" i="20"/>
  <c r="AL56" i="20"/>
  <c r="AM56" i="20"/>
  <c r="AN56" i="20"/>
  <c r="AO56" i="20"/>
  <c r="AP56" i="20"/>
  <c r="AQ56" i="20"/>
  <c r="AR56" i="20"/>
  <c r="AS56" i="20"/>
  <c r="AZ56" i="20"/>
  <c r="BA56" i="20"/>
  <c r="BB56" i="20"/>
  <c r="BC56" i="20"/>
  <c r="BE56" i="20"/>
  <c r="BF56" i="20"/>
  <c r="BG56" i="20"/>
  <c r="BH56" i="20"/>
  <c r="BI56" i="20"/>
  <c r="BJ56" i="20"/>
  <c r="BK56" i="20"/>
  <c r="BO61" i="5"/>
  <c r="BN56" i="20" s="1"/>
  <c r="AE57" i="20"/>
  <c r="AF57" i="20"/>
  <c r="AG57" i="20"/>
  <c r="AH57" i="20"/>
  <c r="AI57" i="20"/>
  <c r="AJ57" i="20"/>
  <c r="AK57" i="20"/>
  <c r="AL57" i="20"/>
  <c r="AM57" i="20"/>
  <c r="AN57" i="20"/>
  <c r="AO57" i="20"/>
  <c r="AP57" i="20"/>
  <c r="AQ57" i="20"/>
  <c r="AR57" i="20"/>
  <c r="AS57" i="20"/>
  <c r="BB57" i="20"/>
  <c r="BC57" i="20"/>
  <c r="BD57" i="20"/>
  <c r="BE57" i="20"/>
  <c r="BF57" i="20"/>
  <c r="BG57" i="20"/>
  <c r="BI57" i="20"/>
  <c r="BJ57" i="20"/>
  <c r="BK57" i="20"/>
  <c r="BO62" i="5"/>
  <c r="BN57" i="20" s="1"/>
  <c r="AE58" i="20"/>
  <c r="AF58" i="20"/>
  <c r="AG58" i="20"/>
  <c r="AH58" i="20"/>
  <c r="AI58" i="20"/>
  <c r="AJ58" i="20"/>
  <c r="AK58" i="20"/>
  <c r="AL58" i="20"/>
  <c r="AM58" i="20"/>
  <c r="AN58" i="20"/>
  <c r="AO58" i="20"/>
  <c r="AP58" i="20"/>
  <c r="AQ58" i="20"/>
  <c r="AR58" i="20"/>
  <c r="AS58" i="20"/>
  <c r="AZ58" i="20"/>
  <c r="BA58" i="20"/>
  <c r="BC58" i="20"/>
  <c r="BD58" i="20"/>
  <c r="BE58" i="20"/>
  <c r="BF58" i="20"/>
  <c r="BG58" i="20"/>
  <c r="BH58" i="20"/>
  <c r="BI58" i="20"/>
  <c r="BJ58" i="20"/>
  <c r="BK58" i="20"/>
  <c r="BO63" i="5"/>
  <c r="BN58" i="20" s="1"/>
  <c r="AE59" i="20"/>
  <c r="AF59" i="20"/>
  <c r="AG59" i="20"/>
  <c r="AH59" i="20"/>
  <c r="AI59" i="20"/>
  <c r="AJ59" i="20"/>
  <c r="AK59" i="20"/>
  <c r="AL59" i="20"/>
  <c r="AM59" i="20"/>
  <c r="AN59" i="20"/>
  <c r="AO59" i="20"/>
  <c r="AP59" i="20"/>
  <c r="AQ59" i="20"/>
  <c r="AS59" i="20"/>
  <c r="AZ59" i="20"/>
  <c r="BA59" i="20"/>
  <c r="BB59" i="20"/>
  <c r="BD59" i="20"/>
  <c r="BE59" i="20"/>
  <c r="BG59" i="20"/>
  <c r="BH59" i="20"/>
  <c r="BI59" i="20"/>
  <c r="BJ59" i="20"/>
  <c r="BK59" i="20"/>
  <c r="BO64" i="5"/>
  <c r="BN59" i="20" s="1"/>
  <c r="AE60" i="20"/>
  <c r="AF60" i="20"/>
  <c r="AG60" i="20"/>
  <c r="AH60" i="20"/>
  <c r="AI60" i="20"/>
  <c r="AJ60" i="20"/>
  <c r="AK60" i="20"/>
  <c r="AL60" i="20"/>
  <c r="AM60" i="20"/>
  <c r="AN60" i="20"/>
  <c r="AO60" i="20"/>
  <c r="AP60" i="20"/>
  <c r="AQ60" i="20"/>
  <c r="AR60" i="20"/>
  <c r="AS60" i="20"/>
  <c r="AZ60" i="20"/>
  <c r="BA60" i="20"/>
  <c r="BB60" i="20"/>
  <c r="BC60" i="20"/>
  <c r="BE60" i="20"/>
  <c r="BF60" i="20"/>
  <c r="BG60" i="20"/>
  <c r="BH60" i="20"/>
  <c r="BI60" i="20"/>
  <c r="BJ60" i="20"/>
  <c r="BK60" i="20"/>
  <c r="BO65" i="5"/>
  <c r="BN60" i="20" s="1"/>
  <c r="AE61" i="20"/>
  <c r="AF61" i="20"/>
  <c r="AG61" i="20"/>
  <c r="AH61" i="20"/>
  <c r="AI61" i="20"/>
  <c r="AJ61" i="20"/>
  <c r="AK61" i="20"/>
  <c r="AL61" i="20"/>
  <c r="AM61" i="20"/>
  <c r="AN61" i="20"/>
  <c r="AO61" i="20"/>
  <c r="AP61" i="20"/>
  <c r="AQ61" i="20"/>
  <c r="AR61" i="20"/>
  <c r="AS61" i="20"/>
  <c r="BB61" i="20"/>
  <c r="BC61" i="20"/>
  <c r="BD61" i="20"/>
  <c r="BE61" i="20"/>
  <c r="BF61" i="20"/>
  <c r="BG61" i="20"/>
  <c r="BI61" i="20"/>
  <c r="BJ61" i="20"/>
  <c r="BK61" i="20"/>
  <c r="BO66" i="5"/>
  <c r="BN61" i="20" s="1"/>
  <c r="AE62" i="20"/>
  <c r="AF62" i="20"/>
  <c r="AG62" i="20"/>
  <c r="AH62" i="20"/>
  <c r="AI62" i="20"/>
  <c r="AJ62" i="20"/>
  <c r="AK62" i="20"/>
  <c r="AL62" i="20"/>
  <c r="AM62" i="20"/>
  <c r="AN62" i="20"/>
  <c r="AO62" i="20"/>
  <c r="AP62" i="20"/>
  <c r="AQ62" i="20"/>
  <c r="AR62" i="20"/>
  <c r="AS62" i="20"/>
  <c r="AZ62" i="20"/>
  <c r="BA62" i="20"/>
  <c r="BC62" i="20"/>
  <c r="BD62" i="20"/>
  <c r="BE62" i="20"/>
  <c r="BF62" i="20"/>
  <c r="BG62" i="20"/>
  <c r="BH62" i="20"/>
  <c r="BI62" i="20"/>
  <c r="BJ62" i="20"/>
  <c r="BK62" i="20"/>
  <c r="BO67" i="5"/>
  <c r="BN62" i="20" s="1"/>
  <c r="AE63" i="20"/>
  <c r="AF63" i="20"/>
  <c r="AG63" i="20"/>
  <c r="AH63" i="20"/>
  <c r="AI63" i="20"/>
  <c r="AJ63" i="20"/>
  <c r="AK63" i="20"/>
  <c r="AL63" i="20"/>
  <c r="AM63" i="20"/>
  <c r="AN63" i="20"/>
  <c r="AO63" i="20"/>
  <c r="AP63" i="20"/>
  <c r="AQ63" i="20"/>
  <c r="AS63" i="20"/>
  <c r="AZ63" i="20"/>
  <c r="BA63" i="20"/>
  <c r="BB63" i="20"/>
  <c r="BD63" i="20"/>
  <c r="BE63" i="20"/>
  <c r="BG63" i="20"/>
  <c r="BH63" i="20"/>
  <c r="BI63" i="20"/>
  <c r="BJ63" i="20"/>
  <c r="BK63" i="20"/>
  <c r="BO68" i="5"/>
  <c r="BN63" i="20" s="1"/>
  <c r="AE64" i="20"/>
  <c r="AF64" i="20"/>
  <c r="AG64" i="20"/>
  <c r="AH64" i="20"/>
  <c r="AI64" i="20"/>
  <c r="AJ64" i="20"/>
  <c r="AK64" i="20"/>
  <c r="AL64" i="20"/>
  <c r="AM64" i="20"/>
  <c r="AN64" i="20"/>
  <c r="AO64" i="20"/>
  <c r="AP64" i="20"/>
  <c r="AQ64" i="20"/>
  <c r="AR64" i="20"/>
  <c r="AS64" i="20"/>
  <c r="AZ64" i="20"/>
  <c r="BA64" i="20"/>
  <c r="BB64" i="20"/>
  <c r="BC64" i="20"/>
  <c r="BE64" i="20"/>
  <c r="BF64" i="20"/>
  <c r="BG64" i="20"/>
  <c r="BH64" i="20"/>
  <c r="BI64" i="20"/>
  <c r="BJ64" i="20"/>
  <c r="BK64" i="20"/>
  <c r="BO69" i="5"/>
  <c r="BN64" i="20" s="1"/>
  <c r="AE65" i="20"/>
  <c r="AF65" i="20"/>
  <c r="AG65" i="20"/>
  <c r="AH65" i="20"/>
  <c r="AI65" i="20"/>
  <c r="AJ65" i="20"/>
  <c r="AK65" i="20"/>
  <c r="AL65" i="20"/>
  <c r="AM65" i="20"/>
  <c r="AN65" i="20"/>
  <c r="AO65" i="20"/>
  <c r="AP65" i="20"/>
  <c r="AQ65" i="20"/>
  <c r="AR65" i="20"/>
  <c r="AS65" i="20"/>
  <c r="BB65" i="20"/>
  <c r="BC65" i="20"/>
  <c r="BD65" i="20"/>
  <c r="BE65" i="20"/>
  <c r="BF65" i="20"/>
  <c r="BG65" i="20"/>
  <c r="BI65" i="20"/>
  <c r="BJ65" i="20"/>
  <c r="BK65" i="20"/>
  <c r="BO70" i="5"/>
  <c r="BN65" i="20" s="1"/>
  <c r="AE66" i="20"/>
  <c r="AF66" i="20"/>
  <c r="AG66" i="20"/>
  <c r="AH66" i="20"/>
  <c r="AI66" i="20"/>
  <c r="AJ66" i="20"/>
  <c r="AK66" i="20"/>
  <c r="AL66" i="20"/>
  <c r="AM66" i="20"/>
  <c r="AN66" i="20"/>
  <c r="AP66" i="20"/>
  <c r="AR66" i="20"/>
  <c r="AS66" i="20"/>
  <c r="AZ66" i="20"/>
  <c r="BA66" i="20"/>
  <c r="BB66" i="20"/>
  <c r="BC66" i="20"/>
  <c r="BD66" i="20"/>
  <c r="BE66" i="20"/>
  <c r="BF66" i="20"/>
  <c r="BG66" i="20"/>
  <c r="BH66" i="20"/>
  <c r="BI66" i="20"/>
  <c r="BJ66" i="20"/>
  <c r="BK66" i="20"/>
  <c r="BO71" i="5"/>
  <c r="BN66" i="20" s="1"/>
  <c r="AE67" i="20"/>
  <c r="AF67" i="20"/>
  <c r="AG67" i="20"/>
  <c r="AH67" i="20"/>
  <c r="AI67" i="20"/>
  <c r="AJ67" i="20"/>
  <c r="AK67" i="20"/>
  <c r="AL67" i="20"/>
  <c r="AM67" i="20"/>
  <c r="AN67" i="20"/>
  <c r="AO67" i="20"/>
  <c r="AP67" i="20"/>
  <c r="AQ67" i="20"/>
  <c r="AS67" i="20"/>
  <c r="AZ67" i="20"/>
  <c r="BA67" i="20"/>
  <c r="BB67" i="20"/>
  <c r="BC67" i="20"/>
  <c r="BD67" i="20"/>
  <c r="BE67" i="20"/>
  <c r="BG67" i="20"/>
  <c r="BH67" i="20"/>
  <c r="BI67" i="20"/>
  <c r="BJ67" i="20"/>
  <c r="BK67" i="20"/>
  <c r="BO72" i="5"/>
  <c r="BN67" i="20" s="1"/>
  <c r="AE68" i="20"/>
  <c r="AF68" i="20"/>
  <c r="AG68" i="20"/>
  <c r="AH68" i="20"/>
  <c r="AI68" i="20"/>
  <c r="AJ68" i="20"/>
  <c r="AK68" i="20"/>
  <c r="AL68" i="20"/>
  <c r="AM68" i="20"/>
  <c r="AN68" i="20"/>
  <c r="AO68" i="20"/>
  <c r="AP68" i="20"/>
  <c r="AQ68" i="20"/>
  <c r="AR68" i="20"/>
  <c r="AZ68" i="20"/>
  <c r="BA68" i="20"/>
  <c r="BB68" i="20"/>
  <c r="BC68" i="20"/>
  <c r="BD68" i="20"/>
  <c r="BE68" i="20"/>
  <c r="BF68" i="20"/>
  <c r="BG68" i="20"/>
  <c r="BH68" i="20"/>
  <c r="BI68" i="20"/>
  <c r="BJ68" i="20"/>
  <c r="BK68" i="20"/>
  <c r="BO73" i="5"/>
  <c r="BN68" i="20" s="1"/>
  <c r="AE69" i="20"/>
  <c r="AF69" i="20"/>
  <c r="AG69" i="20"/>
  <c r="AH69" i="20"/>
  <c r="AI69" i="20"/>
  <c r="AJ69" i="20"/>
  <c r="AK69" i="20"/>
  <c r="AL69" i="20"/>
  <c r="AM69" i="20"/>
  <c r="AN69" i="20"/>
  <c r="AO69" i="20"/>
  <c r="AP69" i="20"/>
  <c r="AQ69" i="20"/>
  <c r="AR69" i="20"/>
  <c r="AS69" i="20"/>
  <c r="AT69" i="20"/>
  <c r="AU69" i="20"/>
  <c r="AV69" i="20"/>
  <c r="AW69" i="20"/>
  <c r="AX69" i="20"/>
  <c r="AY69" i="20"/>
  <c r="AZ69" i="20"/>
  <c r="BB69" i="20"/>
  <c r="BC69" i="20"/>
  <c r="BD69" i="20"/>
  <c r="BE69" i="20"/>
  <c r="BF69" i="20"/>
  <c r="BG69" i="20"/>
  <c r="BH69" i="20"/>
  <c r="BI69" i="20"/>
  <c r="BJ69" i="20"/>
  <c r="BK69" i="20"/>
  <c r="BL69" i="20"/>
  <c r="BM69" i="20"/>
  <c r="BO74" i="5"/>
  <c r="BN69" i="20" s="1"/>
  <c r="AE70" i="20"/>
  <c r="AF70" i="20"/>
  <c r="AG70" i="20"/>
  <c r="AH70" i="20"/>
  <c r="AI70" i="20"/>
  <c r="AJ70" i="20"/>
  <c r="AK70" i="20"/>
  <c r="AL70" i="20"/>
  <c r="AM70" i="20"/>
  <c r="AN70" i="20"/>
  <c r="AO70" i="20"/>
  <c r="AP70" i="20"/>
  <c r="AQ70" i="20"/>
  <c r="AR70" i="20"/>
  <c r="AS70" i="20"/>
  <c r="AT70" i="20"/>
  <c r="AU70" i="20"/>
  <c r="AV70" i="20"/>
  <c r="AW70" i="20"/>
  <c r="AX70" i="20"/>
  <c r="AY70" i="20"/>
  <c r="AZ70" i="20"/>
  <c r="BA70" i="20"/>
  <c r="BB70" i="20"/>
  <c r="BC70" i="20"/>
  <c r="BD70" i="20"/>
  <c r="BE70" i="20"/>
  <c r="BF70" i="20"/>
  <c r="BG70" i="20"/>
  <c r="BH70" i="20"/>
  <c r="BI70" i="20"/>
  <c r="BJ70" i="20"/>
  <c r="BK70" i="20"/>
  <c r="BL70" i="20"/>
  <c r="BM70" i="20"/>
  <c r="BO75" i="5"/>
  <c r="BN70" i="20" s="1"/>
  <c r="AE71" i="20"/>
  <c r="AF71" i="20"/>
  <c r="AG71" i="20"/>
  <c r="AH71" i="20"/>
  <c r="AI71" i="20"/>
  <c r="AJ71" i="20"/>
  <c r="AK71" i="20"/>
  <c r="AL71" i="20"/>
  <c r="AM71" i="20"/>
  <c r="AN71" i="20"/>
  <c r="AO71" i="20"/>
  <c r="AP71" i="20"/>
  <c r="AQ71" i="20"/>
  <c r="AR71" i="20"/>
  <c r="AS71" i="20"/>
  <c r="AT71" i="20"/>
  <c r="AU71" i="20"/>
  <c r="AV71" i="20"/>
  <c r="AW71" i="20"/>
  <c r="AX71" i="20"/>
  <c r="AY71" i="20"/>
  <c r="AZ71" i="20"/>
  <c r="BA71" i="20"/>
  <c r="BB71" i="20"/>
  <c r="BC71" i="20"/>
  <c r="BD71" i="20"/>
  <c r="BE71" i="20"/>
  <c r="BF71" i="20"/>
  <c r="BG71" i="20"/>
  <c r="BH71" i="20"/>
  <c r="BI71" i="20"/>
  <c r="BJ71" i="20"/>
  <c r="BK71" i="20"/>
  <c r="BL71" i="20"/>
  <c r="BM71" i="20"/>
  <c r="BO76" i="5"/>
  <c r="BN71" i="20"/>
  <c r="AE72" i="20"/>
  <c r="AF72" i="20"/>
  <c r="AG72" i="20"/>
  <c r="AH72" i="20"/>
  <c r="AI72" i="20"/>
  <c r="AJ72" i="20"/>
  <c r="AK72" i="20"/>
  <c r="AL72" i="20"/>
  <c r="AM72" i="20"/>
  <c r="AN72" i="20"/>
  <c r="AO72" i="20"/>
  <c r="AP72" i="20"/>
  <c r="AQ72" i="20"/>
  <c r="AR72" i="20"/>
  <c r="AS72" i="20"/>
  <c r="AT72" i="20"/>
  <c r="AU72" i="20"/>
  <c r="AV72" i="20"/>
  <c r="AW72" i="20"/>
  <c r="AX72" i="20"/>
  <c r="AY72" i="20"/>
  <c r="AZ72" i="20"/>
  <c r="BA72" i="20"/>
  <c r="BB72" i="20"/>
  <c r="BC72" i="20"/>
  <c r="BD72" i="20"/>
  <c r="BE72" i="20"/>
  <c r="BF72" i="20"/>
  <c r="BG72" i="20"/>
  <c r="BH72" i="20"/>
  <c r="BI72" i="20"/>
  <c r="BJ72" i="20"/>
  <c r="BK72" i="20"/>
  <c r="BL72" i="20"/>
  <c r="BM72" i="20"/>
  <c r="BO77" i="5"/>
  <c r="BN72" i="20" s="1"/>
  <c r="AE73" i="20"/>
  <c r="AF73" i="20"/>
  <c r="AG73" i="20"/>
  <c r="AH73" i="20"/>
  <c r="AI73" i="20"/>
  <c r="AJ73" i="20"/>
  <c r="AK73" i="20"/>
  <c r="AL73" i="20"/>
  <c r="AM73" i="20"/>
  <c r="AN73" i="20"/>
  <c r="AO73" i="20"/>
  <c r="AP73" i="20"/>
  <c r="AQ73" i="20"/>
  <c r="AR73" i="20"/>
  <c r="AS73" i="20"/>
  <c r="AT73" i="20"/>
  <c r="AU73" i="20"/>
  <c r="AV73" i="20"/>
  <c r="AW73" i="20"/>
  <c r="AX73" i="20"/>
  <c r="AY73" i="20"/>
  <c r="AZ73" i="20"/>
  <c r="BA73" i="20"/>
  <c r="BB73" i="20"/>
  <c r="BC73" i="20"/>
  <c r="BD73" i="20"/>
  <c r="BE73" i="20"/>
  <c r="BF73" i="20"/>
  <c r="BG73" i="20"/>
  <c r="BH73" i="20"/>
  <c r="BI73" i="20"/>
  <c r="BJ73" i="20"/>
  <c r="BK73" i="20"/>
  <c r="BL73" i="20"/>
  <c r="BM73" i="20"/>
  <c r="BO78" i="5"/>
  <c r="BN73" i="20" s="1"/>
  <c r="AE74" i="20"/>
  <c r="AF74" i="20"/>
  <c r="AG74" i="20"/>
  <c r="AH74" i="20"/>
  <c r="AI74" i="20"/>
  <c r="AJ74" i="20"/>
  <c r="AK74" i="20"/>
  <c r="AL74" i="20"/>
  <c r="AM74" i="20"/>
  <c r="AN74" i="20"/>
  <c r="AO74" i="20"/>
  <c r="AP74" i="20"/>
  <c r="AQ74" i="20"/>
  <c r="AR74" i="20"/>
  <c r="AS74" i="20"/>
  <c r="AT74" i="20"/>
  <c r="AU74" i="20"/>
  <c r="AV74" i="20"/>
  <c r="AW74" i="20"/>
  <c r="AX74" i="20"/>
  <c r="AY74" i="20"/>
  <c r="AZ74" i="20"/>
  <c r="BA74" i="20"/>
  <c r="BB74" i="20"/>
  <c r="BC74" i="20"/>
  <c r="BD74" i="20"/>
  <c r="BE74" i="20"/>
  <c r="BF74" i="20"/>
  <c r="BG74" i="20"/>
  <c r="BH74" i="20"/>
  <c r="BI74" i="20"/>
  <c r="BJ74" i="20"/>
  <c r="BK74" i="20"/>
  <c r="BL74" i="20"/>
  <c r="BM74" i="20"/>
  <c r="BO79" i="5"/>
  <c r="BN74" i="20" s="1"/>
  <c r="AE75" i="20"/>
  <c r="AF75" i="20"/>
  <c r="AG75" i="20"/>
  <c r="AH75" i="20"/>
  <c r="AI75" i="20"/>
  <c r="AJ75" i="20"/>
  <c r="AK75" i="20"/>
  <c r="AL75" i="20"/>
  <c r="AM75" i="20"/>
  <c r="AN75" i="20"/>
  <c r="AO75" i="20"/>
  <c r="AP75" i="20"/>
  <c r="AQ75" i="20"/>
  <c r="AR75" i="20"/>
  <c r="AS75" i="20"/>
  <c r="AT75" i="20"/>
  <c r="AU75" i="20"/>
  <c r="AV75" i="20"/>
  <c r="AW75" i="20"/>
  <c r="AX75" i="20"/>
  <c r="AY75" i="20"/>
  <c r="AZ75" i="20"/>
  <c r="BA75" i="20"/>
  <c r="BB75" i="20"/>
  <c r="BC75" i="20"/>
  <c r="BD75" i="20"/>
  <c r="BE75" i="20"/>
  <c r="BF75" i="20"/>
  <c r="BG75" i="20"/>
  <c r="BH75" i="20"/>
  <c r="BI75" i="20"/>
  <c r="BJ75" i="20"/>
  <c r="BK75" i="20"/>
  <c r="BL75" i="20"/>
  <c r="BM75" i="20"/>
  <c r="BO80" i="5"/>
  <c r="BN75" i="20"/>
  <c r="AK76" i="20"/>
  <c r="AL76" i="20"/>
  <c r="AM76" i="20"/>
  <c r="AO76" i="20"/>
  <c r="AS76" i="20"/>
  <c r="AV76" i="20"/>
  <c r="AW76" i="20"/>
  <c r="AZ76" i="20"/>
  <c r="BD76" i="20"/>
  <c r="BH76" i="20"/>
  <c r="BO81" i="5"/>
  <c r="BN76" i="20" s="1"/>
  <c r="AE77" i="20"/>
  <c r="AG77" i="20"/>
  <c r="AH77" i="20"/>
  <c r="AI77" i="20"/>
  <c r="AJ77" i="20"/>
  <c r="AK77" i="20"/>
  <c r="AL77" i="20"/>
  <c r="AM77" i="20"/>
  <c r="AN77" i="20"/>
  <c r="AO77" i="20"/>
  <c r="AP77" i="20"/>
  <c r="AQ77" i="20"/>
  <c r="AR77" i="20"/>
  <c r="AS77" i="20"/>
  <c r="AV77" i="20"/>
  <c r="AW77" i="20"/>
  <c r="AX77" i="20"/>
  <c r="AZ77" i="20"/>
  <c r="BA77" i="20"/>
  <c r="BB77" i="20"/>
  <c r="BC77" i="20"/>
  <c r="BD77" i="20"/>
  <c r="BE77" i="20"/>
  <c r="BF77" i="20"/>
  <c r="BG77" i="20"/>
  <c r="BH77" i="20"/>
  <c r="BI77" i="20"/>
  <c r="BJ77" i="20"/>
  <c r="BK77" i="20"/>
  <c r="BO82" i="5"/>
  <c r="BN77" i="20" s="1"/>
  <c r="AE78" i="20"/>
  <c r="AF78" i="20"/>
  <c r="AG78" i="20"/>
  <c r="AH78" i="20"/>
  <c r="AI78" i="20"/>
  <c r="AJ78" i="20"/>
  <c r="AK78" i="20"/>
  <c r="AL78" i="20"/>
  <c r="AM78" i="20"/>
  <c r="AN78" i="20"/>
  <c r="AO78" i="20"/>
  <c r="AQ78" i="20"/>
  <c r="AR78" i="20"/>
  <c r="AS78" i="20"/>
  <c r="AV78" i="20"/>
  <c r="AW78" i="20"/>
  <c r="AX78" i="20"/>
  <c r="AZ78" i="20"/>
  <c r="BA78" i="20"/>
  <c r="BB78" i="20"/>
  <c r="BC78" i="20"/>
  <c r="BE78" i="20"/>
  <c r="BF78" i="20"/>
  <c r="BG78" i="20"/>
  <c r="BH78" i="20"/>
  <c r="BI78" i="20"/>
  <c r="BJ78" i="20"/>
  <c r="BK78" i="20"/>
  <c r="BO83" i="5"/>
  <c r="BN78" i="20" s="1"/>
  <c r="AE79" i="20"/>
  <c r="AF79" i="20"/>
  <c r="AG79" i="20"/>
  <c r="AH79" i="20"/>
  <c r="AI79" i="20"/>
  <c r="AJ79" i="20"/>
  <c r="AK79" i="20"/>
  <c r="AL79" i="20"/>
  <c r="AM79" i="20"/>
  <c r="AN79" i="20"/>
  <c r="AO79" i="20"/>
  <c r="AP79" i="20"/>
  <c r="AQ79" i="20"/>
  <c r="AR79" i="20"/>
  <c r="AS79" i="20"/>
  <c r="AV79" i="20"/>
  <c r="AW79" i="20"/>
  <c r="AX79" i="20"/>
  <c r="AZ79" i="20"/>
  <c r="BA79" i="20"/>
  <c r="BB79" i="20"/>
  <c r="BC79" i="20"/>
  <c r="BD79" i="20"/>
  <c r="BE79" i="20"/>
  <c r="BG79" i="20"/>
  <c r="BH79" i="20"/>
  <c r="BI79" i="20"/>
  <c r="BJ79" i="20"/>
  <c r="BK79" i="20"/>
  <c r="BO84" i="5"/>
  <c r="BN79" i="20"/>
  <c r="AE80" i="20"/>
  <c r="AF80" i="20"/>
  <c r="AH80" i="20"/>
  <c r="AI80" i="20"/>
  <c r="AJ80" i="20"/>
  <c r="AK80" i="20"/>
  <c r="AL80" i="20"/>
  <c r="AM80" i="20"/>
  <c r="AN80" i="20"/>
  <c r="AO80" i="20"/>
  <c r="AP80" i="20"/>
  <c r="AQ80" i="20"/>
  <c r="AR80" i="20"/>
  <c r="AS80" i="20"/>
  <c r="AT80" i="20"/>
  <c r="AU80" i="20"/>
  <c r="AV80" i="20"/>
  <c r="AW80" i="20"/>
  <c r="AX80" i="20"/>
  <c r="AY80" i="20"/>
  <c r="AZ80" i="20"/>
  <c r="BA80" i="20"/>
  <c r="BB80" i="20"/>
  <c r="BC80" i="20"/>
  <c r="BD80" i="20"/>
  <c r="BF80" i="20"/>
  <c r="BG80" i="20"/>
  <c r="BH80" i="20"/>
  <c r="BI80" i="20"/>
  <c r="BJ80" i="20"/>
  <c r="BK80" i="20"/>
  <c r="BL80" i="20"/>
  <c r="BM80" i="20"/>
  <c r="BO85" i="5"/>
  <c r="BN80" i="20" s="1"/>
  <c r="AE81" i="20"/>
  <c r="AF81" i="20"/>
  <c r="AG81" i="20"/>
  <c r="AH81" i="20"/>
  <c r="AI81" i="20"/>
  <c r="AJ81" i="20"/>
  <c r="AK81" i="20"/>
  <c r="AL81" i="20"/>
  <c r="AM81" i="20"/>
  <c r="AN81" i="20"/>
  <c r="AO81" i="20"/>
  <c r="AP81" i="20"/>
  <c r="AR81" i="20"/>
  <c r="AS81" i="20"/>
  <c r="AT81" i="20"/>
  <c r="AU81" i="20"/>
  <c r="AV81" i="20"/>
  <c r="AW81" i="20"/>
  <c r="AX81" i="20"/>
  <c r="AY81" i="20"/>
  <c r="AZ81" i="20"/>
  <c r="BA81" i="20"/>
  <c r="BB81" i="20"/>
  <c r="BC81" i="20"/>
  <c r="BD81" i="20"/>
  <c r="BE81" i="20"/>
  <c r="BF81" i="20"/>
  <c r="BG81" i="20"/>
  <c r="BH81" i="20"/>
  <c r="BI81" i="20"/>
  <c r="BJ81" i="20"/>
  <c r="BK81" i="20"/>
  <c r="BL81" i="20"/>
  <c r="BM81" i="20"/>
  <c r="BO86" i="5"/>
  <c r="BN81" i="20" s="1"/>
  <c r="AE82" i="20"/>
  <c r="AF82" i="20"/>
  <c r="AG82" i="20"/>
  <c r="AH82" i="20"/>
  <c r="AI82" i="20"/>
  <c r="AJ82" i="20"/>
  <c r="AK82" i="20"/>
  <c r="AL82" i="20"/>
  <c r="AM82" i="20"/>
  <c r="AN82" i="20"/>
  <c r="AO82" i="20"/>
  <c r="AP82" i="20"/>
  <c r="AQ82" i="20"/>
  <c r="AR82" i="20"/>
  <c r="AS82" i="20"/>
  <c r="AT82" i="20"/>
  <c r="AU82" i="20"/>
  <c r="AV82" i="20"/>
  <c r="AW82" i="20"/>
  <c r="AX82" i="20"/>
  <c r="AY82" i="20"/>
  <c r="AZ82" i="20"/>
  <c r="BA82" i="20"/>
  <c r="BC82" i="20"/>
  <c r="BD82" i="20"/>
  <c r="BE82" i="20"/>
  <c r="BF82" i="20"/>
  <c r="BG82" i="20"/>
  <c r="BH82" i="20"/>
  <c r="BI82" i="20"/>
  <c r="BJ82" i="20"/>
  <c r="BK82" i="20"/>
  <c r="BL82" i="20"/>
  <c r="BM82" i="20"/>
  <c r="BO87" i="5"/>
  <c r="BN82" i="20" s="1"/>
  <c r="AE83" i="20"/>
  <c r="AF83" i="20"/>
  <c r="AG83" i="20"/>
  <c r="AH83" i="20"/>
  <c r="AI83" i="20"/>
  <c r="AJ83" i="20"/>
  <c r="AK83" i="20"/>
  <c r="AL83" i="20"/>
  <c r="AM83" i="20"/>
  <c r="AN83" i="20"/>
  <c r="AO83" i="20"/>
  <c r="AP83" i="20"/>
  <c r="AQ83" i="20"/>
  <c r="AR83" i="20"/>
  <c r="AS83" i="20"/>
  <c r="AT83" i="20"/>
  <c r="AU83" i="20"/>
  <c r="AV83" i="20"/>
  <c r="AW83" i="20"/>
  <c r="AX83" i="20"/>
  <c r="AY83" i="20"/>
  <c r="AZ83" i="20"/>
  <c r="BA83" i="20"/>
  <c r="BB83" i="20"/>
  <c r="BC83" i="20"/>
  <c r="BD83" i="20"/>
  <c r="BE83" i="20"/>
  <c r="BF83" i="20"/>
  <c r="BG83" i="20"/>
  <c r="BH83" i="20"/>
  <c r="BI83" i="20"/>
  <c r="BJ83" i="20"/>
  <c r="BK83" i="20"/>
  <c r="BL83" i="20"/>
  <c r="BM83" i="20"/>
  <c r="BO88" i="5"/>
  <c r="BN83" i="20"/>
  <c r="AE84" i="20"/>
  <c r="AF84" i="20"/>
  <c r="AG84" i="20"/>
  <c r="AH84" i="20"/>
  <c r="AI84" i="20"/>
  <c r="AJ84" i="20"/>
  <c r="AK84" i="20"/>
  <c r="AL84" i="20"/>
  <c r="AM84" i="20"/>
  <c r="AN84" i="20"/>
  <c r="AO84" i="20"/>
  <c r="AP84" i="20"/>
  <c r="AQ84" i="20"/>
  <c r="AR84" i="20"/>
  <c r="AS84" i="20"/>
  <c r="AT84" i="20"/>
  <c r="AU84" i="20"/>
  <c r="AV84" i="20"/>
  <c r="AW84" i="20"/>
  <c r="AX84" i="20"/>
  <c r="AY84" i="20"/>
  <c r="AZ84" i="20"/>
  <c r="BA84" i="20"/>
  <c r="BB84" i="20"/>
  <c r="BC84" i="20"/>
  <c r="BD84" i="20"/>
  <c r="BE84" i="20"/>
  <c r="BF84" i="20"/>
  <c r="BG84" i="20"/>
  <c r="BH84" i="20"/>
  <c r="BI84" i="20"/>
  <c r="BJ84" i="20"/>
  <c r="BK84" i="20"/>
  <c r="BL84" i="20"/>
  <c r="BM84" i="20"/>
  <c r="BO89" i="5"/>
  <c r="BN84" i="20" s="1"/>
  <c r="AE85" i="20"/>
  <c r="AF85" i="20"/>
  <c r="AG85" i="20"/>
  <c r="AH85" i="20"/>
  <c r="AI85" i="20"/>
  <c r="AJ85" i="20"/>
  <c r="AK85" i="20"/>
  <c r="AL85" i="20"/>
  <c r="AM85" i="20"/>
  <c r="AN85" i="20"/>
  <c r="AO85" i="20"/>
  <c r="AP85" i="20"/>
  <c r="AQ85" i="20"/>
  <c r="AR85" i="20"/>
  <c r="AS85" i="20"/>
  <c r="AT85" i="20"/>
  <c r="AU85" i="20"/>
  <c r="AV85" i="20"/>
  <c r="AW85" i="20"/>
  <c r="AX85" i="20"/>
  <c r="AY85" i="20"/>
  <c r="AZ85" i="20"/>
  <c r="BA85" i="20"/>
  <c r="BB85" i="20"/>
  <c r="BC85" i="20"/>
  <c r="BD85" i="20"/>
  <c r="BE85" i="20"/>
  <c r="BF85" i="20"/>
  <c r="BG85" i="20"/>
  <c r="BH85" i="20"/>
  <c r="BI85" i="20"/>
  <c r="BJ85" i="20"/>
  <c r="BK85" i="20"/>
  <c r="BL85" i="20"/>
  <c r="BM85" i="20"/>
  <c r="BO90" i="5"/>
  <c r="BN85" i="20" s="1"/>
  <c r="AE86" i="20"/>
  <c r="AF86" i="20"/>
  <c r="AG86" i="20"/>
  <c r="AH86" i="20"/>
  <c r="AI86" i="20"/>
  <c r="AJ86" i="20"/>
  <c r="AK86" i="20"/>
  <c r="AL86" i="20"/>
  <c r="AM86" i="20"/>
  <c r="AN86" i="20"/>
  <c r="AO86" i="20"/>
  <c r="AP86" i="20"/>
  <c r="AQ86" i="20"/>
  <c r="AR86" i="20"/>
  <c r="AS86" i="20"/>
  <c r="AT86" i="20"/>
  <c r="AU86" i="20"/>
  <c r="AV86" i="20"/>
  <c r="AW86" i="20"/>
  <c r="AX86" i="20"/>
  <c r="AY86" i="20"/>
  <c r="AZ86" i="20"/>
  <c r="BA86" i="20"/>
  <c r="BB86" i="20"/>
  <c r="BC86" i="20"/>
  <c r="BD86" i="20"/>
  <c r="BE86" i="20"/>
  <c r="BF86" i="20"/>
  <c r="BG86" i="20"/>
  <c r="BH86" i="20"/>
  <c r="BI86" i="20"/>
  <c r="BJ86" i="20"/>
  <c r="BK86" i="20"/>
  <c r="BL86" i="20"/>
  <c r="BM86" i="20"/>
  <c r="BO91" i="5"/>
  <c r="BN86" i="20" s="1"/>
  <c r="AF92" i="5"/>
  <c r="AE87" i="20" s="1"/>
  <c r="AG92" i="5"/>
  <c r="AF87" i="20" s="1"/>
  <c r="AH92" i="5"/>
  <c r="AG87" i="20" s="1"/>
  <c r="AI92" i="5"/>
  <c r="AH87" i="20" s="1"/>
  <c r="AJ92" i="5"/>
  <c r="AI87" i="20" s="1"/>
  <c r="AK92" i="5"/>
  <c r="AJ87" i="20" s="1"/>
  <c r="AL92" i="5"/>
  <c r="AK87" i="20" s="1"/>
  <c r="AM92" i="5"/>
  <c r="AL87" i="20" s="1"/>
  <c r="AN92" i="5"/>
  <c r="AM87" i="20" s="1"/>
  <c r="AO92" i="5"/>
  <c r="AN87" i="20" s="1"/>
  <c r="AP92" i="5"/>
  <c r="AO87" i="20" s="1"/>
  <c r="AQ92" i="5"/>
  <c r="AP87" i="20" s="1"/>
  <c r="AR92" i="5"/>
  <c r="AQ87" i="20" s="1"/>
  <c r="AS92" i="5"/>
  <c r="AR87" i="20" s="1"/>
  <c r="AT92" i="5"/>
  <c r="AS87" i="20" s="1"/>
  <c r="AU92" i="5"/>
  <c r="AT87" i="20" s="1"/>
  <c r="AV92" i="5"/>
  <c r="AU87" i="20" s="1"/>
  <c r="AW92" i="5"/>
  <c r="AV87" i="20" s="1"/>
  <c r="AX92" i="5"/>
  <c r="AW87" i="20" s="1"/>
  <c r="AY92" i="5"/>
  <c r="AX87" i="20" s="1"/>
  <c r="AZ92" i="5"/>
  <c r="AY87" i="20" s="1"/>
  <c r="BA92" i="5"/>
  <c r="AZ87" i="20" s="1"/>
  <c r="BB92" i="5"/>
  <c r="BA87" i="20" s="1"/>
  <c r="BC92" i="5"/>
  <c r="BB87" i="20" s="1"/>
  <c r="BD92" i="5"/>
  <c r="BC87" i="20" s="1"/>
  <c r="BE92" i="5"/>
  <c r="BD87" i="20" s="1"/>
  <c r="BF92" i="5"/>
  <c r="BE87" i="20" s="1"/>
  <c r="BG92" i="5"/>
  <c r="BF87" i="20" s="1"/>
  <c r="BH92" i="5"/>
  <c r="BG87" i="20" s="1"/>
  <c r="BI92" i="5"/>
  <c r="BH87" i="20" s="1"/>
  <c r="BJ92" i="5"/>
  <c r="BI87" i="20" s="1"/>
  <c r="BK92" i="5"/>
  <c r="BJ87" i="20" s="1"/>
  <c r="BL92" i="5"/>
  <c r="BK87" i="20" s="1"/>
  <c r="BM92" i="5"/>
  <c r="BL87" i="20" s="1"/>
  <c r="BN92" i="5"/>
  <c r="BM87" i="20" s="1"/>
  <c r="BO92" i="5"/>
  <c r="BN87" i="20" s="1"/>
  <c r="AF93" i="5"/>
  <c r="AE88" i="20" s="1"/>
  <c r="AG93" i="5"/>
  <c r="AF88" i="20" s="1"/>
  <c r="AH93" i="5"/>
  <c r="AG88" i="20" s="1"/>
  <c r="AI93" i="5"/>
  <c r="AH88" i="20" s="1"/>
  <c r="AJ93" i="5"/>
  <c r="AI88" i="20" s="1"/>
  <c r="AK93" i="5"/>
  <c r="AJ88" i="20" s="1"/>
  <c r="AL93" i="5"/>
  <c r="AK88" i="20" s="1"/>
  <c r="AM93" i="5"/>
  <c r="AL88" i="20" s="1"/>
  <c r="AN93" i="5"/>
  <c r="AM88" i="20" s="1"/>
  <c r="AO93" i="5"/>
  <c r="AN88" i="20" s="1"/>
  <c r="AP93" i="5"/>
  <c r="AO88" i="20" s="1"/>
  <c r="AQ93" i="5"/>
  <c r="AP88" i="20" s="1"/>
  <c r="AR93" i="5"/>
  <c r="AQ88" i="20" s="1"/>
  <c r="AS93" i="5"/>
  <c r="AR88" i="20" s="1"/>
  <c r="AT93" i="5"/>
  <c r="AS88" i="20" s="1"/>
  <c r="AU93" i="5"/>
  <c r="AT88" i="20" s="1"/>
  <c r="AV93" i="5"/>
  <c r="AU88" i="20" s="1"/>
  <c r="AW93" i="5"/>
  <c r="AV88" i="20" s="1"/>
  <c r="AX93" i="5"/>
  <c r="AW88" i="20" s="1"/>
  <c r="AY93" i="5"/>
  <c r="AX88" i="20" s="1"/>
  <c r="AZ93" i="5"/>
  <c r="AY88" i="20" s="1"/>
  <c r="BA93" i="5"/>
  <c r="AZ88" i="20" s="1"/>
  <c r="BB93" i="5"/>
  <c r="BA88" i="20" s="1"/>
  <c r="BC93" i="5"/>
  <c r="BB88" i="20" s="1"/>
  <c r="BD93" i="5"/>
  <c r="BC88" i="20" s="1"/>
  <c r="BE93" i="5"/>
  <c r="BD88" i="20" s="1"/>
  <c r="BF93" i="5"/>
  <c r="BE88" i="20" s="1"/>
  <c r="BG93" i="5"/>
  <c r="BF88" i="20" s="1"/>
  <c r="BH93" i="5"/>
  <c r="BG88" i="20" s="1"/>
  <c r="BI93" i="5"/>
  <c r="BH88" i="20" s="1"/>
  <c r="BJ93" i="5"/>
  <c r="BI88" i="20" s="1"/>
  <c r="BK93" i="5"/>
  <c r="BJ88" i="20" s="1"/>
  <c r="BL93" i="5"/>
  <c r="BK88" i="20" s="1"/>
  <c r="BM93" i="5"/>
  <c r="BL88" i="20" s="1"/>
  <c r="BN93" i="5"/>
  <c r="BM88" i="20" s="1"/>
  <c r="BO93" i="5"/>
  <c r="BN88" i="20" s="1"/>
  <c r="AF94" i="5"/>
  <c r="AE89" i="20" s="1"/>
  <c r="AG94" i="5"/>
  <c r="AF89" i="20" s="1"/>
  <c r="AH94" i="5"/>
  <c r="AG89" i="20" s="1"/>
  <c r="AI94" i="5"/>
  <c r="AH89" i="20" s="1"/>
  <c r="AJ94" i="5"/>
  <c r="AI89" i="20" s="1"/>
  <c r="AK94" i="5"/>
  <c r="AJ89" i="20" s="1"/>
  <c r="AL94" i="5"/>
  <c r="AK89" i="20" s="1"/>
  <c r="AM94" i="5"/>
  <c r="AL89" i="20" s="1"/>
  <c r="AN94" i="5"/>
  <c r="AM89" i="20" s="1"/>
  <c r="AO94" i="5"/>
  <c r="AN89" i="20" s="1"/>
  <c r="AP94" i="5"/>
  <c r="AO89" i="20" s="1"/>
  <c r="AQ94" i="5"/>
  <c r="AP89" i="20" s="1"/>
  <c r="AR94" i="5"/>
  <c r="AQ89" i="20" s="1"/>
  <c r="AS94" i="5"/>
  <c r="AR89" i="20" s="1"/>
  <c r="AT94" i="5"/>
  <c r="AS89" i="20" s="1"/>
  <c r="AU94" i="5"/>
  <c r="AT89" i="20" s="1"/>
  <c r="AV94" i="5"/>
  <c r="AU89" i="20" s="1"/>
  <c r="AW94" i="5"/>
  <c r="AV89" i="20" s="1"/>
  <c r="AX94" i="5"/>
  <c r="AW89" i="20" s="1"/>
  <c r="AY94" i="5"/>
  <c r="AX89" i="20" s="1"/>
  <c r="AZ94" i="5"/>
  <c r="AY89" i="20" s="1"/>
  <c r="BA94" i="5"/>
  <c r="AZ89" i="20" s="1"/>
  <c r="BB94" i="5"/>
  <c r="BA89" i="20" s="1"/>
  <c r="BC94" i="5"/>
  <c r="BB89" i="20" s="1"/>
  <c r="BD94" i="5"/>
  <c r="BC89" i="20" s="1"/>
  <c r="BE94" i="5"/>
  <c r="BD89" i="20" s="1"/>
  <c r="BF94" i="5"/>
  <c r="BE89" i="20" s="1"/>
  <c r="BG94" i="5"/>
  <c r="BF89" i="20" s="1"/>
  <c r="BH94" i="5"/>
  <c r="BG89" i="20" s="1"/>
  <c r="BI94" i="5"/>
  <c r="BH89" i="20" s="1"/>
  <c r="BJ94" i="5"/>
  <c r="BI89" i="20" s="1"/>
  <c r="BK94" i="5"/>
  <c r="BJ89" i="20" s="1"/>
  <c r="BL94" i="5"/>
  <c r="BK89" i="20" s="1"/>
  <c r="BM94" i="5"/>
  <c r="BL89" i="20" s="1"/>
  <c r="BN94" i="5"/>
  <c r="BM89" i="20" s="1"/>
  <c r="BO94" i="5"/>
  <c r="BN89" i="20" s="1"/>
  <c r="AF95" i="5"/>
  <c r="AE90" i="20" s="1"/>
  <c r="AG95" i="5"/>
  <c r="AF90" i="20" s="1"/>
  <c r="AH95" i="5"/>
  <c r="AG90" i="20" s="1"/>
  <c r="AI95" i="5"/>
  <c r="AH90" i="20" s="1"/>
  <c r="AJ95" i="5"/>
  <c r="AI90" i="20" s="1"/>
  <c r="AK95" i="5"/>
  <c r="AJ90" i="20" s="1"/>
  <c r="AL95" i="5"/>
  <c r="AK90" i="20" s="1"/>
  <c r="AM95" i="5"/>
  <c r="AL90" i="20" s="1"/>
  <c r="AN95" i="5"/>
  <c r="AM90" i="20" s="1"/>
  <c r="AO95" i="5"/>
  <c r="AN90" i="20" s="1"/>
  <c r="AP95" i="5"/>
  <c r="AO90" i="20" s="1"/>
  <c r="AQ95" i="5"/>
  <c r="AP90" i="20" s="1"/>
  <c r="AR95" i="5"/>
  <c r="AQ90" i="20" s="1"/>
  <c r="AS95" i="5"/>
  <c r="AR90" i="20" s="1"/>
  <c r="AT95" i="5"/>
  <c r="AS90" i="20" s="1"/>
  <c r="AU95" i="5"/>
  <c r="AT90" i="20" s="1"/>
  <c r="AV95" i="5"/>
  <c r="AU90" i="20" s="1"/>
  <c r="AW95" i="5"/>
  <c r="AV90" i="20" s="1"/>
  <c r="AX95" i="5"/>
  <c r="AW90" i="20" s="1"/>
  <c r="AY95" i="5"/>
  <c r="AX90" i="20" s="1"/>
  <c r="AZ95" i="5"/>
  <c r="AY90" i="20" s="1"/>
  <c r="BA95" i="5"/>
  <c r="AZ90" i="20" s="1"/>
  <c r="BB95" i="5"/>
  <c r="BA90" i="20" s="1"/>
  <c r="BC95" i="5"/>
  <c r="BB90" i="20" s="1"/>
  <c r="BD95" i="5"/>
  <c r="BC90" i="20" s="1"/>
  <c r="BE95" i="5"/>
  <c r="BD90" i="20" s="1"/>
  <c r="BF95" i="5"/>
  <c r="BE90" i="20" s="1"/>
  <c r="BG95" i="5"/>
  <c r="BF90" i="20" s="1"/>
  <c r="BH95" i="5"/>
  <c r="BG90" i="20" s="1"/>
  <c r="BI95" i="5"/>
  <c r="BH90" i="20" s="1"/>
  <c r="BJ95" i="5"/>
  <c r="BI90" i="20" s="1"/>
  <c r="BK95" i="5"/>
  <c r="BJ90" i="20" s="1"/>
  <c r="BL95" i="5"/>
  <c r="BK90" i="20" s="1"/>
  <c r="BM95" i="5"/>
  <c r="BL90" i="20" s="1"/>
  <c r="BN95" i="5"/>
  <c r="BM90" i="20" s="1"/>
  <c r="BO95" i="5"/>
  <c r="BN90" i="20" s="1"/>
  <c r="AF96" i="5"/>
  <c r="AE91" i="20" s="1"/>
  <c r="AG96" i="5"/>
  <c r="AF91" i="20" s="1"/>
  <c r="AH96" i="5"/>
  <c r="AG91" i="20" s="1"/>
  <c r="AI96" i="5"/>
  <c r="AH91" i="20" s="1"/>
  <c r="AJ96" i="5"/>
  <c r="AI91" i="20" s="1"/>
  <c r="AK96" i="5"/>
  <c r="AJ91" i="20" s="1"/>
  <c r="AL96" i="5"/>
  <c r="AK91" i="20" s="1"/>
  <c r="AM96" i="5"/>
  <c r="AL91" i="20" s="1"/>
  <c r="AN96" i="5"/>
  <c r="AM91" i="20" s="1"/>
  <c r="AO96" i="5"/>
  <c r="AN91" i="20" s="1"/>
  <c r="AP96" i="5"/>
  <c r="AO91" i="20" s="1"/>
  <c r="AQ96" i="5"/>
  <c r="AP91" i="20" s="1"/>
  <c r="AR96" i="5"/>
  <c r="AQ91" i="20" s="1"/>
  <c r="AS96" i="5"/>
  <c r="AR91" i="20" s="1"/>
  <c r="AT96" i="5"/>
  <c r="AS91" i="20" s="1"/>
  <c r="AU96" i="5"/>
  <c r="AT91" i="20" s="1"/>
  <c r="AV96" i="5"/>
  <c r="AU91" i="20" s="1"/>
  <c r="AW96" i="5"/>
  <c r="AV91" i="20" s="1"/>
  <c r="AX96" i="5"/>
  <c r="AW91" i="20" s="1"/>
  <c r="AY96" i="5"/>
  <c r="AX91" i="20" s="1"/>
  <c r="AZ96" i="5"/>
  <c r="AY91" i="20" s="1"/>
  <c r="BA96" i="5"/>
  <c r="AZ91" i="20" s="1"/>
  <c r="BB96" i="5"/>
  <c r="BA91" i="20" s="1"/>
  <c r="BC96" i="5"/>
  <c r="BB91" i="20" s="1"/>
  <c r="BD96" i="5"/>
  <c r="BC91" i="20" s="1"/>
  <c r="BE96" i="5"/>
  <c r="BD91" i="20" s="1"/>
  <c r="BF96" i="5"/>
  <c r="BE91" i="20" s="1"/>
  <c r="BG96" i="5"/>
  <c r="BF91" i="20" s="1"/>
  <c r="BH96" i="5"/>
  <c r="BG91" i="20" s="1"/>
  <c r="BI96" i="5"/>
  <c r="BH91" i="20" s="1"/>
  <c r="BJ96" i="5"/>
  <c r="BI91" i="20" s="1"/>
  <c r="BK96" i="5"/>
  <c r="BJ91" i="20" s="1"/>
  <c r="BL96" i="5"/>
  <c r="BK91" i="20" s="1"/>
  <c r="BM96" i="5"/>
  <c r="BL91" i="20" s="1"/>
  <c r="BN96" i="5"/>
  <c r="BM91" i="20" s="1"/>
  <c r="BO96" i="5"/>
  <c r="BN91" i="20" s="1"/>
  <c r="AF97" i="5"/>
  <c r="AE92" i="20" s="1"/>
  <c r="AG97" i="5"/>
  <c r="AF92" i="20" s="1"/>
  <c r="AH97" i="5"/>
  <c r="AG92" i="20" s="1"/>
  <c r="AI97" i="5"/>
  <c r="AH92" i="20" s="1"/>
  <c r="AJ97" i="5"/>
  <c r="AI92" i="20" s="1"/>
  <c r="AK97" i="5"/>
  <c r="AJ92" i="20" s="1"/>
  <c r="AL97" i="5"/>
  <c r="AK92" i="20" s="1"/>
  <c r="AM97" i="5"/>
  <c r="AL92" i="20" s="1"/>
  <c r="AN97" i="5"/>
  <c r="AM92" i="20" s="1"/>
  <c r="AO97" i="5"/>
  <c r="AN92" i="20" s="1"/>
  <c r="AP97" i="5"/>
  <c r="AO92" i="20" s="1"/>
  <c r="AQ97" i="5"/>
  <c r="AP92" i="20" s="1"/>
  <c r="AR97" i="5"/>
  <c r="AQ92" i="20" s="1"/>
  <c r="AS97" i="5"/>
  <c r="AR92" i="20" s="1"/>
  <c r="AT97" i="5"/>
  <c r="AS92" i="20" s="1"/>
  <c r="AU97" i="5"/>
  <c r="AT92" i="20" s="1"/>
  <c r="AV97" i="5"/>
  <c r="AU92" i="20" s="1"/>
  <c r="AW97" i="5"/>
  <c r="AV92" i="20" s="1"/>
  <c r="AX97" i="5"/>
  <c r="AW92" i="20" s="1"/>
  <c r="AY97" i="5"/>
  <c r="AX92" i="20" s="1"/>
  <c r="AZ97" i="5"/>
  <c r="AY92" i="20" s="1"/>
  <c r="BA97" i="5"/>
  <c r="AZ92" i="20" s="1"/>
  <c r="BB97" i="5"/>
  <c r="BA92" i="20" s="1"/>
  <c r="BC97" i="5"/>
  <c r="BB92" i="20" s="1"/>
  <c r="BD97" i="5"/>
  <c r="BC92" i="20" s="1"/>
  <c r="BE97" i="5"/>
  <c r="BD92" i="20" s="1"/>
  <c r="BF97" i="5"/>
  <c r="BE92" i="20" s="1"/>
  <c r="BG97" i="5"/>
  <c r="BF92" i="20" s="1"/>
  <c r="BH97" i="5"/>
  <c r="BG92" i="20" s="1"/>
  <c r="BI97" i="5"/>
  <c r="BH92" i="20" s="1"/>
  <c r="BJ97" i="5"/>
  <c r="BI92" i="20" s="1"/>
  <c r="BK97" i="5"/>
  <c r="BJ92" i="20" s="1"/>
  <c r="BL97" i="5"/>
  <c r="BK92" i="20" s="1"/>
  <c r="BM97" i="5"/>
  <c r="BL92" i="20" s="1"/>
  <c r="BN97" i="5"/>
  <c r="BM92" i="20" s="1"/>
  <c r="BO97" i="5"/>
  <c r="BN92" i="20" s="1"/>
  <c r="AF98" i="5"/>
  <c r="AE93" i="20" s="1"/>
  <c r="AG98" i="5"/>
  <c r="AF93" i="20" s="1"/>
  <c r="AH98" i="5"/>
  <c r="AG93" i="20" s="1"/>
  <c r="AI98" i="5"/>
  <c r="AH93" i="20" s="1"/>
  <c r="AJ98" i="5"/>
  <c r="AI93" i="20" s="1"/>
  <c r="AK98" i="5"/>
  <c r="AJ93" i="20" s="1"/>
  <c r="AL98" i="5"/>
  <c r="AK93" i="20" s="1"/>
  <c r="AM98" i="5"/>
  <c r="AL93" i="20" s="1"/>
  <c r="AN98" i="5"/>
  <c r="AM93" i="20" s="1"/>
  <c r="AO98" i="5"/>
  <c r="AN93" i="20" s="1"/>
  <c r="AP98" i="5"/>
  <c r="AO93" i="20" s="1"/>
  <c r="AQ98" i="5"/>
  <c r="AP93" i="20" s="1"/>
  <c r="AR98" i="5"/>
  <c r="AQ93" i="20" s="1"/>
  <c r="AS98" i="5"/>
  <c r="AR93" i="20" s="1"/>
  <c r="AT98" i="5"/>
  <c r="AS93" i="20" s="1"/>
  <c r="AU98" i="5"/>
  <c r="AT93" i="20" s="1"/>
  <c r="AV98" i="5"/>
  <c r="AU93" i="20" s="1"/>
  <c r="AW98" i="5"/>
  <c r="AV93" i="20" s="1"/>
  <c r="AX98" i="5"/>
  <c r="AW93" i="20" s="1"/>
  <c r="AY98" i="5"/>
  <c r="AX93" i="20" s="1"/>
  <c r="AZ98" i="5"/>
  <c r="AY93" i="20" s="1"/>
  <c r="BA98" i="5"/>
  <c r="AZ93" i="20" s="1"/>
  <c r="BB98" i="5"/>
  <c r="BA93" i="20" s="1"/>
  <c r="BC98" i="5"/>
  <c r="BB93" i="20" s="1"/>
  <c r="BD98" i="5"/>
  <c r="BC93" i="20" s="1"/>
  <c r="BE98" i="5"/>
  <c r="BD93" i="20" s="1"/>
  <c r="BF98" i="5"/>
  <c r="BE93" i="20" s="1"/>
  <c r="BG98" i="5"/>
  <c r="BF93" i="20" s="1"/>
  <c r="BH98" i="5"/>
  <c r="BG93" i="20" s="1"/>
  <c r="BI98" i="5"/>
  <c r="BH93" i="20" s="1"/>
  <c r="BJ98" i="5"/>
  <c r="BI93" i="20" s="1"/>
  <c r="BK98" i="5"/>
  <c r="BJ93" i="20" s="1"/>
  <c r="BL98" i="5"/>
  <c r="BK93" i="20" s="1"/>
  <c r="BM98" i="5"/>
  <c r="BL93" i="20" s="1"/>
  <c r="BN98" i="5"/>
  <c r="BM93" i="20" s="1"/>
  <c r="BO98" i="5"/>
  <c r="BN93" i="20" s="1"/>
  <c r="AF99" i="5"/>
  <c r="AE94" i="20" s="1"/>
  <c r="AG99" i="5"/>
  <c r="AF94" i="20" s="1"/>
  <c r="AH99" i="5"/>
  <c r="AG94" i="20" s="1"/>
  <c r="AI99" i="5"/>
  <c r="AH94" i="20" s="1"/>
  <c r="AJ99" i="5"/>
  <c r="AI94" i="20" s="1"/>
  <c r="AK99" i="5"/>
  <c r="AJ94" i="20" s="1"/>
  <c r="AL99" i="5"/>
  <c r="AK94" i="20" s="1"/>
  <c r="AM99" i="5"/>
  <c r="AL94" i="20" s="1"/>
  <c r="AN99" i="5"/>
  <c r="AM94" i="20" s="1"/>
  <c r="AO99" i="5"/>
  <c r="AN94" i="20" s="1"/>
  <c r="AP99" i="5"/>
  <c r="AO94" i="20" s="1"/>
  <c r="AQ99" i="5"/>
  <c r="AP94" i="20" s="1"/>
  <c r="AR99" i="5"/>
  <c r="AQ94" i="20" s="1"/>
  <c r="AS99" i="5"/>
  <c r="AR94" i="20" s="1"/>
  <c r="AT99" i="5"/>
  <c r="AS94" i="20" s="1"/>
  <c r="AU99" i="5"/>
  <c r="AT94" i="20" s="1"/>
  <c r="AV99" i="5"/>
  <c r="AU94" i="20" s="1"/>
  <c r="AW99" i="5"/>
  <c r="AV94" i="20" s="1"/>
  <c r="AX99" i="5"/>
  <c r="AW94" i="20" s="1"/>
  <c r="AY99" i="5"/>
  <c r="AX94" i="20" s="1"/>
  <c r="AZ99" i="5"/>
  <c r="AY94" i="20" s="1"/>
  <c r="BA99" i="5"/>
  <c r="AZ94" i="20" s="1"/>
  <c r="BB99" i="5"/>
  <c r="BA94" i="20" s="1"/>
  <c r="BC99" i="5"/>
  <c r="BB94" i="20" s="1"/>
  <c r="BD99" i="5"/>
  <c r="BC94" i="20" s="1"/>
  <c r="BE99" i="5"/>
  <c r="BD94" i="20" s="1"/>
  <c r="BF99" i="5"/>
  <c r="BE94" i="20" s="1"/>
  <c r="BG99" i="5"/>
  <c r="BF94" i="20" s="1"/>
  <c r="BH99" i="5"/>
  <c r="BG94" i="20" s="1"/>
  <c r="BI99" i="5"/>
  <c r="BH94" i="20" s="1"/>
  <c r="BJ99" i="5"/>
  <c r="BI94" i="20" s="1"/>
  <c r="BK99" i="5"/>
  <c r="BJ94" i="20" s="1"/>
  <c r="BL99" i="5"/>
  <c r="BK94" i="20" s="1"/>
  <c r="BM99" i="5"/>
  <c r="BL94" i="20" s="1"/>
  <c r="BN99" i="5"/>
  <c r="BM94" i="20" s="1"/>
  <c r="BO99" i="5"/>
  <c r="BN94" i="20" s="1"/>
  <c r="AF100" i="5"/>
  <c r="AE95" i="20" s="1"/>
  <c r="AG100" i="5"/>
  <c r="AF95" i="20" s="1"/>
  <c r="AH100" i="5"/>
  <c r="AG95" i="20" s="1"/>
  <c r="AI100" i="5"/>
  <c r="AH95" i="20" s="1"/>
  <c r="AJ100" i="5"/>
  <c r="AI95" i="20" s="1"/>
  <c r="AK100" i="5"/>
  <c r="AJ95" i="20" s="1"/>
  <c r="AL100" i="5"/>
  <c r="AK95" i="20" s="1"/>
  <c r="AM100" i="5"/>
  <c r="AL95" i="20" s="1"/>
  <c r="AN100" i="5"/>
  <c r="AM95" i="20" s="1"/>
  <c r="AO100" i="5"/>
  <c r="AN95" i="20" s="1"/>
  <c r="AP100" i="5"/>
  <c r="AO95" i="20" s="1"/>
  <c r="AQ100" i="5"/>
  <c r="AP95" i="20" s="1"/>
  <c r="AR100" i="5"/>
  <c r="AQ95" i="20" s="1"/>
  <c r="AS100" i="5"/>
  <c r="AR95" i="20" s="1"/>
  <c r="AT100" i="5"/>
  <c r="AS95" i="20" s="1"/>
  <c r="AU100" i="5"/>
  <c r="AT95" i="20" s="1"/>
  <c r="AV100" i="5"/>
  <c r="AU95" i="20" s="1"/>
  <c r="AW100" i="5"/>
  <c r="AV95" i="20" s="1"/>
  <c r="AX100" i="5"/>
  <c r="AW95" i="20" s="1"/>
  <c r="AY100" i="5"/>
  <c r="AX95" i="20" s="1"/>
  <c r="AZ100" i="5"/>
  <c r="AY95" i="20" s="1"/>
  <c r="BA100" i="5"/>
  <c r="AZ95" i="20" s="1"/>
  <c r="BB100" i="5"/>
  <c r="BA95" i="20" s="1"/>
  <c r="BC100" i="5"/>
  <c r="BB95" i="20" s="1"/>
  <c r="BD100" i="5"/>
  <c r="BC95" i="20" s="1"/>
  <c r="BE100" i="5"/>
  <c r="BD95" i="20" s="1"/>
  <c r="BF100" i="5"/>
  <c r="BE95" i="20" s="1"/>
  <c r="BG100" i="5"/>
  <c r="BF95" i="20" s="1"/>
  <c r="BH100" i="5"/>
  <c r="BG95" i="20" s="1"/>
  <c r="BI100" i="5"/>
  <c r="BH95" i="20" s="1"/>
  <c r="BJ100" i="5"/>
  <c r="BI95" i="20" s="1"/>
  <c r="BK100" i="5"/>
  <c r="BJ95" i="20" s="1"/>
  <c r="BL100" i="5"/>
  <c r="BK95" i="20" s="1"/>
  <c r="BM100" i="5"/>
  <c r="BL95" i="20" s="1"/>
  <c r="BN100" i="5"/>
  <c r="BM95" i="20" s="1"/>
  <c r="BO100" i="5"/>
  <c r="BN95" i="20" s="1"/>
  <c r="AF101" i="5"/>
  <c r="AE96" i="20" s="1"/>
  <c r="AG101" i="5"/>
  <c r="AF96" i="20" s="1"/>
  <c r="AH101" i="5"/>
  <c r="AG96" i="20" s="1"/>
  <c r="AI101" i="5"/>
  <c r="AH96" i="20" s="1"/>
  <c r="AJ101" i="5"/>
  <c r="AI96" i="20" s="1"/>
  <c r="AK101" i="5"/>
  <c r="AJ96" i="20" s="1"/>
  <c r="AL101" i="5"/>
  <c r="AK96" i="20" s="1"/>
  <c r="AM101" i="5"/>
  <c r="AL96" i="20" s="1"/>
  <c r="AN101" i="5"/>
  <c r="AM96" i="20" s="1"/>
  <c r="AO101" i="5"/>
  <c r="AN96" i="20" s="1"/>
  <c r="AP101" i="5"/>
  <c r="AO96" i="20" s="1"/>
  <c r="AQ101" i="5"/>
  <c r="AP96" i="20" s="1"/>
  <c r="AR101" i="5"/>
  <c r="AQ96" i="20" s="1"/>
  <c r="AS101" i="5"/>
  <c r="AR96" i="20" s="1"/>
  <c r="AT101" i="5"/>
  <c r="AS96" i="20" s="1"/>
  <c r="AU101" i="5"/>
  <c r="AT96" i="20" s="1"/>
  <c r="AV101" i="5"/>
  <c r="AU96" i="20" s="1"/>
  <c r="AW101" i="5"/>
  <c r="AV96" i="20" s="1"/>
  <c r="AX101" i="5"/>
  <c r="AW96" i="20" s="1"/>
  <c r="AY101" i="5"/>
  <c r="AX96" i="20" s="1"/>
  <c r="AZ101" i="5"/>
  <c r="AY96" i="20" s="1"/>
  <c r="BA101" i="5"/>
  <c r="AZ96" i="20" s="1"/>
  <c r="BB101" i="5"/>
  <c r="BA96" i="20" s="1"/>
  <c r="BC101" i="5"/>
  <c r="BB96" i="20" s="1"/>
  <c r="BD101" i="5"/>
  <c r="BC96" i="20" s="1"/>
  <c r="BE101" i="5"/>
  <c r="BD96" i="20" s="1"/>
  <c r="BF101" i="5"/>
  <c r="BE96" i="20" s="1"/>
  <c r="BG101" i="5"/>
  <c r="BF96" i="20" s="1"/>
  <c r="BH101" i="5"/>
  <c r="BG96" i="20" s="1"/>
  <c r="BI101" i="5"/>
  <c r="BH96" i="20" s="1"/>
  <c r="BJ101" i="5"/>
  <c r="BI96" i="20" s="1"/>
  <c r="BK101" i="5"/>
  <c r="BJ96" i="20" s="1"/>
  <c r="BL101" i="5"/>
  <c r="BK96" i="20" s="1"/>
  <c r="BM101" i="5"/>
  <c r="BL96" i="20" s="1"/>
  <c r="BN101" i="5"/>
  <c r="BM96" i="20" s="1"/>
  <c r="BO101" i="5"/>
  <c r="BN96" i="20" s="1"/>
  <c r="D9" i="5"/>
  <c r="C4" i="20" s="1"/>
  <c r="E9" i="5"/>
  <c r="D4" i="20" s="1"/>
  <c r="F9" i="5"/>
  <c r="E4" i="20" s="1"/>
  <c r="G9" i="5"/>
  <c r="F4" i="20" s="1"/>
  <c r="H9" i="5"/>
  <c r="G4" i="20" s="1"/>
  <c r="I9" i="5"/>
  <c r="H4" i="20" s="1"/>
  <c r="J9" i="5"/>
  <c r="I4" i="20" s="1"/>
  <c r="K9" i="5"/>
  <c r="J4" i="20" s="1"/>
  <c r="L9" i="5"/>
  <c r="K4" i="20" s="1"/>
  <c r="M9" i="5"/>
  <c r="L4" i="20" s="1"/>
  <c r="N9" i="5"/>
  <c r="M4" i="20" s="1"/>
  <c r="O9" i="5"/>
  <c r="N4" i="20" s="1"/>
  <c r="P9" i="5"/>
  <c r="O4" i="20" s="1"/>
  <c r="Q9" i="5"/>
  <c r="P4" i="20" s="1"/>
  <c r="R9" i="5"/>
  <c r="Q4" i="20" s="1"/>
  <c r="S9" i="5"/>
  <c r="R4" i="20" s="1"/>
  <c r="T9" i="5"/>
  <c r="S4" i="20" s="1"/>
  <c r="U9" i="5"/>
  <c r="T4" i="20" s="1"/>
  <c r="V9" i="5"/>
  <c r="U4" i="20" s="1"/>
  <c r="W9" i="5"/>
  <c r="V4" i="20" s="1"/>
  <c r="X9" i="5"/>
  <c r="W4" i="20" s="1"/>
  <c r="Y9" i="5"/>
  <c r="X4" i="20" s="1"/>
  <c r="Z9" i="5"/>
  <c r="Y4" i="20" s="1"/>
  <c r="AA9" i="5"/>
  <c r="Z4" i="20" s="1"/>
  <c r="AB9" i="5"/>
  <c r="AA4" i="20" s="1"/>
  <c r="AC9" i="5"/>
  <c r="AB4" i="20" s="1"/>
  <c r="AD9" i="5"/>
  <c r="AC4" i="20" s="1"/>
  <c r="AE9" i="5"/>
  <c r="AD4" i="20" s="1"/>
  <c r="D10" i="5"/>
  <c r="C5" i="20" s="1"/>
  <c r="E10" i="5"/>
  <c r="D5" i="20" s="1"/>
  <c r="F10" i="5"/>
  <c r="E5" i="20" s="1"/>
  <c r="G10" i="5"/>
  <c r="F5" i="20" s="1"/>
  <c r="H10" i="5"/>
  <c r="G5" i="20" s="1"/>
  <c r="I10" i="5"/>
  <c r="H5" i="20" s="1"/>
  <c r="J10" i="5"/>
  <c r="I5" i="20" s="1"/>
  <c r="K10" i="5"/>
  <c r="J5" i="20" s="1"/>
  <c r="L10" i="5"/>
  <c r="K5" i="20" s="1"/>
  <c r="M10" i="5"/>
  <c r="L5" i="20" s="1"/>
  <c r="N10" i="5"/>
  <c r="M5" i="20" s="1"/>
  <c r="O10" i="5"/>
  <c r="N5" i="20" s="1"/>
  <c r="P10" i="5"/>
  <c r="O5" i="20" s="1"/>
  <c r="Q10" i="5"/>
  <c r="P5" i="20" s="1"/>
  <c r="R10" i="5"/>
  <c r="Q5" i="20" s="1"/>
  <c r="S10" i="5"/>
  <c r="R5" i="20" s="1"/>
  <c r="T10" i="5"/>
  <c r="S5" i="20" s="1"/>
  <c r="U10" i="5"/>
  <c r="T5" i="20" s="1"/>
  <c r="V10" i="5"/>
  <c r="U5" i="20" s="1"/>
  <c r="W10" i="5"/>
  <c r="V5" i="20" s="1"/>
  <c r="X10" i="5"/>
  <c r="W5" i="20" s="1"/>
  <c r="Y10" i="5"/>
  <c r="X5" i="20" s="1"/>
  <c r="Z10" i="5"/>
  <c r="Y5" i="20" s="1"/>
  <c r="AA10" i="5"/>
  <c r="Z5" i="20" s="1"/>
  <c r="AB10" i="5"/>
  <c r="AA5" i="20" s="1"/>
  <c r="AC10" i="5"/>
  <c r="AB5" i="20" s="1"/>
  <c r="AD10" i="5"/>
  <c r="AC5" i="20" s="1"/>
  <c r="AE10" i="5"/>
  <c r="AD5" i="20" s="1"/>
  <c r="D11" i="5"/>
  <c r="C6" i="20" s="1"/>
  <c r="E11" i="5"/>
  <c r="D6" i="20" s="1"/>
  <c r="F11" i="5"/>
  <c r="E6" i="20" s="1"/>
  <c r="G11" i="5"/>
  <c r="F6" i="20" s="1"/>
  <c r="H11" i="5"/>
  <c r="G6" i="20" s="1"/>
  <c r="I11" i="5"/>
  <c r="H6" i="20" s="1"/>
  <c r="J11" i="5"/>
  <c r="I6" i="20" s="1"/>
  <c r="K11" i="5"/>
  <c r="J6" i="20" s="1"/>
  <c r="L11" i="5"/>
  <c r="K6" i="20" s="1"/>
  <c r="M11" i="5"/>
  <c r="L6" i="20" s="1"/>
  <c r="N11" i="5"/>
  <c r="M6" i="20" s="1"/>
  <c r="O11" i="5"/>
  <c r="N6" i="20" s="1"/>
  <c r="P11" i="5"/>
  <c r="O6" i="20" s="1"/>
  <c r="Q11" i="5"/>
  <c r="P6" i="20" s="1"/>
  <c r="R11" i="5"/>
  <c r="Q6" i="20" s="1"/>
  <c r="S11" i="5"/>
  <c r="R6" i="20" s="1"/>
  <c r="T11" i="5"/>
  <c r="S6" i="20" s="1"/>
  <c r="U11" i="5"/>
  <c r="T6" i="20" s="1"/>
  <c r="V11" i="5"/>
  <c r="U6" i="20" s="1"/>
  <c r="W11" i="5"/>
  <c r="V6" i="20" s="1"/>
  <c r="X11" i="5"/>
  <c r="W6" i="20" s="1"/>
  <c r="Y11" i="5"/>
  <c r="X6" i="20" s="1"/>
  <c r="Z11" i="5"/>
  <c r="Y6" i="20" s="1"/>
  <c r="AA11" i="5"/>
  <c r="Z6" i="20" s="1"/>
  <c r="AB11" i="5"/>
  <c r="AA6" i="20" s="1"/>
  <c r="AC11" i="5"/>
  <c r="AB6" i="20" s="1"/>
  <c r="AD11" i="5"/>
  <c r="AC6" i="20" s="1"/>
  <c r="AE11" i="5"/>
  <c r="AD6" i="20" s="1"/>
  <c r="D12" i="5"/>
  <c r="C7" i="20" s="1"/>
  <c r="E12" i="5"/>
  <c r="D7" i="20" s="1"/>
  <c r="F12" i="5"/>
  <c r="E7" i="20" s="1"/>
  <c r="G12" i="5"/>
  <c r="F7" i="20" s="1"/>
  <c r="H12" i="5"/>
  <c r="G7" i="20" s="1"/>
  <c r="I12" i="5"/>
  <c r="H7" i="20" s="1"/>
  <c r="J12" i="5"/>
  <c r="I7" i="20" s="1"/>
  <c r="K12" i="5"/>
  <c r="J7" i="20" s="1"/>
  <c r="L12" i="5"/>
  <c r="K7" i="20" s="1"/>
  <c r="M12" i="5"/>
  <c r="L7" i="20" s="1"/>
  <c r="N12" i="5"/>
  <c r="M7" i="20" s="1"/>
  <c r="O12" i="5"/>
  <c r="N7" i="20" s="1"/>
  <c r="P12" i="5"/>
  <c r="O7" i="20" s="1"/>
  <c r="Q12" i="5"/>
  <c r="P7" i="20" s="1"/>
  <c r="R12" i="5"/>
  <c r="Q7" i="20" s="1"/>
  <c r="S12" i="5"/>
  <c r="R7" i="20" s="1"/>
  <c r="T12" i="5"/>
  <c r="S7" i="20" s="1"/>
  <c r="U12" i="5"/>
  <c r="T7" i="20" s="1"/>
  <c r="V12" i="5"/>
  <c r="U7" i="20" s="1"/>
  <c r="W12" i="5"/>
  <c r="V7" i="20" s="1"/>
  <c r="X12" i="5"/>
  <c r="W7" i="20" s="1"/>
  <c r="Y12" i="5"/>
  <c r="X7" i="20" s="1"/>
  <c r="Z12" i="5"/>
  <c r="Y7" i="20" s="1"/>
  <c r="AA12" i="5"/>
  <c r="Z7" i="20" s="1"/>
  <c r="AB12" i="5"/>
  <c r="AA7" i="20" s="1"/>
  <c r="AC12" i="5"/>
  <c r="AB7" i="20" s="1"/>
  <c r="AD12" i="5"/>
  <c r="AC7" i="20" s="1"/>
  <c r="AE12" i="5"/>
  <c r="AD7" i="20" s="1"/>
  <c r="D13" i="5"/>
  <c r="C8" i="20" s="1"/>
  <c r="E13" i="5"/>
  <c r="D8" i="20" s="1"/>
  <c r="F13" i="5"/>
  <c r="E8" i="20" s="1"/>
  <c r="G13" i="5"/>
  <c r="F8" i="20" s="1"/>
  <c r="H13" i="5"/>
  <c r="G8" i="20" s="1"/>
  <c r="I13" i="5"/>
  <c r="H8" i="20" s="1"/>
  <c r="J13" i="5"/>
  <c r="I8" i="20" s="1"/>
  <c r="K13" i="5"/>
  <c r="J8" i="20" s="1"/>
  <c r="L13" i="5"/>
  <c r="K8" i="20" s="1"/>
  <c r="M13" i="5"/>
  <c r="L8" i="20" s="1"/>
  <c r="N13" i="5"/>
  <c r="M8" i="20" s="1"/>
  <c r="O13" i="5"/>
  <c r="N8" i="20" s="1"/>
  <c r="P13" i="5"/>
  <c r="O8" i="20" s="1"/>
  <c r="Q13" i="5"/>
  <c r="P8" i="20" s="1"/>
  <c r="R13" i="5"/>
  <c r="Q8" i="20" s="1"/>
  <c r="S13" i="5"/>
  <c r="R8" i="20" s="1"/>
  <c r="T13" i="5"/>
  <c r="S8" i="20" s="1"/>
  <c r="U13" i="5"/>
  <c r="T8" i="20" s="1"/>
  <c r="V13" i="5"/>
  <c r="U8" i="20" s="1"/>
  <c r="W13" i="5"/>
  <c r="V8" i="20" s="1"/>
  <c r="X13" i="5"/>
  <c r="W8" i="20" s="1"/>
  <c r="Y13" i="5"/>
  <c r="X8" i="20" s="1"/>
  <c r="Z13" i="5"/>
  <c r="Y8" i="20" s="1"/>
  <c r="AA13" i="5"/>
  <c r="Z8" i="20" s="1"/>
  <c r="AB13" i="5"/>
  <c r="AA8" i="20" s="1"/>
  <c r="AC13" i="5"/>
  <c r="AB8" i="20" s="1"/>
  <c r="AD13" i="5"/>
  <c r="AC8" i="20" s="1"/>
  <c r="AE13" i="5"/>
  <c r="AD8" i="20" s="1"/>
  <c r="D14" i="5"/>
  <c r="C9" i="20" s="1"/>
  <c r="E14" i="5"/>
  <c r="D9" i="20" s="1"/>
  <c r="F14" i="5"/>
  <c r="E9" i="20" s="1"/>
  <c r="G14" i="5"/>
  <c r="F9" i="20" s="1"/>
  <c r="H14" i="5"/>
  <c r="G9" i="20" s="1"/>
  <c r="I14" i="5"/>
  <c r="H9" i="20" s="1"/>
  <c r="J14" i="5"/>
  <c r="I9" i="20" s="1"/>
  <c r="K14" i="5"/>
  <c r="J9" i="20" s="1"/>
  <c r="L14" i="5"/>
  <c r="K9" i="20" s="1"/>
  <c r="M14" i="5"/>
  <c r="L9" i="20" s="1"/>
  <c r="N14" i="5"/>
  <c r="M9" i="20" s="1"/>
  <c r="O14" i="5"/>
  <c r="N9" i="20" s="1"/>
  <c r="P14" i="5"/>
  <c r="O9" i="20" s="1"/>
  <c r="Q14" i="5"/>
  <c r="P9" i="20" s="1"/>
  <c r="R14" i="5"/>
  <c r="Q9" i="20" s="1"/>
  <c r="S14" i="5"/>
  <c r="R9" i="20" s="1"/>
  <c r="T14" i="5"/>
  <c r="S9" i="20" s="1"/>
  <c r="U14" i="5"/>
  <c r="T9" i="20" s="1"/>
  <c r="V14" i="5"/>
  <c r="U9" i="20" s="1"/>
  <c r="W14" i="5"/>
  <c r="V9" i="20" s="1"/>
  <c r="X14" i="5"/>
  <c r="W9" i="20" s="1"/>
  <c r="Y14" i="5"/>
  <c r="X9" i="20" s="1"/>
  <c r="Z14" i="5"/>
  <c r="Y9" i="20" s="1"/>
  <c r="AA14" i="5"/>
  <c r="Z9" i="20" s="1"/>
  <c r="AB14" i="5"/>
  <c r="AA9" i="20" s="1"/>
  <c r="AC14" i="5"/>
  <c r="AB9" i="20" s="1"/>
  <c r="AD14" i="5"/>
  <c r="AC9" i="20" s="1"/>
  <c r="AE14" i="5"/>
  <c r="AD9" i="20" s="1"/>
  <c r="C11" i="20"/>
  <c r="D11" i="20"/>
  <c r="E11" i="20"/>
  <c r="F11" i="20"/>
  <c r="G11" i="20"/>
  <c r="I11" i="20"/>
  <c r="J11" i="20"/>
  <c r="K11" i="20"/>
  <c r="L11" i="20"/>
  <c r="M11" i="20"/>
  <c r="P11" i="20"/>
  <c r="R11" i="20"/>
  <c r="T11" i="20"/>
  <c r="U11" i="20"/>
  <c r="V11" i="20"/>
  <c r="W11" i="20"/>
  <c r="X11" i="20"/>
  <c r="Y11" i="20"/>
  <c r="AA11" i="20"/>
  <c r="AB11" i="20"/>
  <c r="AC11" i="20"/>
  <c r="AD11" i="20"/>
  <c r="C12" i="20"/>
  <c r="E12" i="20"/>
  <c r="F12" i="20"/>
  <c r="G12" i="20"/>
  <c r="H12" i="20"/>
  <c r="I12" i="20"/>
  <c r="J12" i="20"/>
  <c r="K12" i="20"/>
  <c r="L12" i="20"/>
  <c r="M12" i="20"/>
  <c r="N12" i="20"/>
  <c r="O12" i="20"/>
  <c r="P12" i="20"/>
  <c r="Q12" i="20"/>
  <c r="R12" i="20"/>
  <c r="S12" i="20"/>
  <c r="T12" i="20"/>
  <c r="V12" i="20"/>
  <c r="W12" i="20"/>
  <c r="X12" i="20"/>
  <c r="Y12" i="20"/>
  <c r="Z12" i="20"/>
  <c r="AA12" i="20"/>
  <c r="AB12" i="20"/>
  <c r="AD12" i="20"/>
  <c r="C14" i="20"/>
  <c r="D14" i="20"/>
  <c r="E14" i="20"/>
  <c r="F14" i="20"/>
  <c r="H14" i="20"/>
  <c r="I14" i="20"/>
  <c r="J14" i="20"/>
  <c r="K14" i="20"/>
  <c r="L14" i="20"/>
  <c r="M14" i="20"/>
  <c r="N14" i="20"/>
  <c r="O14" i="20"/>
  <c r="P14" i="20"/>
  <c r="Q14" i="20"/>
  <c r="R14" i="20"/>
  <c r="S14" i="20"/>
  <c r="T14" i="20"/>
  <c r="U14" i="20"/>
  <c r="V14" i="20"/>
  <c r="W14" i="20"/>
  <c r="X14" i="20"/>
  <c r="Z14" i="20"/>
  <c r="AA14" i="20"/>
  <c r="AB14" i="20"/>
  <c r="AC14" i="20"/>
  <c r="AD14" i="20"/>
  <c r="C15" i="20"/>
  <c r="D15" i="20"/>
  <c r="E15" i="20"/>
  <c r="G15" i="20"/>
  <c r="H15" i="20"/>
  <c r="I15" i="20"/>
  <c r="J15" i="20"/>
  <c r="K15" i="20"/>
  <c r="L15" i="20"/>
  <c r="M15" i="20"/>
  <c r="N15" i="20"/>
  <c r="O15" i="20"/>
  <c r="P15" i="20"/>
  <c r="Q15" i="20"/>
  <c r="R15" i="20"/>
  <c r="S15" i="20"/>
  <c r="T15" i="20"/>
  <c r="U15" i="20"/>
  <c r="W15" i="20"/>
  <c r="X15" i="20"/>
  <c r="Y15" i="20"/>
  <c r="Z15" i="20"/>
  <c r="AA15" i="20"/>
  <c r="AB15" i="20"/>
  <c r="AC15" i="20"/>
  <c r="N16" i="20"/>
  <c r="O16" i="20"/>
  <c r="P16" i="20"/>
  <c r="Q16" i="20"/>
  <c r="R16" i="20"/>
  <c r="T16" i="20"/>
  <c r="U16" i="20"/>
  <c r="V16" i="20"/>
  <c r="W16" i="20"/>
  <c r="X16" i="20"/>
  <c r="Y16" i="20"/>
  <c r="AA16" i="20"/>
  <c r="AB16" i="20"/>
  <c r="AC16" i="20"/>
  <c r="AD16" i="20"/>
  <c r="C18" i="20"/>
  <c r="D18" i="20"/>
  <c r="F18" i="20"/>
  <c r="G18" i="20"/>
  <c r="H18" i="20"/>
  <c r="I18" i="20"/>
  <c r="J18" i="20"/>
  <c r="K18" i="20"/>
  <c r="L18" i="20"/>
  <c r="M18" i="20"/>
  <c r="N18" i="20"/>
  <c r="O18" i="20"/>
  <c r="P18" i="20"/>
  <c r="Q18" i="20"/>
  <c r="R18" i="20"/>
  <c r="S18" i="20"/>
  <c r="T18" i="20"/>
  <c r="V18" i="20"/>
  <c r="W18" i="20"/>
  <c r="X18" i="20"/>
  <c r="Y18" i="20"/>
  <c r="Z18" i="20"/>
  <c r="AA18" i="20"/>
  <c r="AB18" i="20"/>
  <c r="AD18" i="20"/>
  <c r="C19" i="20"/>
  <c r="E19" i="20"/>
  <c r="F19" i="20"/>
  <c r="G19" i="20"/>
  <c r="I19" i="20"/>
  <c r="J19" i="20"/>
  <c r="K19" i="20"/>
  <c r="L19" i="20"/>
  <c r="M19" i="20"/>
  <c r="N19" i="20"/>
  <c r="O19" i="20"/>
  <c r="P19" i="20"/>
  <c r="Q19" i="20"/>
  <c r="R19" i="20"/>
  <c r="S19" i="20"/>
  <c r="T19" i="20"/>
  <c r="U19" i="20"/>
  <c r="V19" i="20"/>
  <c r="W19" i="20"/>
  <c r="X19" i="20"/>
  <c r="Y19" i="20"/>
  <c r="AA19" i="20"/>
  <c r="AB19" i="20"/>
  <c r="AC19" i="20"/>
  <c r="AD19" i="20"/>
  <c r="D20" i="20"/>
  <c r="E20" i="20"/>
  <c r="F20" i="20"/>
  <c r="H20" i="20"/>
  <c r="I20" i="20"/>
  <c r="J20" i="20"/>
  <c r="K20" i="20"/>
  <c r="L20" i="20"/>
  <c r="M20" i="20"/>
  <c r="N20" i="20"/>
  <c r="O20" i="20"/>
  <c r="P20" i="20"/>
  <c r="Q20" i="20"/>
  <c r="R20" i="20"/>
  <c r="S20" i="20"/>
  <c r="T20" i="20"/>
  <c r="U20" i="20"/>
  <c r="V20" i="20"/>
  <c r="W20" i="20"/>
  <c r="X20" i="20"/>
  <c r="Z20" i="20"/>
  <c r="AA20" i="20"/>
  <c r="AB20" i="20"/>
  <c r="AC20" i="20"/>
  <c r="AD20" i="20"/>
  <c r="C21" i="20"/>
  <c r="D21" i="20"/>
  <c r="E21" i="20"/>
  <c r="G21" i="20"/>
  <c r="H21" i="20"/>
  <c r="I21" i="20"/>
  <c r="J21" i="20"/>
  <c r="K21" i="20"/>
  <c r="L21" i="20"/>
  <c r="M21" i="20"/>
  <c r="N21" i="20"/>
  <c r="O21" i="20"/>
  <c r="P21" i="20"/>
  <c r="Q21" i="20"/>
  <c r="R21" i="20"/>
  <c r="S21" i="20"/>
  <c r="T21" i="20"/>
  <c r="U21" i="20"/>
  <c r="V21" i="20"/>
  <c r="W21" i="20"/>
  <c r="X21" i="20"/>
  <c r="Y21" i="20"/>
  <c r="Z21" i="20"/>
  <c r="AA21" i="20"/>
  <c r="AB21" i="20"/>
  <c r="AC21" i="20"/>
  <c r="AD21" i="20"/>
  <c r="C22" i="20"/>
  <c r="D22" i="20"/>
  <c r="E22" i="20"/>
  <c r="F22" i="20"/>
  <c r="G22" i="20"/>
  <c r="H22" i="20"/>
  <c r="I22" i="20"/>
  <c r="J22" i="20"/>
  <c r="K22" i="20"/>
  <c r="L22" i="20"/>
  <c r="M22" i="20"/>
  <c r="N22" i="20"/>
  <c r="O22" i="20"/>
  <c r="P22" i="20"/>
  <c r="Q22" i="20"/>
  <c r="R22" i="20"/>
  <c r="S22" i="20"/>
  <c r="T22" i="20"/>
  <c r="V22" i="20"/>
  <c r="W22" i="20"/>
  <c r="X22" i="20"/>
  <c r="Y22" i="20"/>
  <c r="Z22" i="20"/>
  <c r="AA22" i="20"/>
  <c r="AB22" i="20"/>
  <c r="AD22" i="20"/>
  <c r="C23" i="20"/>
  <c r="E23" i="20"/>
  <c r="F23" i="20"/>
  <c r="G23" i="20"/>
  <c r="I23" i="20"/>
  <c r="J23" i="20"/>
  <c r="K23" i="20"/>
  <c r="L23" i="20"/>
  <c r="M23" i="20"/>
  <c r="N23" i="20"/>
  <c r="O23" i="20"/>
  <c r="P23" i="20"/>
  <c r="Q23" i="20"/>
  <c r="R23" i="20"/>
  <c r="S23" i="20"/>
  <c r="T23" i="20"/>
  <c r="U23" i="20"/>
  <c r="V23" i="20"/>
  <c r="W23" i="20"/>
  <c r="X23" i="20"/>
  <c r="Y23" i="20"/>
  <c r="AA23" i="20"/>
  <c r="AB23" i="20"/>
  <c r="AC23" i="20"/>
  <c r="AD23" i="20"/>
  <c r="D24" i="20"/>
  <c r="E24" i="20"/>
  <c r="F24" i="20"/>
  <c r="H24" i="20"/>
  <c r="I24" i="20"/>
  <c r="J24" i="20"/>
  <c r="K24" i="20"/>
  <c r="L24" i="20"/>
  <c r="M24" i="20"/>
  <c r="N24" i="20"/>
  <c r="O24" i="20"/>
  <c r="P24" i="20"/>
  <c r="Q24" i="20"/>
  <c r="R24" i="20"/>
  <c r="S24" i="20"/>
  <c r="T24" i="20"/>
  <c r="U24" i="20"/>
  <c r="V24" i="20"/>
  <c r="W24" i="20"/>
  <c r="X24" i="20"/>
  <c r="Z24" i="20"/>
  <c r="AA24" i="20"/>
  <c r="AB24" i="20"/>
  <c r="AC24" i="20"/>
  <c r="AD24" i="20"/>
  <c r="C25" i="20"/>
  <c r="D25" i="20"/>
  <c r="E25" i="20"/>
  <c r="G25" i="20"/>
  <c r="H25" i="20"/>
  <c r="I25" i="20"/>
  <c r="J25" i="20"/>
  <c r="K25" i="20"/>
  <c r="L25" i="20"/>
  <c r="M25" i="20"/>
  <c r="N25" i="20"/>
  <c r="O25" i="20"/>
  <c r="P25" i="20"/>
  <c r="Q25" i="20"/>
  <c r="R25" i="20"/>
  <c r="S25" i="20"/>
  <c r="T25" i="20"/>
  <c r="U25" i="20"/>
  <c r="V25" i="20"/>
  <c r="W25" i="20"/>
  <c r="X25" i="20"/>
  <c r="Y25" i="20"/>
  <c r="Z25" i="20"/>
  <c r="AA25" i="20"/>
  <c r="AB25" i="20"/>
  <c r="AC25" i="20"/>
  <c r="AD25" i="20"/>
  <c r="C26" i="20"/>
  <c r="D26" i="20"/>
  <c r="F26" i="20"/>
  <c r="G26" i="20"/>
  <c r="H26" i="20"/>
  <c r="I26" i="20"/>
  <c r="J26" i="20"/>
  <c r="K26" i="20"/>
  <c r="L26" i="20"/>
  <c r="M26" i="20"/>
  <c r="N26" i="20"/>
  <c r="O26" i="20"/>
  <c r="P26" i="20"/>
  <c r="Q26" i="20"/>
  <c r="R26" i="20"/>
  <c r="S26" i="20"/>
  <c r="T26" i="20"/>
  <c r="V26" i="20"/>
  <c r="W26" i="20"/>
  <c r="X26" i="20"/>
  <c r="Y26" i="20"/>
  <c r="Z26" i="20"/>
  <c r="AA26" i="20"/>
  <c r="AB26" i="20"/>
  <c r="AD26" i="20"/>
  <c r="C27" i="20"/>
  <c r="E27" i="20"/>
  <c r="F27" i="20"/>
  <c r="G27" i="20"/>
  <c r="I27" i="20"/>
  <c r="J27" i="20"/>
  <c r="K27" i="20"/>
  <c r="L27" i="20"/>
  <c r="M27" i="20"/>
  <c r="N27" i="20"/>
  <c r="O27" i="20"/>
  <c r="P27" i="20"/>
  <c r="Q27" i="20"/>
  <c r="R27" i="20"/>
  <c r="S27" i="20"/>
  <c r="T27" i="20"/>
  <c r="U27" i="20"/>
  <c r="V27" i="20"/>
  <c r="W27" i="20"/>
  <c r="X27" i="20"/>
  <c r="Y27" i="20"/>
  <c r="AA27" i="20"/>
  <c r="AB27" i="20"/>
  <c r="AC27" i="20"/>
  <c r="AD27" i="20"/>
  <c r="D28" i="20"/>
  <c r="E28" i="20"/>
  <c r="F28" i="20"/>
  <c r="H28" i="20"/>
  <c r="I28" i="20"/>
  <c r="J28" i="20"/>
  <c r="K28" i="20"/>
  <c r="L28" i="20"/>
  <c r="M28" i="20"/>
  <c r="N28" i="20"/>
  <c r="O28" i="20"/>
  <c r="P28" i="20"/>
  <c r="Q28" i="20"/>
  <c r="R28" i="20"/>
  <c r="S28" i="20"/>
  <c r="T28" i="20"/>
  <c r="U28" i="20"/>
  <c r="V28" i="20"/>
  <c r="W28" i="20"/>
  <c r="X28" i="20"/>
  <c r="Z28" i="20"/>
  <c r="AA28" i="20"/>
  <c r="AB28" i="20"/>
  <c r="AC28" i="20"/>
  <c r="AD28" i="20"/>
  <c r="C29" i="20"/>
  <c r="D29" i="20"/>
  <c r="E29" i="20"/>
  <c r="F29" i="20"/>
  <c r="G29" i="20"/>
  <c r="H29" i="20"/>
  <c r="I29" i="20"/>
  <c r="J29" i="20"/>
  <c r="K29" i="20"/>
  <c r="L29" i="20"/>
  <c r="M29" i="20"/>
  <c r="N29" i="20"/>
  <c r="O29" i="20"/>
  <c r="P29" i="20"/>
  <c r="Q29" i="20"/>
  <c r="R29" i="20"/>
  <c r="S29" i="20"/>
  <c r="T29" i="20"/>
  <c r="U29" i="20"/>
  <c r="V29" i="20"/>
  <c r="W29" i="20"/>
  <c r="X29" i="20"/>
  <c r="Y29" i="20"/>
  <c r="Z29" i="20"/>
  <c r="AA29" i="20"/>
  <c r="AB29" i="20"/>
  <c r="AC29" i="20"/>
  <c r="AD29" i="20"/>
  <c r="C30" i="20"/>
  <c r="D30" i="20"/>
  <c r="F30" i="20"/>
  <c r="G30" i="20"/>
  <c r="H30" i="20"/>
  <c r="I30" i="20"/>
  <c r="J30" i="20"/>
  <c r="K30" i="20"/>
  <c r="L30" i="20"/>
  <c r="M30" i="20"/>
  <c r="N30" i="20"/>
  <c r="O30" i="20"/>
  <c r="P30" i="20"/>
  <c r="Q30" i="20"/>
  <c r="R30" i="20"/>
  <c r="S30" i="20"/>
  <c r="T30" i="20"/>
  <c r="V30" i="20"/>
  <c r="W30" i="20"/>
  <c r="X30" i="20"/>
  <c r="Y30" i="20"/>
  <c r="Z30" i="20"/>
  <c r="AA30" i="20"/>
  <c r="AB30" i="20"/>
  <c r="AD30" i="20"/>
  <c r="C31" i="20"/>
  <c r="D31" i="20"/>
  <c r="E31" i="20"/>
  <c r="F31" i="20"/>
  <c r="G31" i="20"/>
  <c r="H31" i="20"/>
  <c r="I31" i="20"/>
  <c r="J31" i="20"/>
  <c r="K31" i="20"/>
  <c r="L31" i="20"/>
  <c r="M31" i="20"/>
  <c r="N31" i="20"/>
  <c r="O31" i="20"/>
  <c r="P31" i="20"/>
  <c r="Q31" i="20"/>
  <c r="R31" i="20"/>
  <c r="S31" i="20"/>
  <c r="T31" i="20"/>
  <c r="U31" i="20"/>
  <c r="V31" i="20"/>
  <c r="W31" i="20"/>
  <c r="X31" i="20"/>
  <c r="Y31" i="20"/>
  <c r="AA31" i="20"/>
  <c r="AB31" i="20"/>
  <c r="AC31" i="20"/>
  <c r="AD31" i="20"/>
  <c r="C32" i="20"/>
  <c r="D32" i="20"/>
  <c r="E32" i="20"/>
  <c r="F32" i="20"/>
  <c r="H32" i="20"/>
  <c r="I32" i="20"/>
  <c r="J32" i="20"/>
  <c r="K32" i="20"/>
  <c r="L32" i="20"/>
  <c r="M32" i="20"/>
  <c r="N32" i="20"/>
  <c r="O32" i="20"/>
  <c r="P32" i="20"/>
  <c r="Q32" i="20"/>
  <c r="R32" i="20"/>
  <c r="S32" i="20"/>
  <c r="T32" i="20"/>
  <c r="U32" i="20"/>
  <c r="V32" i="20"/>
  <c r="W32" i="20"/>
  <c r="X32" i="20"/>
  <c r="Z32" i="20"/>
  <c r="AA32" i="20"/>
  <c r="AB32" i="20"/>
  <c r="AC32" i="20"/>
  <c r="AD32" i="20"/>
  <c r="C33" i="20"/>
  <c r="D33" i="20"/>
  <c r="E33" i="20"/>
  <c r="F33" i="20"/>
  <c r="G33" i="20"/>
  <c r="H33" i="20"/>
  <c r="I33" i="20"/>
  <c r="J33" i="20"/>
  <c r="K33" i="20"/>
  <c r="L33" i="20"/>
  <c r="M33" i="20"/>
  <c r="N33" i="20"/>
  <c r="O33" i="20"/>
  <c r="P33" i="20"/>
  <c r="Q33" i="20"/>
  <c r="R33" i="20"/>
  <c r="S33" i="20"/>
  <c r="T33" i="20"/>
  <c r="U33" i="20"/>
  <c r="V33" i="20"/>
  <c r="W33" i="20"/>
  <c r="X33" i="20"/>
  <c r="Y33" i="20"/>
  <c r="Z33" i="20"/>
  <c r="AA33" i="20"/>
  <c r="AB33" i="20"/>
  <c r="AC33" i="20"/>
  <c r="AD33" i="20"/>
  <c r="C34" i="20"/>
  <c r="D34" i="20"/>
  <c r="E34" i="20"/>
  <c r="F34" i="20"/>
  <c r="G34" i="20"/>
  <c r="H34" i="20"/>
  <c r="I34" i="20"/>
  <c r="J34" i="20"/>
  <c r="K34" i="20"/>
  <c r="L34" i="20"/>
  <c r="M34" i="20"/>
  <c r="N34" i="20"/>
  <c r="O34" i="20"/>
  <c r="P34" i="20"/>
  <c r="Q34" i="20"/>
  <c r="R34" i="20"/>
  <c r="S34" i="20"/>
  <c r="T34" i="20"/>
  <c r="V34" i="20"/>
  <c r="W34" i="20"/>
  <c r="X34" i="20"/>
  <c r="Y34" i="20"/>
  <c r="Z34" i="20"/>
  <c r="AA34" i="20"/>
  <c r="AB34" i="20"/>
  <c r="AD34" i="20"/>
  <c r="R35" i="20"/>
  <c r="H36" i="20"/>
  <c r="N36" i="20"/>
  <c r="O36" i="20"/>
  <c r="P36" i="20"/>
  <c r="Q36" i="20"/>
  <c r="R36" i="20"/>
  <c r="H37" i="20"/>
  <c r="N37" i="20"/>
  <c r="O37" i="20"/>
  <c r="P37" i="20"/>
  <c r="Q37" i="20"/>
  <c r="R37" i="20"/>
  <c r="H38" i="20"/>
  <c r="N38" i="20"/>
  <c r="R38" i="20"/>
  <c r="H39" i="20"/>
  <c r="N39" i="20"/>
  <c r="O39" i="20"/>
  <c r="P39" i="20"/>
  <c r="Q39" i="20"/>
  <c r="R39" i="20"/>
  <c r="H40" i="20"/>
  <c r="N40" i="20"/>
  <c r="O40" i="20"/>
  <c r="P40" i="20"/>
  <c r="Q40" i="20"/>
  <c r="R40" i="20"/>
  <c r="H41" i="20"/>
  <c r="N41" i="20"/>
  <c r="O41" i="20"/>
  <c r="P41" i="20"/>
  <c r="Q41" i="20"/>
  <c r="R41" i="20"/>
  <c r="R42" i="20"/>
  <c r="H43" i="20"/>
  <c r="N43" i="20"/>
  <c r="O43" i="20"/>
  <c r="P43" i="20"/>
  <c r="Q43" i="20"/>
  <c r="R43" i="20"/>
  <c r="H44" i="20"/>
  <c r="N44" i="20"/>
  <c r="O44" i="20"/>
  <c r="P44" i="20"/>
  <c r="Q44" i="20"/>
  <c r="R44" i="20"/>
  <c r="H45" i="20"/>
  <c r="N45" i="20"/>
  <c r="O45" i="20"/>
  <c r="P45" i="20"/>
  <c r="Q45" i="20"/>
  <c r="R45" i="20"/>
  <c r="Q46" i="20"/>
  <c r="R46" i="20"/>
  <c r="H47" i="20"/>
  <c r="N47" i="20"/>
  <c r="O47" i="20"/>
  <c r="P47" i="20"/>
  <c r="Q47" i="20"/>
  <c r="R47" i="20"/>
  <c r="C48" i="20"/>
  <c r="D48" i="20"/>
  <c r="E48" i="20"/>
  <c r="F48" i="20"/>
  <c r="H48" i="20"/>
  <c r="I48" i="20"/>
  <c r="J48" i="20"/>
  <c r="K48" i="20"/>
  <c r="L48" i="20"/>
  <c r="M48" i="20"/>
  <c r="N48" i="20"/>
  <c r="O48" i="20"/>
  <c r="P48" i="20"/>
  <c r="Q48" i="20"/>
  <c r="R48" i="20"/>
  <c r="T48" i="20"/>
  <c r="U48" i="20"/>
  <c r="V48" i="20"/>
  <c r="W48" i="20"/>
  <c r="X48" i="20"/>
  <c r="Y48" i="20"/>
  <c r="Z48" i="20"/>
  <c r="AA48" i="20"/>
  <c r="AB48" i="20"/>
  <c r="AC48" i="20"/>
  <c r="AD48" i="20"/>
  <c r="C49" i="20"/>
  <c r="D49" i="20"/>
  <c r="E49" i="20"/>
  <c r="F49" i="20"/>
  <c r="G49" i="20"/>
  <c r="H49" i="20"/>
  <c r="I49" i="20"/>
  <c r="J49" i="20"/>
  <c r="K49" i="20"/>
  <c r="L49" i="20"/>
  <c r="M49" i="20"/>
  <c r="N49" i="20"/>
  <c r="O49" i="20"/>
  <c r="P49" i="20"/>
  <c r="Q49" i="20"/>
  <c r="R49" i="20"/>
  <c r="S49" i="20"/>
  <c r="T49" i="20"/>
  <c r="U49" i="20"/>
  <c r="V49" i="20"/>
  <c r="W49" i="20"/>
  <c r="X49" i="20"/>
  <c r="Y49" i="20"/>
  <c r="Z49" i="20"/>
  <c r="AA49" i="20"/>
  <c r="AB49" i="20"/>
  <c r="AD49" i="20"/>
  <c r="C50" i="20"/>
  <c r="D50" i="20"/>
  <c r="E50" i="20"/>
  <c r="F50" i="20"/>
  <c r="G50" i="20"/>
  <c r="H50" i="20"/>
  <c r="J50" i="20"/>
  <c r="L50" i="20"/>
  <c r="Q50" i="20"/>
  <c r="R50" i="20"/>
  <c r="S50" i="20"/>
  <c r="T50" i="20"/>
  <c r="U50" i="20"/>
  <c r="V50" i="20"/>
  <c r="W50" i="20"/>
  <c r="Y50" i="20"/>
  <c r="Z50" i="20"/>
  <c r="AA50" i="20"/>
  <c r="AB50" i="20"/>
  <c r="AC50" i="20"/>
  <c r="AD50" i="20"/>
  <c r="H51" i="20"/>
  <c r="N51" i="20"/>
  <c r="O51" i="20"/>
  <c r="P51" i="20"/>
  <c r="Q51" i="20"/>
  <c r="R51" i="20"/>
  <c r="T51" i="20"/>
  <c r="H52" i="20"/>
  <c r="N52" i="20"/>
  <c r="O52" i="20"/>
  <c r="P52" i="20"/>
  <c r="Q52" i="20"/>
  <c r="R52" i="20"/>
  <c r="T52" i="20"/>
  <c r="C53" i="20"/>
  <c r="D53" i="20"/>
  <c r="E53" i="20"/>
  <c r="F53" i="20"/>
  <c r="G53" i="20"/>
  <c r="H53" i="20"/>
  <c r="I53" i="20"/>
  <c r="J53" i="20"/>
  <c r="K53" i="20"/>
  <c r="L53" i="20"/>
  <c r="M53" i="20"/>
  <c r="N53" i="20"/>
  <c r="O53" i="20"/>
  <c r="P53" i="20"/>
  <c r="Q53" i="20"/>
  <c r="R53" i="20"/>
  <c r="S53" i="20"/>
  <c r="T53" i="20"/>
  <c r="U53" i="20"/>
  <c r="V53" i="20"/>
  <c r="W53" i="20"/>
  <c r="X53" i="20"/>
  <c r="Y53" i="20"/>
  <c r="Z53" i="20"/>
  <c r="AA53" i="20"/>
  <c r="AB53" i="20"/>
  <c r="AC53" i="20"/>
  <c r="AD53" i="20"/>
  <c r="R55" i="20"/>
  <c r="X55" i="20"/>
  <c r="R56" i="20"/>
  <c r="T56" i="20"/>
  <c r="U56" i="20"/>
  <c r="V56" i="20"/>
  <c r="W56" i="20"/>
  <c r="X56" i="20"/>
  <c r="Y56" i="20"/>
  <c r="Z56" i="20"/>
  <c r="AA56" i="20"/>
  <c r="AB56" i="20"/>
  <c r="AC56" i="20"/>
  <c r="AD56" i="20"/>
  <c r="R57" i="20"/>
  <c r="T57" i="20"/>
  <c r="U57" i="20"/>
  <c r="V57" i="20"/>
  <c r="W57" i="20"/>
  <c r="X57" i="20"/>
  <c r="Y57" i="20"/>
  <c r="Z57" i="20"/>
  <c r="AA57" i="20"/>
  <c r="AB57" i="20"/>
  <c r="AC57" i="20"/>
  <c r="AD57" i="20"/>
  <c r="R58" i="20"/>
  <c r="T58" i="20"/>
  <c r="U58" i="20"/>
  <c r="V58" i="20"/>
  <c r="W58" i="20"/>
  <c r="X58" i="20"/>
  <c r="Y58" i="20"/>
  <c r="Z58" i="20"/>
  <c r="AA58" i="20"/>
  <c r="AB58" i="20"/>
  <c r="AC58" i="20"/>
  <c r="AD58" i="20"/>
  <c r="R59" i="20"/>
  <c r="T59" i="20"/>
  <c r="U59" i="20"/>
  <c r="V59" i="20"/>
  <c r="W59" i="20"/>
  <c r="X59" i="20"/>
  <c r="Y59" i="20"/>
  <c r="Z59" i="20"/>
  <c r="AA59" i="20"/>
  <c r="AB59" i="20"/>
  <c r="AC59" i="20"/>
  <c r="AD59" i="20"/>
  <c r="R60" i="20"/>
  <c r="T60" i="20"/>
  <c r="U60" i="20"/>
  <c r="V60" i="20"/>
  <c r="W60" i="20"/>
  <c r="X60" i="20"/>
  <c r="Y60" i="20"/>
  <c r="Z60" i="20"/>
  <c r="AA60" i="20"/>
  <c r="AB60" i="20"/>
  <c r="AC60" i="20"/>
  <c r="AD60" i="20"/>
  <c r="R61" i="20"/>
  <c r="T61" i="20"/>
  <c r="U61" i="20"/>
  <c r="V61" i="20"/>
  <c r="W61" i="20"/>
  <c r="X61" i="20"/>
  <c r="Y61" i="20"/>
  <c r="Z61" i="20"/>
  <c r="AA61" i="20"/>
  <c r="AB61" i="20"/>
  <c r="AC61" i="20"/>
  <c r="AD61" i="20"/>
  <c r="R62" i="20"/>
  <c r="T62" i="20"/>
  <c r="U62" i="20"/>
  <c r="V62" i="20"/>
  <c r="W62" i="20"/>
  <c r="X62" i="20"/>
  <c r="Y62" i="20"/>
  <c r="Z62" i="20"/>
  <c r="AA62" i="20"/>
  <c r="AB62" i="20"/>
  <c r="AC62" i="20"/>
  <c r="AD62" i="20"/>
  <c r="R63" i="20"/>
  <c r="T63" i="20"/>
  <c r="U63" i="20"/>
  <c r="V63" i="20"/>
  <c r="W63" i="20"/>
  <c r="X63" i="20"/>
  <c r="Y63" i="20"/>
  <c r="Z63" i="20"/>
  <c r="AA63" i="20"/>
  <c r="AB63" i="20"/>
  <c r="AC63" i="20"/>
  <c r="AD63" i="20"/>
  <c r="R64" i="20"/>
  <c r="T64" i="20"/>
  <c r="U64" i="20"/>
  <c r="V64" i="20"/>
  <c r="W64" i="20"/>
  <c r="X64" i="20"/>
  <c r="Y64" i="20"/>
  <c r="Z64" i="20"/>
  <c r="AA64" i="20"/>
  <c r="AB64" i="20"/>
  <c r="AC64" i="20"/>
  <c r="AD64" i="20"/>
  <c r="R65" i="20"/>
  <c r="T65" i="20"/>
  <c r="U65" i="20"/>
  <c r="V65" i="20"/>
  <c r="W65" i="20"/>
  <c r="X65" i="20"/>
  <c r="Y65" i="20"/>
  <c r="Z65" i="20"/>
  <c r="AA65" i="20"/>
  <c r="AB65" i="20"/>
  <c r="AC65" i="20"/>
  <c r="AD65" i="20"/>
  <c r="R66" i="20"/>
  <c r="T66" i="20"/>
  <c r="U66" i="20"/>
  <c r="V66" i="20"/>
  <c r="W66" i="20"/>
  <c r="X66" i="20"/>
  <c r="Y66" i="20"/>
  <c r="Z66" i="20"/>
  <c r="AA66" i="20"/>
  <c r="AB66" i="20"/>
  <c r="AC66" i="20"/>
  <c r="AD66" i="20"/>
  <c r="R67" i="20"/>
  <c r="T67" i="20"/>
  <c r="U67" i="20"/>
  <c r="V67" i="20"/>
  <c r="W67" i="20"/>
  <c r="X67" i="20"/>
  <c r="Y67" i="20"/>
  <c r="Z67" i="20"/>
  <c r="AA67" i="20"/>
  <c r="AB67" i="20"/>
  <c r="AC67" i="20"/>
  <c r="AD67" i="20"/>
  <c r="R68" i="20"/>
  <c r="T68" i="20"/>
  <c r="U68" i="20"/>
  <c r="V68" i="20"/>
  <c r="W68" i="20"/>
  <c r="X68" i="20"/>
  <c r="Y68" i="20"/>
  <c r="Z68" i="20"/>
  <c r="AA68" i="20"/>
  <c r="AB68" i="20"/>
  <c r="AC68" i="20"/>
  <c r="AD68" i="20"/>
  <c r="C69" i="20"/>
  <c r="D69" i="20"/>
  <c r="E69" i="20"/>
  <c r="F69" i="20"/>
  <c r="G69" i="20"/>
  <c r="H69" i="20"/>
  <c r="I69" i="20"/>
  <c r="J69" i="20"/>
  <c r="K69" i="20"/>
  <c r="L69" i="20"/>
  <c r="M69" i="20"/>
  <c r="N69" i="20"/>
  <c r="O69" i="20"/>
  <c r="P69" i="20"/>
  <c r="Q69" i="20"/>
  <c r="R69" i="20"/>
  <c r="S69" i="20"/>
  <c r="T69" i="20"/>
  <c r="U69" i="20"/>
  <c r="V69" i="20"/>
  <c r="W69" i="20"/>
  <c r="X69" i="20"/>
  <c r="Y69" i="20"/>
  <c r="Z69" i="20"/>
  <c r="AA69" i="20"/>
  <c r="AB69" i="20"/>
  <c r="AC69" i="20"/>
  <c r="AD69" i="20"/>
  <c r="C70" i="20"/>
  <c r="D70" i="20"/>
  <c r="E70" i="20"/>
  <c r="F70" i="20"/>
  <c r="G70" i="20"/>
  <c r="H70" i="20"/>
  <c r="I70" i="20"/>
  <c r="J70" i="20"/>
  <c r="K70" i="20"/>
  <c r="L70" i="20"/>
  <c r="M70" i="20"/>
  <c r="N70" i="20"/>
  <c r="O70" i="20"/>
  <c r="P70" i="20"/>
  <c r="Q70" i="20"/>
  <c r="R70" i="20"/>
  <c r="S70" i="20"/>
  <c r="T70" i="20"/>
  <c r="U70" i="20"/>
  <c r="V70" i="20"/>
  <c r="W70" i="20"/>
  <c r="X70" i="20"/>
  <c r="Y70" i="20"/>
  <c r="Z70" i="20"/>
  <c r="AA70" i="20"/>
  <c r="AB70" i="20"/>
  <c r="AC70" i="20"/>
  <c r="AD70" i="20"/>
  <c r="C71" i="20"/>
  <c r="D71" i="20"/>
  <c r="E71" i="20"/>
  <c r="F71" i="20"/>
  <c r="G71" i="20"/>
  <c r="H71" i="20"/>
  <c r="I71" i="20"/>
  <c r="J71" i="20"/>
  <c r="K71" i="20"/>
  <c r="L71" i="20"/>
  <c r="M71" i="20"/>
  <c r="N71" i="20"/>
  <c r="O71" i="20"/>
  <c r="P71" i="20"/>
  <c r="Q71" i="20"/>
  <c r="R71" i="20"/>
  <c r="S71" i="20"/>
  <c r="T71" i="20"/>
  <c r="U71" i="20"/>
  <c r="V71" i="20"/>
  <c r="W71" i="20"/>
  <c r="X71" i="20"/>
  <c r="Y71" i="20"/>
  <c r="Z71" i="20"/>
  <c r="AA71" i="20"/>
  <c r="AB71" i="20"/>
  <c r="AC71" i="20"/>
  <c r="AD71" i="20"/>
  <c r="C72" i="20"/>
  <c r="D72" i="20"/>
  <c r="E72" i="20"/>
  <c r="F72" i="20"/>
  <c r="G72" i="20"/>
  <c r="H72" i="20"/>
  <c r="I72" i="20"/>
  <c r="J72" i="20"/>
  <c r="K72" i="20"/>
  <c r="L72" i="20"/>
  <c r="M72" i="20"/>
  <c r="N72" i="20"/>
  <c r="O72" i="20"/>
  <c r="P72" i="20"/>
  <c r="Q72" i="20"/>
  <c r="R72" i="20"/>
  <c r="S72" i="20"/>
  <c r="T72" i="20"/>
  <c r="U72" i="20"/>
  <c r="V72" i="20"/>
  <c r="W72" i="20"/>
  <c r="X72" i="20"/>
  <c r="Y72" i="20"/>
  <c r="Z72" i="20"/>
  <c r="AA72" i="20"/>
  <c r="AB72" i="20"/>
  <c r="AC72" i="20"/>
  <c r="AD72" i="20"/>
  <c r="C73" i="20"/>
  <c r="D73" i="20"/>
  <c r="E73" i="20"/>
  <c r="F73" i="20"/>
  <c r="G73" i="20"/>
  <c r="H73" i="20"/>
  <c r="I73" i="20"/>
  <c r="J73" i="20"/>
  <c r="K73" i="20"/>
  <c r="L73" i="20"/>
  <c r="M73" i="20"/>
  <c r="N73" i="20"/>
  <c r="O73" i="20"/>
  <c r="P73" i="20"/>
  <c r="Q73" i="20"/>
  <c r="R73" i="20"/>
  <c r="S73" i="20"/>
  <c r="T73" i="20"/>
  <c r="U73" i="20"/>
  <c r="V73" i="20"/>
  <c r="W73" i="20"/>
  <c r="X73" i="20"/>
  <c r="Y73" i="20"/>
  <c r="Z73" i="20"/>
  <c r="AA73" i="20"/>
  <c r="AB73" i="20"/>
  <c r="AC73" i="20"/>
  <c r="AD73" i="20"/>
  <c r="C74" i="20"/>
  <c r="D74" i="20"/>
  <c r="E74" i="20"/>
  <c r="F74" i="20"/>
  <c r="G74" i="20"/>
  <c r="H74" i="20"/>
  <c r="I74" i="20"/>
  <c r="J74" i="20"/>
  <c r="K74" i="20"/>
  <c r="L74" i="20"/>
  <c r="M74" i="20"/>
  <c r="N74" i="20"/>
  <c r="O74" i="20"/>
  <c r="P74" i="20"/>
  <c r="Q74" i="20"/>
  <c r="R74" i="20"/>
  <c r="S74" i="20"/>
  <c r="T74" i="20"/>
  <c r="U74" i="20"/>
  <c r="V74" i="20"/>
  <c r="W74" i="20"/>
  <c r="X74" i="20"/>
  <c r="Y74" i="20"/>
  <c r="Z74" i="20"/>
  <c r="AA74" i="20"/>
  <c r="AB74" i="20"/>
  <c r="AC74" i="20"/>
  <c r="AD74" i="20"/>
  <c r="C75" i="20"/>
  <c r="D75" i="20"/>
  <c r="E75" i="20"/>
  <c r="F75" i="20"/>
  <c r="G75" i="20"/>
  <c r="H75" i="20"/>
  <c r="I75" i="20"/>
  <c r="J75" i="20"/>
  <c r="K75" i="20"/>
  <c r="L75" i="20"/>
  <c r="M75" i="20"/>
  <c r="N75" i="20"/>
  <c r="O75" i="20"/>
  <c r="P75" i="20"/>
  <c r="Q75" i="20"/>
  <c r="R75" i="20"/>
  <c r="S75" i="20"/>
  <c r="T75" i="20"/>
  <c r="U75" i="20"/>
  <c r="V75" i="20"/>
  <c r="W75" i="20"/>
  <c r="X75" i="20"/>
  <c r="Y75" i="20"/>
  <c r="Z75" i="20"/>
  <c r="AA75" i="20"/>
  <c r="AB75" i="20"/>
  <c r="AC75" i="20"/>
  <c r="AD75" i="20"/>
  <c r="D76" i="20"/>
  <c r="E76" i="20"/>
  <c r="F76" i="20"/>
  <c r="H76" i="20"/>
  <c r="L76" i="20"/>
  <c r="M76" i="20"/>
  <c r="N76" i="20"/>
  <c r="P76" i="20"/>
  <c r="U76" i="20"/>
  <c r="V76" i="20"/>
  <c r="Y76" i="20"/>
  <c r="AC76" i="20"/>
  <c r="AD76" i="20"/>
  <c r="C77" i="20"/>
  <c r="D77" i="20"/>
  <c r="E77" i="20"/>
  <c r="F77" i="20"/>
  <c r="G77" i="20"/>
  <c r="H77" i="20"/>
  <c r="I77" i="20"/>
  <c r="J77" i="20"/>
  <c r="K77" i="20"/>
  <c r="L77" i="20"/>
  <c r="M77" i="20"/>
  <c r="N77" i="20"/>
  <c r="O77" i="20"/>
  <c r="P77" i="20"/>
  <c r="Q77" i="20"/>
  <c r="R77" i="20"/>
  <c r="T77" i="20"/>
  <c r="U77" i="20"/>
  <c r="V77" i="20"/>
  <c r="W77" i="20"/>
  <c r="X77" i="20"/>
  <c r="Y77" i="20"/>
  <c r="Z77" i="20"/>
  <c r="AA77" i="20"/>
  <c r="AB77" i="20"/>
  <c r="AC77" i="20"/>
  <c r="AD77" i="20"/>
  <c r="C78" i="20"/>
  <c r="D78" i="20"/>
  <c r="E78" i="20"/>
  <c r="F78" i="20"/>
  <c r="G78" i="20"/>
  <c r="H78" i="20"/>
  <c r="I78" i="20"/>
  <c r="J78" i="20"/>
  <c r="K78" i="20"/>
  <c r="L78" i="20"/>
  <c r="M78" i="20"/>
  <c r="N78" i="20"/>
  <c r="O78" i="20"/>
  <c r="P78" i="20"/>
  <c r="Q78" i="20"/>
  <c r="R78" i="20"/>
  <c r="T78" i="20"/>
  <c r="U78" i="20"/>
  <c r="V78" i="20"/>
  <c r="W78" i="20"/>
  <c r="X78" i="20"/>
  <c r="Y78" i="20"/>
  <c r="Z78" i="20"/>
  <c r="AA78" i="20"/>
  <c r="AB78" i="20"/>
  <c r="AC78" i="20"/>
  <c r="AD78" i="20"/>
  <c r="C79" i="20"/>
  <c r="D79" i="20"/>
  <c r="E79" i="20"/>
  <c r="F79" i="20"/>
  <c r="G79" i="20"/>
  <c r="H79" i="20"/>
  <c r="I79" i="20"/>
  <c r="J79" i="20"/>
  <c r="K79" i="20"/>
  <c r="L79" i="20"/>
  <c r="M79" i="20"/>
  <c r="N79" i="20"/>
  <c r="O79" i="20"/>
  <c r="P79" i="20"/>
  <c r="Q79" i="20"/>
  <c r="R79" i="20"/>
  <c r="T79" i="20"/>
  <c r="U79" i="20"/>
  <c r="V79" i="20"/>
  <c r="W79" i="20"/>
  <c r="X79" i="20"/>
  <c r="Y79" i="20"/>
  <c r="Z79" i="20"/>
  <c r="AA79" i="20"/>
  <c r="AB79" i="20"/>
  <c r="AC79" i="20"/>
  <c r="AD79" i="20"/>
  <c r="C80" i="20"/>
  <c r="D80" i="20"/>
  <c r="E80" i="20"/>
  <c r="F80" i="20"/>
  <c r="G80" i="20"/>
  <c r="H80" i="20"/>
  <c r="I80" i="20"/>
  <c r="J80" i="20"/>
  <c r="K80" i="20"/>
  <c r="L80" i="20"/>
  <c r="M80" i="20"/>
  <c r="N80" i="20"/>
  <c r="O80" i="20"/>
  <c r="P80" i="20"/>
  <c r="Q80" i="20"/>
  <c r="R80" i="20"/>
  <c r="S80" i="20"/>
  <c r="T80" i="20"/>
  <c r="U80" i="20"/>
  <c r="V80" i="20"/>
  <c r="W80" i="20"/>
  <c r="X80" i="20"/>
  <c r="Y80" i="20"/>
  <c r="Z80" i="20"/>
  <c r="AA80" i="20"/>
  <c r="AB80" i="20"/>
  <c r="AC80" i="20"/>
  <c r="AD80" i="20"/>
  <c r="C81" i="20"/>
  <c r="D81" i="20"/>
  <c r="E81" i="20"/>
  <c r="F81" i="20"/>
  <c r="G81" i="20"/>
  <c r="H81" i="20"/>
  <c r="I81" i="20"/>
  <c r="J81" i="20"/>
  <c r="K81" i="20"/>
  <c r="L81" i="20"/>
  <c r="M81" i="20"/>
  <c r="N81" i="20"/>
  <c r="O81" i="20"/>
  <c r="P81" i="20"/>
  <c r="Q81" i="20"/>
  <c r="R81" i="20"/>
  <c r="S81" i="20"/>
  <c r="T81" i="20"/>
  <c r="U81" i="20"/>
  <c r="V81" i="20"/>
  <c r="W81" i="20"/>
  <c r="X81" i="20"/>
  <c r="Y81" i="20"/>
  <c r="Z81" i="20"/>
  <c r="AA81" i="20"/>
  <c r="AB81" i="20"/>
  <c r="AC81" i="20"/>
  <c r="AD81" i="20"/>
  <c r="C82" i="20"/>
  <c r="D82" i="20"/>
  <c r="E82" i="20"/>
  <c r="F82" i="20"/>
  <c r="G82" i="20"/>
  <c r="H82" i="20"/>
  <c r="I82" i="20"/>
  <c r="J82" i="20"/>
  <c r="K82" i="20"/>
  <c r="L82" i="20"/>
  <c r="M82" i="20"/>
  <c r="N82" i="20"/>
  <c r="O82" i="20"/>
  <c r="P82" i="20"/>
  <c r="Q82" i="20"/>
  <c r="R82" i="20"/>
  <c r="S82" i="20"/>
  <c r="T82" i="20"/>
  <c r="U82" i="20"/>
  <c r="V82" i="20"/>
  <c r="W82" i="20"/>
  <c r="X82" i="20"/>
  <c r="Y82" i="20"/>
  <c r="Z82" i="20"/>
  <c r="AA82" i="20"/>
  <c r="AB82" i="20"/>
  <c r="AC82" i="20"/>
  <c r="AD82" i="20"/>
  <c r="C83" i="20"/>
  <c r="D83" i="20"/>
  <c r="E83" i="20"/>
  <c r="F83" i="20"/>
  <c r="G83" i="20"/>
  <c r="H83" i="20"/>
  <c r="I83" i="20"/>
  <c r="J83" i="20"/>
  <c r="K83" i="20"/>
  <c r="L83" i="20"/>
  <c r="M83" i="20"/>
  <c r="N83" i="20"/>
  <c r="O83" i="20"/>
  <c r="P83" i="20"/>
  <c r="Q83" i="20"/>
  <c r="R83" i="20"/>
  <c r="S83" i="20"/>
  <c r="T83" i="20"/>
  <c r="U83" i="20"/>
  <c r="V83" i="20"/>
  <c r="W83" i="20"/>
  <c r="X83" i="20"/>
  <c r="Y83" i="20"/>
  <c r="Z83" i="20"/>
  <c r="AA83" i="20"/>
  <c r="AB83" i="20"/>
  <c r="AC83" i="20"/>
  <c r="AD83" i="20"/>
  <c r="C84" i="20"/>
  <c r="D84" i="20"/>
  <c r="E84" i="20"/>
  <c r="F84" i="20"/>
  <c r="G84" i="20"/>
  <c r="H84" i="20"/>
  <c r="I84" i="20"/>
  <c r="J84" i="20"/>
  <c r="K84" i="20"/>
  <c r="L84" i="20"/>
  <c r="M84" i="20"/>
  <c r="N84" i="20"/>
  <c r="O84" i="20"/>
  <c r="P84" i="20"/>
  <c r="Q84" i="20"/>
  <c r="R84" i="20"/>
  <c r="S84" i="20"/>
  <c r="T84" i="20"/>
  <c r="U84" i="20"/>
  <c r="V84" i="20"/>
  <c r="W84" i="20"/>
  <c r="X84" i="20"/>
  <c r="Y84" i="20"/>
  <c r="Z84" i="20"/>
  <c r="AA84" i="20"/>
  <c r="AB84" i="20"/>
  <c r="AC84" i="20"/>
  <c r="AD84" i="20"/>
  <c r="C85" i="20"/>
  <c r="D85" i="20"/>
  <c r="E85" i="20"/>
  <c r="F85" i="20"/>
  <c r="G85" i="20"/>
  <c r="H85" i="20"/>
  <c r="I85" i="20"/>
  <c r="J85" i="20"/>
  <c r="K85" i="20"/>
  <c r="L85" i="20"/>
  <c r="M85" i="20"/>
  <c r="N85" i="20"/>
  <c r="O85" i="20"/>
  <c r="P85" i="20"/>
  <c r="Q85" i="20"/>
  <c r="R85" i="20"/>
  <c r="S85" i="20"/>
  <c r="T85" i="20"/>
  <c r="U85" i="20"/>
  <c r="V85" i="20"/>
  <c r="W85" i="20"/>
  <c r="X85" i="20"/>
  <c r="Y85" i="20"/>
  <c r="Z85" i="20"/>
  <c r="AA85" i="20"/>
  <c r="AB85" i="20"/>
  <c r="AC85" i="20"/>
  <c r="AD85" i="20"/>
  <c r="C86" i="20"/>
  <c r="D86" i="20"/>
  <c r="E86" i="20"/>
  <c r="F86" i="20"/>
  <c r="G86" i="20"/>
  <c r="H86" i="20"/>
  <c r="I86" i="20"/>
  <c r="J86" i="20"/>
  <c r="K86" i="20"/>
  <c r="L86" i="20"/>
  <c r="M86" i="20"/>
  <c r="N86" i="20"/>
  <c r="O86" i="20"/>
  <c r="P86" i="20"/>
  <c r="Q86" i="20"/>
  <c r="R86" i="20"/>
  <c r="S86" i="20"/>
  <c r="T86" i="20"/>
  <c r="U86" i="20"/>
  <c r="V86" i="20"/>
  <c r="W86" i="20"/>
  <c r="X86" i="20"/>
  <c r="Y86" i="20"/>
  <c r="Z86" i="20"/>
  <c r="AA86" i="20"/>
  <c r="AB86" i="20"/>
  <c r="AC86" i="20"/>
  <c r="AD86" i="20"/>
  <c r="D92" i="5"/>
  <c r="C87" i="20" s="1"/>
  <c r="E92" i="5"/>
  <c r="D87" i="20" s="1"/>
  <c r="F92" i="5"/>
  <c r="E87" i="20" s="1"/>
  <c r="G92" i="5"/>
  <c r="F87" i="20" s="1"/>
  <c r="H92" i="5"/>
  <c r="G87" i="20"/>
  <c r="I92" i="5"/>
  <c r="H87" i="20" s="1"/>
  <c r="J92" i="5"/>
  <c r="I87" i="20"/>
  <c r="K92" i="5"/>
  <c r="J87" i="20" s="1"/>
  <c r="L92" i="5"/>
  <c r="K87" i="20" s="1"/>
  <c r="M92" i="5"/>
  <c r="L87" i="20" s="1"/>
  <c r="N92" i="5"/>
  <c r="M87" i="20" s="1"/>
  <c r="O92" i="5"/>
  <c r="N87" i="20" s="1"/>
  <c r="P92" i="5"/>
  <c r="O87" i="20"/>
  <c r="Q92" i="5"/>
  <c r="P87" i="20" s="1"/>
  <c r="R92" i="5"/>
  <c r="Q87" i="20"/>
  <c r="S92" i="5"/>
  <c r="R87" i="20" s="1"/>
  <c r="T92" i="5"/>
  <c r="S87" i="20" s="1"/>
  <c r="U92" i="5"/>
  <c r="T87" i="20" s="1"/>
  <c r="V92" i="5"/>
  <c r="U87" i="20" s="1"/>
  <c r="W92" i="5"/>
  <c r="V87" i="20" s="1"/>
  <c r="X92" i="5"/>
  <c r="W87" i="20"/>
  <c r="Y92" i="5"/>
  <c r="X87" i="20" s="1"/>
  <c r="Z92" i="5"/>
  <c r="Y87" i="20"/>
  <c r="AA92" i="5"/>
  <c r="Z87" i="20" s="1"/>
  <c r="AB92" i="5"/>
  <c r="AA87" i="20" s="1"/>
  <c r="AC92" i="5"/>
  <c r="AB87" i="20" s="1"/>
  <c r="AD92" i="5"/>
  <c r="AC87" i="20" s="1"/>
  <c r="AE92" i="5"/>
  <c r="AD87" i="20" s="1"/>
  <c r="D93" i="5"/>
  <c r="C88" i="20"/>
  <c r="E93" i="5"/>
  <c r="D88" i="20" s="1"/>
  <c r="F93" i="5"/>
  <c r="E88" i="20"/>
  <c r="G93" i="5"/>
  <c r="F88" i="20" s="1"/>
  <c r="H93" i="5"/>
  <c r="G88" i="20" s="1"/>
  <c r="I93" i="5"/>
  <c r="H88" i="20" s="1"/>
  <c r="J93" i="5"/>
  <c r="I88" i="20" s="1"/>
  <c r="K93" i="5"/>
  <c r="J88" i="20" s="1"/>
  <c r="L93" i="5"/>
  <c r="K88" i="20"/>
  <c r="M93" i="5"/>
  <c r="L88" i="20" s="1"/>
  <c r="N93" i="5"/>
  <c r="M88" i="20"/>
  <c r="O93" i="5"/>
  <c r="N88" i="20" s="1"/>
  <c r="P93" i="5"/>
  <c r="O88" i="20" s="1"/>
  <c r="Q93" i="5"/>
  <c r="P88" i="20" s="1"/>
  <c r="R93" i="5"/>
  <c r="Q88" i="20" s="1"/>
  <c r="S93" i="5"/>
  <c r="R88" i="20" s="1"/>
  <c r="T93" i="5"/>
  <c r="S88" i="20"/>
  <c r="U93" i="5"/>
  <c r="T88" i="20" s="1"/>
  <c r="V93" i="5"/>
  <c r="U88" i="20"/>
  <c r="W93" i="5"/>
  <c r="V88" i="20" s="1"/>
  <c r="X93" i="5"/>
  <c r="W88" i="20" s="1"/>
  <c r="Y93" i="5"/>
  <c r="X88" i="20" s="1"/>
  <c r="Z93" i="5"/>
  <c r="Y88" i="20" s="1"/>
  <c r="AA93" i="5"/>
  <c r="Z88" i="20" s="1"/>
  <c r="AB93" i="5"/>
  <c r="AA88" i="20"/>
  <c r="AC93" i="5"/>
  <c r="AB88" i="20" s="1"/>
  <c r="AD93" i="5"/>
  <c r="AC88" i="20"/>
  <c r="AE93" i="5"/>
  <c r="AD88" i="20" s="1"/>
  <c r="D94" i="5"/>
  <c r="C89" i="20" s="1"/>
  <c r="E94" i="5"/>
  <c r="D89" i="20" s="1"/>
  <c r="F94" i="5"/>
  <c r="E89" i="20" s="1"/>
  <c r="G94" i="5"/>
  <c r="F89" i="20" s="1"/>
  <c r="H94" i="5"/>
  <c r="G89" i="20"/>
  <c r="I94" i="5"/>
  <c r="H89" i="20" s="1"/>
  <c r="J94" i="5"/>
  <c r="I89" i="20"/>
  <c r="K94" i="5"/>
  <c r="J89" i="20" s="1"/>
  <c r="L94" i="5"/>
  <c r="K89" i="20" s="1"/>
  <c r="M94" i="5"/>
  <c r="L89" i="20" s="1"/>
  <c r="N94" i="5"/>
  <c r="M89" i="20" s="1"/>
  <c r="O94" i="5"/>
  <c r="N89" i="20" s="1"/>
  <c r="P94" i="5"/>
  <c r="O89" i="20"/>
  <c r="Q94" i="5"/>
  <c r="P89" i="20" s="1"/>
  <c r="R94" i="5"/>
  <c r="Q89" i="20"/>
  <c r="S94" i="5"/>
  <c r="R89" i="20" s="1"/>
  <c r="T94" i="5"/>
  <c r="S89" i="20" s="1"/>
  <c r="U94" i="5"/>
  <c r="T89" i="20" s="1"/>
  <c r="V94" i="5"/>
  <c r="U89" i="20" s="1"/>
  <c r="W94" i="5"/>
  <c r="V89" i="20" s="1"/>
  <c r="X94" i="5"/>
  <c r="W89" i="20"/>
  <c r="Y94" i="5"/>
  <c r="X89" i="20" s="1"/>
  <c r="Z94" i="5"/>
  <c r="Y89" i="20"/>
  <c r="AA94" i="5"/>
  <c r="Z89" i="20" s="1"/>
  <c r="AB94" i="5"/>
  <c r="AA89" i="20" s="1"/>
  <c r="AC94" i="5"/>
  <c r="AB89" i="20" s="1"/>
  <c r="AD94" i="5"/>
  <c r="AC89" i="20" s="1"/>
  <c r="AE94" i="5"/>
  <c r="AD89" i="20" s="1"/>
  <c r="D95" i="5"/>
  <c r="C90" i="20"/>
  <c r="E95" i="5"/>
  <c r="D90" i="20" s="1"/>
  <c r="F95" i="5"/>
  <c r="E90" i="20"/>
  <c r="G95" i="5"/>
  <c r="F90" i="20" s="1"/>
  <c r="H95" i="5"/>
  <c r="G90" i="20" s="1"/>
  <c r="I95" i="5"/>
  <c r="H90" i="20" s="1"/>
  <c r="J95" i="5"/>
  <c r="I90" i="20" s="1"/>
  <c r="K95" i="5"/>
  <c r="J90" i="20" s="1"/>
  <c r="L95" i="5"/>
  <c r="K90" i="20"/>
  <c r="M95" i="5"/>
  <c r="L90" i="20" s="1"/>
  <c r="N95" i="5"/>
  <c r="M90" i="20"/>
  <c r="O95" i="5"/>
  <c r="N90" i="20" s="1"/>
  <c r="P95" i="5"/>
  <c r="O90" i="20" s="1"/>
  <c r="Q95" i="5"/>
  <c r="P90" i="20" s="1"/>
  <c r="R95" i="5"/>
  <c r="Q90" i="20" s="1"/>
  <c r="S95" i="5"/>
  <c r="R90" i="20" s="1"/>
  <c r="T95" i="5"/>
  <c r="S90" i="20"/>
  <c r="U95" i="5"/>
  <c r="T90" i="20" s="1"/>
  <c r="V95" i="5"/>
  <c r="U90" i="20"/>
  <c r="W95" i="5"/>
  <c r="V90" i="20" s="1"/>
  <c r="X95" i="5"/>
  <c r="W90" i="20" s="1"/>
  <c r="Y95" i="5"/>
  <c r="X90" i="20" s="1"/>
  <c r="Z95" i="5"/>
  <c r="Y90" i="20" s="1"/>
  <c r="AA95" i="5"/>
  <c r="Z90" i="20" s="1"/>
  <c r="AB95" i="5"/>
  <c r="AA90" i="20"/>
  <c r="AC95" i="5"/>
  <c r="AB90" i="20" s="1"/>
  <c r="AD95" i="5"/>
  <c r="AC90" i="20"/>
  <c r="AE95" i="5"/>
  <c r="AD90" i="20" s="1"/>
  <c r="D96" i="5"/>
  <c r="C91" i="20" s="1"/>
  <c r="E96" i="5"/>
  <c r="D91" i="20" s="1"/>
  <c r="F96" i="5"/>
  <c r="E91" i="20" s="1"/>
  <c r="G96" i="5"/>
  <c r="F91" i="20" s="1"/>
  <c r="H96" i="5"/>
  <c r="G91" i="20"/>
  <c r="I96" i="5"/>
  <c r="H91" i="20" s="1"/>
  <c r="J96" i="5"/>
  <c r="I91" i="20"/>
  <c r="K96" i="5"/>
  <c r="J91" i="20" s="1"/>
  <c r="L96" i="5"/>
  <c r="K91" i="20" s="1"/>
  <c r="M96" i="5"/>
  <c r="L91" i="20" s="1"/>
  <c r="N96" i="5"/>
  <c r="M91" i="20" s="1"/>
  <c r="O96" i="5"/>
  <c r="N91" i="20" s="1"/>
  <c r="P96" i="5"/>
  <c r="O91" i="20"/>
  <c r="Q96" i="5"/>
  <c r="P91" i="20" s="1"/>
  <c r="R96" i="5"/>
  <c r="Q91" i="20"/>
  <c r="S96" i="5"/>
  <c r="R91" i="20" s="1"/>
  <c r="T96" i="5"/>
  <c r="S91" i="20" s="1"/>
  <c r="U96" i="5"/>
  <c r="T91" i="20" s="1"/>
  <c r="V96" i="5"/>
  <c r="U91" i="20" s="1"/>
  <c r="W96" i="5"/>
  <c r="V91" i="20" s="1"/>
  <c r="X96" i="5"/>
  <c r="W91" i="20"/>
  <c r="Y96" i="5"/>
  <c r="X91" i="20" s="1"/>
  <c r="Z96" i="5"/>
  <c r="Y91" i="20"/>
  <c r="AA96" i="5"/>
  <c r="Z91" i="20" s="1"/>
  <c r="AB96" i="5"/>
  <c r="AA91" i="20" s="1"/>
  <c r="AC96" i="5"/>
  <c r="AB91" i="20" s="1"/>
  <c r="AD96" i="5"/>
  <c r="AC91" i="20" s="1"/>
  <c r="AE96" i="5"/>
  <c r="AD91" i="20" s="1"/>
  <c r="D97" i="5"/>
  <c r="C92" i="20"/>
  <c r="E97" i="5"/>
  <c r="D92" i="20" s="1"/>
  <c r="F97" i="5"/>
  <c r="E92" i="20"/>
  <c r="G97" i="5"/>
  <c r="F92" i="20" s="1"/>
  <c r="H97" i="5"/>
  <c r="G92" i="20" s="1"/>
  <c r="I97" i="5"/>
  <c r="H92" i="20" s="1"/>
  <c r="J97" i="5"/>
  <c r="I92" i="20" s="1"/>
  <c r="K97" i="5"/>
  <c r="J92" i="20" s="1"/>
  <c r="L97" i="5"/>
  <c r="K92" i="20"/>
  <c r="M97" i="5"/>
  <c r="L92" i="20" s="1"/>
  <c r="N97" i="5"/>
  <c r="M92" i="20"/>
  <c r="O97" i="5"/>
  <c r="N92" i="20" s="1"/>
  <c r="P97" i="5"/>
  <c r="O92" i="20" s="1"/>
  <c r="Q97" i="5"/>
  <c r="P92" i="20" s="1"/>
  <c r="R97" i="5"/>
  <c r="Q92" i="20" s="1"/>
  <c r="S97" i="5"/>
  <c r="R92" i="20" s="1"/>
  <c r="T97" i="5"/>
  <c r="S92" i="20"/>
  <c r="U97" i="5"/>
  <c r="T92" i="20" s="1"/>
  <c r="V97" i="5"/>
  <c r="U92" i="20"/>
  <c r="W97" i="5"/>
  <c r="V92" i="20" s="1"/>
  <c r="X97" i="5"/>
  <c r="W92" i="20" s="1"/>
  <c r="Y97" i="5"/>
  <c r="X92" i="20" s="1"/>
  <c r="Z97" i="5"/>
  <c r="Y92" i="20" s="1"/>
  <c r="AA97" i="5"/>
  <c r="Z92" i="20" s="1"/>
  <c r="AB97" i="5"/>
  <c r="AA92" i="20"/>
  <c r="AC97" i="5"/>
  <c r="AB92" i="20" s="1"/>
  <c r="AD97" i="5"/>
  <c r="AC92" i="20"/>
  <c r="AE97" i="5"/>
  <c r="AD92" i="20" s="1"/>
  <c r="D98" i="5"/>
  <c r="C93" i="20" s="1"/>
  <c r="E98" i="5"/>
  <c r="D93" i="20" s="1"/>
  <c r="F98" i="5"/>
  <c r="E93" i="20" s="1"/>
  <c r="G98" i="5"/>
  <c r="F93" i="20" s="1"/>
  <c r="H98" i="5"/>
  <c r="G93" i="20"/>
  <c r="I98" i="5"/>
  <c r="H93" i="20" s="1"/>
  <c r="J98" i="5"/>
  <c r="I93" i="20"/>
  <c r="K98" i="5"/>
  <c r="J93" i="20" s="1"/>
  <c r="L98" i="5"/>
  <c r="K93" i="20" s="1"/>
  <c r="M98" i="5"/>
  <c r="L93" i="20" s="1"/>
  <c r="N98" i="5"/>
  <c r="M93" i="20" s="1"/>
  <c r="O98" i="5"/>
  <c r="N93" i="20" s="1"/>
  <c r="P98" i="5"/>
  <c r="O93" i="20"/>
  <c r="Q98" i="5"/>
  <c r="P93" i="20" s="1"/>
  <c r="R98" i="5"/>
  <c r="Q93" i="20"/>
  <c r="S98" i="5"/>
  <c r="R93" i="20" s="1"/>
  <c r="T98" i="5"/>
  <c r="S93" i="20" s="1"/>
  <c r="U98" i="5"/>
  <c r="T93" i="20" s="1"/>
  <c r="V98" i="5"/>
  <c r="U93" i="20" s="1"/>
  <c r="W98" i="5"/>
  <c r="V93" i="20" s="1"/>
  <c r="X98" i="5"/>
  <c r="W93" i="20"/>
  <c r="Y98" i="5"/>
  <c r="X93" i="20" s="1"/>
  <c r="Z98" i="5"/>
  <c r="Y93" i="20"/>
  <c r="AA98" i="5"/>
  <c r="Z93" i="20" s="1"/>
  <c r="AB98" i="5"/>
  <c r="AA93" i="20" s="1"/>
  <c r="AC98" i="5"/>
  <c r="AB93" i="20" s="1"/>
  <c r="AD98" i="5"/>
  <c r="AC93" i="20" s="1"/>
  <c r="AE98" i="5"/>
  <c r="AD93" i="20" s="1"/>
  <c r="D99" i="5"/>
  <c r="C94" i="20"/>
  <c r="E99" i="5"/>
  <c r="D94" i="20" s="1"/>
  <c r="F99" i="5"/>
  <c r="E94" i="20"/>
  <c r="G99" i="5"/>
  <c r="F94" i="20" s="1"/>
  <c r="H99" i="5"/>
  <c r="G94" i="20" s="1"/>
  <c r="I99" i="5"/>
  <c r="H94" i="20" s="1"/>
  <c r="J99" i="5"/>
  <c r="I94" i="20" s="1"/>
  <c r="K99" i="5"/>
  <c r="J94" i="20" s="1"/>
  <c r="L99" i="5"/>
  <c r="K94" i="20"/>
  <c r="M99" i="5"/>
  <c r="L94" i="20" s="1"/>
  <c r="N99" i="5"/>
  <c r="M94" i="20"/>
  <c r="O99" i="5"/>
  <c r="N94" i="20" s="1"/>
  <c r="P99" i="5"/>
  <c r="O94" i="20" s="1"/>
  <c r="Q99" i="5"/>
  <c r="P94" i="20" s="1"/>
  <c r="R99" i="5"/>
  <c r="Q94" i="20" s="1"/>
  <c r="S99" i="5"/>
  <c r="R94" i="20" s="1"/>
  <c r="T99" i="5"/>
  <c r="S94" i="20"/>
  <c r="U99" i="5"/>
  <c r="T94" i="20" s="1"/>
  <c r="V99" i="5"/>
  <c r="U94" i="20"/>
  <c r="W99" i="5"/>
  <c r="V94" i="20" s="1"/>
  <c r="X99" i="5"/>
  <c r="W94" i="20" s="1"/>
  <c r="Y99" i="5"/>
  <c r="X94" i="20" s="1"/>
  <c r="Z99" i="5"/>
  <c r="Y94" i="20" s="1"/>
  <c r="AA99" i="5"/>
  <c r="Z94" i="20" s="1"/>
  <c r="AB99" i="5"/>
  <c r="AA94" i="20"/>
  <c r="AC99" i="5"/>
  <c r="AB94" i="20" s="1"/>
  <c r="AD99" i="5"/>
  <c r="AC94" i="20"/>
  <c r="AE99" i="5"/>
  <c r="AD94" i="20" s="1"/>
  <c r="D100" i="5"/>
  <c r="C95" i="20" s="1"/>
  <c r="E100" i="5"/>
  <c r="D95" i="20" s="1"/>
  <c r="F100" i="5"/>
  <c r="E95" i="20" s="1"/>
  <c r="G100" i="5"/>
  <c r="F95" i="20" s="1"/>
  <c r="H100" i="5"/>
  <c r="G95" i="20"/>
  <c r="I100" i="5"/>
  <c r="H95" i="20" s="1"/>
  <c r="J100" i="5"/>
  <c r="I95" i="20"/>
  <c r="K100" i="5"/>
  <c r="J95" i="20" s="1"/>
  <c r="L100" i="5"/>
  <c r="K95" i="20" s="1"/>
  <c r="M100" i="5"/>
  <c r="L95" i="20" s="1"/>
  <c r="N100" i="5"/>
  <c r="M95" i="20" s="1"/>
  <c r="O100" i="5"/>
  <c r="N95" i="20" s="1"/>
  <c r="P100" i="5"/>
  <c r="O95" i="20"/>
  <c r="Q100" i="5"/>
  <c r="P95" i="20" s="1"/>
  <c r="R100" i="5"/>
  <c r="Q95" i="20"/>
  <c r="S100" i="5"/>
  <c r="R95" i="20" s="1"/>
  <c r="T100" i="5"/>
  <c r="S95" i="20" s="1"/>
  <c r="U100" i="5"/>
  <c r="T95" i="20" s="1"/>
  <c r="V100" i="5"/>
  <c r="U95" i="20" s="1"/>
  <c r="W100" i="5"/>
  <c r="V95" i="20" s="1"/>
  <c r="X100" i="5"/>
  <c r="W95" i="20"/>
  <c r="Y100" i="5"/>
  <c r="X95" i="20" s="1"/>
  <c r="Z100" i="5"/>
  <c r="Y95" i="20"/>
  <c r="AA100" i="5"/>
  <c r="Z95" i="20" s="1"/>
  <c r="AB100" i="5"/>
  <c r="AA95" i="20" s="1"/>
  <c r="AC100" i="5"/>
  <c r="AB95" i="20" s="1"/>
  <c r="AD100" i="5"/>
  <c r="AC95" i="20" s="1"/>
  <c r="AE100" i="5"/>
  <c r="AD95" i="20" s="1"/>
  <c r="D101" i="5"/>
  <c r="C96" i="20"/>
  <c r="E101" i="5"/>
  <c r="D96" i="20" s="1"/>
  <c r="F101" i="5"/>
  <c r="E96" i="20"/>
  <c r="G101" i="5"/>
  <c r="F96" i="20" s="1"/>
  <c r="H101" i="5"/>
  <c r="G96" i="20" s="1"/>
  <c r="I101" i="5"/>
  <c r="H96" i="20" s="1"/>
  <c r="J101" i="5"/>
  <c r="I96" i="20" s="1"/>
  <c r="K101" i="5"/>
  <c r="J96" i="20" s="1"/>
  <c r="L101" i="5"/>
  <c r="K96" i="20"/>
  <c r="M101" i="5"/>
  <c r="L96" i="20" s="1"/>
  <c r="N101" i="5"/>
  <c r="M96" i="20"/>
  <c r="O101" i="5"/>
  <c r="N96" i="20" s="1"/>
  <c r="P101" i="5"/>
  <c r="O96" i="20" s="1"/>
  <c r="Q101" i="5"/>
  <c r="P96" i="20" s="1"/>
  <c r="R101" i="5"/>
  <c r="Q96" i="20" s="1"/>
  <c r="S101" i="5"/>
  <c r="R96" i="20" s="1"/>
  <c r="T101" i="5"/>
  <c r="S96" i="20"/>
  <c r="U101" i="5"/>
  <c r="T96" i="20" s="1"/>
  <c r="V101" i="5"/>
  <c r="U96" i="20"/>
  <c r="W101" i="5"/>
  <c r="V96" i="20" s="1"/>
  <c r="X101" i="5"/>
  <c r="W96" i="20" s="1"/>
  <c r="Y101" i="5"/>
  <c r="X96" i="20" s="1"/>
  <c r="Z101" i="5"/>
  <c r="Y96" i="20" s="1"/>
  <c r="AA101" i="5"/>
  <c r="Z96" i="20" s="1"/>
  <c r="AB101" i="5"/>
  <c r="AA96" i="20"/>
  <c r="AC101" i="5"/>
  <c r="AB96" i="20" s="1"/>
  <c r="AD101" i="5"/>
  <c r="AC96" i="20"/>
  <c r="AE101" i="5"/>
  <c r="AD96" i="20" s="1"/>
  <c r="C10" i="5"/>
  <c r="B5" i="20" s="1"/>
  <c r="C11" i="5"/>
  <c r="B6" i="20" s="1"/>
  <c r="C12" i="5"/>
  <c r="B7" i="20" s="1"/>
  <c r="C13" i="5"/>
  <c r="B8" i="20" s="1"/>
  <c r="C14" i="5"/>
  <c r="B9" i="20"/>
  <c r="B11" i="20"/>
  <c r="B12" i="20"/>
  <c r="B14" i="20"/>
  <c r="B15" i="20"/>
  <c r="B18" i="20"/>
  <c r="B19" i="20"/>
  <c r="B20" i="20"/>
  <c r="B21" i="20"/>
  <c r="B22" i="20"/>
  <c r="B23" i="20"/>
  <c r="B24" i="20"/>
  <c r="B25" i="20"/>
  <c r="B26" i="20"/>
  <c r="B27" i="20"/>
  <c r="B28" i="20"/>
  <c r="B29" i="20"/>
  <c r="B30" i="20"/>
  <c r="B31" i="20"/>
  <c r="B32" i="20"/>
  <c r="B33" i="20"/>
  <c r="B34" i="20"/>
  <c r="B48" i="20"/>
  <c r="B49" i="20"/>
  <c r="B50" i="20"/>
  <c r="B53" i="20"/>
  <c r="B69" i="20"/>
  <c r="B70" i="20"/>
  <c r="B71" i="20"/>
  <c r="B72" i="20"/>
  <c r="B73" i="20"/>
  <c r="B74" i="20"/>
  <c r="B75" i="20"/>
  <c r="B77" i="20"/>
  <c r="B78" i="20"/>
  <c r="B79" i="20"/>
  <c r="B80" i="20"/>
  <c r="B81" i="20"/>
  <c r="B82" i="20"/>
  <c r="B83" i="20"/>
  <c r="B84" i="20"/>
  <c r="B85" i="20"/>
  <c r="B86" i="20"/>
  <c r="C92" i="5"/>
  <c r="B87" i="20"/>
  <c r="C93" i="5"/>
  <c r="B88" i="20" s="1"/>
  <c r="C94" i="5"/>
  <c r="B89" i="20" s="1"/>
  <c r="C95" i="5"/>
  <c r="B90" i="20" s="1"/>
  <c r="C96" i="5"/>
  <c r="B91" i="20" s="1"/>
  <c r="C97" i="5"/>
  <c r="B92" i="20" s="1"/>
  <c r="C98" i="5"/>
  <c r="B93" i="20"/>
  <c r="C99" i="5"/>
  <c r="B94" i="20" s="1"/>
  <c r="C100" i="5"/>
  <c r="B95" i="20"/>
  <c r="C101" i="5"/>
  <c r="B96" i="20" s="1"/>
  <c r="C9" i="5"/>
  <c r="B4" i="20" s="1"/>
  <c r="E22" i="25"/>
  <c r="E90" i="25" s="1"/>
  <c r="F22" i="25"/>
  <c r="F90" i="25" s="1"/>
  <c r="G22" i="25"/>
  <c r="H22" i="25"/>
  <c r="I22" i="25"/>
  <c r="J22" i="25"/>
  <c r="K22" i="25"/>
  <c r="K90" i="25" s="1"/>
  <c r="L22" i="25"/>
  <c r="M22" i="25"/>
  <c r="N22" i="25"/>
  <c r="N90" i="25" s="1"/>
  <c r="O22" i="25"/>
  <c r="P22" i="25"/>
  <c r="Q22" i="25"/>
  <c r="R22" i="25"/>
  <c r="S22" i="25"/>
  <c r="E21" i="25"/>
  <c r="F21" i="25"/>
  <c r="G21" i="25"/>
  <c r="H21" i="25"/>
  <c r="I21" i="25"/>
  <c r="J21" i="25"/>
  <c r="K21" i="25"/>
  <c r="L21" i="25"/>
  <c r="L89" i="25" s="1"/>
  <c r="M21" i="25"/>
  <c r="N21" i="25"/>
  <c r="O21" i="25"/>
  <c r="P21" i="25"/>
  <c r="Q21" i="25"/>
  <c r="R21" i="25"/>
  <c r="S21" i="25"/>
  <c r="E20" i="25"/>
  <c r="F20" i="25"/>
  <c r="F88" i="25" s="1"/>
  <c r="G20" i="25"/>
  <c r="G88" i="25" s="1"/>
  <c r="I20" i="25"/>
  <c r="J20" i="25"/>
  <c r="J88" i="25" s="1"/>
  <c r="K20" i="25"/>
  <c r="K88" i="25" s="1"/>
  <c r="M20" i="25"/>
  <c r="M88" i="25" s="1"/>
  <c r="O20" i="25"/>
  <c r="P20" i="25"/>
  <c r="Q20" i="25"/>
  <c r="Q88" i="25" s="1"/>
  <c r="R20" i="25"/>
  <c r="R88" i="25" s="1"/>
  <c r="E19" i="25"/>
  <c r="F19" i="25"/>
  <c r="G19" i="25"/>
  <c r="G87" i="25" s="1"/>
  <c r="I19" i="25"/>
  <c r="I87" i="25" s="1"/>
  <c r="J19" i="25"/>
  <c r="K19" i="25"/>
  <c r="M19" i="25"/>
  <c r="M87" i="25" s="1"/>
  <c r="O19" i="25"/>
  <c r="O87" i="25" s="1"/>
  <c r="P19" i="25"/>
  <c r="Q19" i="25"/>
  <c r="R19" i="25"/>
  <c r="R87" i="25" s="1"/>
  <c r="E18" i="25"/>
  <c r="E86" i="25" s="1"/>
  <c r="F18" i="25"/>
  <c r="G18" i="25"/>
  <c r="I18" i="25"/>
  <c r="I86" i="25" s="1"/>
  <c r="J18" i="25"/>
  <c r="J86" i="25" s="1"/>
  <c r="K18" i="25"/>
  <c r="M18" i="25"/>
  <c r="O18" i="25"/>
  <c r="O86" i="25" s="1"/>
  <c r="P18" i="25"/>
  <c r="Q18" i="25"/>
  <c r="R18" i="25"/>
  <c r="R86" i="25" s="1"/>
  <c r="E17" i="25"/>
  <c r="F17" i="25"/>
  <c r="G17" i="25"/>
  <c r="H17" i="25"/>
  <c r="I17" i="25"/>
  <c r="J17" i="25"/>
  <c r="K17" i="25"/>
  <c r="L17" i="25"/>
  <c r="L85" i="25" s="1"/>
  <c r="M17" i="25"/>
  <c r="N17" i="25"/>
  <c r="O17" i="25"/>
  <c r="P17" i="25"/>
  <c r="Q17" i="25"/>
  <c r="R17" i="25"/>
  <c r="S17" i="25"/>
  <c r="I16" i="25"/>
  <c r="I84" i="25" s="1"/>
  <c r="J16" i="25"/>
  <c r="J84" i="25" s="1"/>
  <c r="K16" i="25"/>
  <c r="K84" i="25" s="1"/>
  <c r="O16" i="25"/>
  <c r="P16" i="25"/>
  <c r="Q16" i="25"/>
  <c r="Q84" i="25" s="1"/>
  <c r="R16" i="25"/>
  <c r="R84" i="25" s="1"/>
  <c r="E14" i="25"/>
  <c r="F14" i="25"/>
  <c r="G14" i="25"/>
  <c r="G82" i="25" s="1"/>
  <c r="H14" i="25"/>
  <c r="I14" i="25"/>
  <c r="J14" i="25"/>
  <c r="K14" i="25"/>
  <c r="L14" i="25"/>
  <c r="L82" i="25" s="1"/>
  <c r="M14" i="25"/>
  <c r="N14" i="25"/>
  <c r="O14" i="25"/>
  <c r="P14" i="25"/>
  <c r="Q14" i="25"/>
  <c r="R14" i="25"/>
  <c r="S14" i="25"/>
  <c r="F13" i="25"/>
  <c r="F81" i="25" s="1"/>
  <c r="G13" i="25"/>
  <c r="J13" i="25"/>
  <c r="J81" i="25" s="1"/>
  <c r="K13" i="25"/>
  <c r="L13" i="25"/>
  <c r="L81" i="25" s="1"/>
  <c r="M13" i="25"/>
  <c r="M81" i="25" s="1"/>
  <c r="N13" i="25"/>
  <c r="N81" i="25" s="1"/>
  <c r="O13" i="25"/>
  <c r="P13" i="25"/>
  <c r="Q13" i="25"/>
  <c r="R13" i="25"/>
  <c r="R81" i="25" s="1"/>
  <c r="E12" i="25"/>
  <c r="E80" i="25" s="1"/>
  <c r="F12" i="25"/>
  <c r="G12" i="25"/>
  <c r="H12" i="25"/>
  <c r="H80" i="25" s="1"/>
  <c r="I12" i="25"/>
  <c r="J12" i="25"/>
  <c r="K12" i="25"/>
  <c r="K80" i="25" s="1"/>
  <c r="L12" i="25"/>
  <c r="M12" i="25"/>
  <c r="N12" i="25"/>
  <c r="O12" i="25"/>
  <c r="P12" i="25"/>
  <c r="P80" i="25" s="1"/>
  <c r="Q12" i="25"/>
  <c r="R12" i="25"/>
  <c r="S12" i="25"/>
  <c r="F11" i="25"/>
  <c r="G11" i="25"/>
  <c r="H11" i="25"/>
  <c r="I11" i="25"/>
  <c r="I79" i="25" s="1"/>
  <c r="J11" i="25"/>
  <c r="K11" i="25"/>
  <c r="L11" i="25"/>
  <c r="M11" i="25"/>
  <c r="N11" i="25"/>
  <c r="O11" i="25"/>
  <c r="O79" i="25" s="1"/>
  <c r="P11" i="25"/>
  <c r="P79" i="25" s="1"/>
  <c r="Q11" i="25"/>
  <c r="R11" i="25"/>
  <c r="S11" i="25"/>
  <c r="J10" i="25"/>
  <c r="K10" i="25"/>
  <c r="O10" i="25"/>
  <c r="P10" i="25"/>
  <c r="Q10" i="25"/>
  <c r="F9" i="25"/>
  <c r="I9" i="25"/>
  <c r="M9" i="25"/>
  <c r="M77" i="25" s="1"/>
  <c r="O9" i="25"/>
  <c r="P9" i="25"/>
  <c r="Q9" i="25"/>
  <c r="Q77" i="25" s="1"/>
  <c r="X53" i="16"/>
  <c r="S53" i="16"/>
  <c r="T53" i="16"/>
  <c r="U53" i="16"/>
  <c r="R53" i="16"/>
  <c r="AW54" i="16"/>
  <c r="AU54" i="16"/>
  <c r="L53" i="40"/>
  <c r="M43" i="25"/>
  <c r="Q43" i="25"/>
  <c r="I45" i="25"/>
  <c r="H46" i="25"/>
  <c r="K46" i="25"/>
  <c r="P46" i="25"/>
  <c r="J47" i="25"/>
  <c r="M47" i="25"/>
  <c r="N47" i="25"/>
  <c r="R47" i="25"/>
  <c r="I50" i="25"/>
  <c r="J50" i="25"/>
  <c r="L51" i="25"/>
  <c r="I52" i="25"/>
  <c r="R52" i="25"/>
  <c r="G53" i="25"/>
  <c r="R53" i="25"/>
  <c r="K54" i="25"/>
  <c r="M54" i="25"/>
  <c r="L55" i="25"/>
  <c r="F56" i="25"/>
  <c r="K56" i="25"/>
  <c r="N56" i="25"/>
  <c r="E45" i="25"/>
  <c r="J11" i="33"/>
  <c r="J12" i="33"/>
  <c r="J13" i="33"/>
  <c r="J53" i="40"/>
  <c r="J35" i="34"/>
  <c r="J106" i="46" s="1"/>
  <c r="J36" i="34"/>
  <c r="J107" i="46"/>
  <c r="J120" i="46" s="1"/>
  <c r="J37" i="34"/>
  <c r="J108" i="46" s="1"/>
  <c r="J124" i="46" s="1"/>
  <c r="J138" i="46"/>
  <c r="J159" i="46" s="1"/>
  <c r="J139" i="46"/>
  <c r="J149" i="46" s="1"/>
  <c r="J160" i="46"/>
  <c r="J38" i="34"/>
  <c r="J109" i="46" s="1"/>
  <c r="J128" i="46" s="1"/>
  <c r="J39" i="34"/>
  <c r="J110" i="46" s="1"/>
  <c r="J132" i="46" s="1"/>
  <c r="L51" i="16"/>
  <c r="W51" i="16"/>
  <c r="L52" i="16"/>
  <c r="W52" i="16"/>
  <c r="AV51" i="16"/>
  <c r="AY51" i="16"/>
  <c r="AV52" i="16"/>
  <c r="AY52" i="16"/>
  <c r="Y53" i="16"/>
  <c r="Z53" i="16"/>
  <c r="AA53" i="16"/>
  <c r="AB53" i="16"/>
  <c r="AC53" i="16"/>
  <c r="AD53" i="16"/>
  <c r="AE53" i="16"/>
  <c r="AF53" i="16"/>
  <c r="AG53" i="16"/>
  <c r="AH53" i="16"/>
  <c r="AI53" i="16"/>
  <c r="AJ53" i="16"/>
  <c r="AK53" i="16"/>
  <c r="AL53" i="16"/>
  <c r="AM53" i="16"/>
  <c r="AN53" i="16"/>
  <c r="AO53" i="16"/>
  <c r="AP53" i="16"/>
  <c r="AQ53" i="16"/>
  <c r="AR53" i="16"/>
  <c r="AS53" i="16"/>
  <c r="AT53" i="16"/>
  <c r="L53" i="16"/>
  <c r="BD51" i="16"/>
  <c r="BD52" i="16"/>
  <c r="F164" i="38"/>
  <c r="F123" i="38"/>
  <c r="F82" i="38"/>
  <c r="F167" i="38"/>
  <c r="F163" i="38"/>
  <c r="F162" i="38"/>
  <c r="F161" i="38"/>
  <c r="F126" i="38"/>
  <c r="F122" i="38"/>
  <c r="F121" i="38"/>
  <c r="F120" i="38"/>
  <c r="F85" i="38"/>
  <c r="F81" i="38"/>
  <c r="F80" i="38"/>
  <c r="F79" i="38"/>
  <c r="AL9" i="15"/>
  <c r="F9" i="15"/>
  <c r="G9" i="15"/>
  <c r="H9" i="15"/>
  <c r="I9" i="15"/>
  <c r="J9" i="15"/>
  <c r="K9" i="15"/>
  <c r="L9" i="15"/>
  <c r="M9" i="15"/>
  <c r="N9" i="15"/>
  <c r="O9" i="15"/>
  <c r="P9" i="15"/>
  <c r="Q9" i="15"/>
  <c r="R9" i="15"/>
  <c r="S9" i="15"/>
  <c r="U9" i="15"/>
  <c r="V9" i="15"/>
  <c r="W9" i="15"/>
  <c r="X9" i="15"/>
  <c r="Y9" i="15"/>
  <c r="Z9" i="15"/>
  <c r="AA9" i="15"/>
  <c r="AB9" i="15"/>
  <c r="AC9" i="15"/>
  <c r="AD9" i="15"/>
  <c r="AE9" i="15"/>
  <c r="AF9" i="15"/>
  <c r="AG9" i="15"/>
  <c r="AH9" i="15"/>
  <c r="AI9" i="15"/>
  <c r="AJ9" i="15"/>
  <c r="AK9" i="15"/>
  <c r="E61" i="5"/>
  <c r="E62" i="5"/>
  <c r="D57" i="20" s="1"/>
  <c r="E63" i="5"/>
  <c r="D58" i="20" s="1"/>
  <c r="E64" i="5"/>
  <c r="D59" i="20" s="1"/>
  <c r="E65" i="5"/>
  <c r="D60" i="20" s="1"/>
  <c r="E66" i="5"/>
  <c r="D61" i="20" s="1"/>
  <c r="E67" i="5"/>
  <c r="D62" i="20" s="1"/>
  <c r="E68" i="5"/>
  <c r="D63" i="20" s="1"/>
  <c r="E69" i="5"/>
  <c r="D64" i="20" s="1"/>
  <c r="E70" i="5"/>
  <c r="D65" i="20" s="1"/>
  <c r="E71" i="5"/>
  <c r="D66" i="20" s="1"/>
  <c r="E72" i="5"/>
  <c r="D67" i="20" s="1"/>
  <c r="E73" i="5"/>
  <c r="D68" i="20" s="1"/>
  <c r="F61" i="5"/>
  <c r="F62" i="5"/>
  <c r="E57" i="20" s="1"/>
  <c r="F63" i="5"/>
  <c r="E58" i="20" s="1"/>
  <c r="F64" i="5"/>
  <c r="E59" i="20" s="1"/>
  <c r="F65" i="5"/>
  <c r="E60" i="20" s="1"/>
  <c r="F66" i="5"/>
  <c r="E61" i="20" s="1"/>
  <c r="F67" i="5"/>
  <c r="E62" i="20" s="1"/>
  <c r="F68" i="5"/>
  <c r="E63" i="20" s="1"/>
  <c r="F69" i="5"/>
  <c r="E64" i="20" s="1"/>
  <c r="F70" i="5"/>
  <c r="E65" i="20" s="1"/>
  <c r="F71" i="5"/>
  <c r="E66" i="20" s="1"/>
  <c r="F72" i="5"/>
  <c r="E67" i="20" s="1"/>
  <c r="F73" i="5"/>
  <c r="E68" i="20" s="1"/>
  <c r="G61" i="5"/>
  <c r="G62" i="5"/>
  <c r="F57" i="20" s="1"/>
  <c r="G63" i="5"/>
  <c r="F58" i="20" s="1"/>
  <c r="G64" i="5"/>
  <c r="F59" i="20" s="1"/>
  <c r="G65" i="5"/>
  <c r="F60" i="20" s="1"/>
  <c r="G66" i="5"/>
  <c r="F61" i="20" s="1"/>
  <c r="G67" i="5"/>
  <c r="F62" i="20" s="1"/>
  <c r="G68" i="5"/>
  <c r="F63" i="20" s="1"/>
  <c r="G69" i="5"/>
  <c r="F64" i="20" s="1"/>
  <c r="G70" i="5"/>
  <c r="F65" i="20" s="1"/>
  <c r="G71" i="5"/>
  <c r="F66" i="20" s="1"/>
  <c r="G72" i="5"/>
  <c r="F67" i="20" s="1"/>
  <c r="G73" i="5"/>
  <c r="F68" i="20" s="1"/>
  <c r="H61" i="5"/>
  <c r="H62" i="5"/>
  <c r="G57" i="20" s="1"/>
  <c r="H63" i="5"/>
  <c r="G58" i="20" s="1"/>
  <c r="H64" i="5"/>
  <c r="G59" i="20" s="1"/>
  <c r="H65" i="5"/>
  <c r="G60" i="20" s="1"/>
  <c r="H66" i="5"/>
  <c r="G61" i="20" s="1"/>
  <c r="H67" i="5"/>
  <c r="G62" i="20" s="1"/>
  <c r="H68" i="5"/>
  <c r="G63" i="20" s="1"/>
  <c r="H69" i="5"/>
  <c r="G64" i="20" s="1"/>
  <c r="H70" i="5"/>
  <c r="G65" i="20" s="1"/>
  <c r="H71" i="5"/>
  <c r="G66" i="20" s="1"/>
  <c r="H72" i="5"/>
  <c r="G67" i="20" s="1"/>
  <c r="H73" i="5"/>
  <c r="G68" i="20" s="1"/>
  <c r="J61" i="5"/>
  <c r="J62" i="5"/>
  <c r="I57" i="20" s="1"/>
  <c r="J63" i="5"/>
  <c r="I58" i="20" s="1"/>
  <c r="J64" i="5"/>
  <c r="I59" i="20" s="1"/>
  <c r="J65" i="5"/>
  <c r="I60" i="20" s="1"/>
  <c r="J66" i="5"/>
  <c r="I61" i="20" s="1"/>
  <c r="J67" i="5"/>
  <c r="I62" i="20" s="1"/>
  <c r="J68" i="5"/>
  <c r="I63" i="20" s="1"/>
  <c r="J69" i="5"/>
  <c r="I64" i="20" s="1"/>
  <c r="J70" i="5"/>
  <c r="I65" i="20" s="1"/>
  <c r="J71" i="5"/>
  <c r="I66" i="20" s="1"/>
  <c r="J72" i="5"/>
  <c r="I67" i="20" s="1"/>
  <c r="J73" i="5"/>
  <c r="I68" i="20" s="1"/>
  <c r="K61" i="5"/>
  <c r="K62" i="5"/>
  <c r="J57" i="20" s="1"/>
  <c r="K63" i="5"/>
  <c r="J58" i="20" s="1"/>
  <c r="K64" i="5"/>
  <c r="J59" i="20" s="1"/>
  <c r="K65" i="5"/>
  <c r="J60" i="20" s="1"/>
  <c r="K66" i="5"/>
  <c r="J61" i="20" s="1"/>
  <c r="K67" i="5"/>
  <c r="J62" i="20" s="1"/>
  <c r="K68" i="5"/>
  <c r="J63" i="20" s="1"/>
  <c r="K69" i="5"/>
  <c r="J64" i="20" s="1"/>
  <c r="K70" i="5"/>
  <c r="J65" i="20" s="1"/>
  <c r="K71" i="5"/>
  <c r="J66" i="20" s="1"/>
  <c r="K72" i="5"/>
  <c r="J67" i="20" s="1"/>
  <c r="K73" i="5"/>
  <c r="J68" i="20" s="1"/>
  <c r="L61" i="5"/>
  <c r="L62" i="5"/>
  <c r="K57" i="20" s="1"/>
  <c r="L63" i="5"/>
  <c r="K58" i="20" s="1"/>
  <c r="L64" i="5"/>
  <c r="K59" i="20" s="1"/>
  <c r="L65" i="5"/>
  <c r="K60" i="20" s="1"/>
  <c r="L66" i="5"/>
  <c r="K61" i="20" s="1"/>
  <c r="L67" i="5"/>
  <c r="K62" i="20" s="1"/>
  <c r="L68" i="5"/>
  <c r="K63" i="20" s="1"/>
  <c r="L69" i="5"/>
  <c r="K64" i="20" s="1"/>
  <c r="L70" i="5"/>
  <c r="K65" i="20" s="1"/>
  <c r="L71" i="5"/>
  <c r="K66" i="20" s="1"/>
  <c r="L72" i="5"/>
  <c r="K67" i="20" s="1"/>
  <c r="L73" i="5"/>
  <c r="K68" i="20" s="1"/>
  <c r="M61" i="5"/>
  <c r="M62" i="5"/>
  <c r="L57" i="20" s="1"/>
  <c r="M63" i="5"/>
  <c r="L58" i="20" s="1"/>
  <c r="M64" i="5"/>
  <c r="L59" i="20" s="1"/>
  <c r="M65" i="5"/>
  <c r="L60" i="20" s="1"/>
  <c r="M66" i="5"/>
  <c r="L61" i="20" s="1"/>
  <c r="M67" i="5"/>
  <c r="L62" i="20" s="1"/>
  <c r="M68" i="5"/>
  <c r="L63" i="20" s="1"/>
  <c r="M69" i="5"/>
  <c r="L64" i="20" s="1"/>
  <c r="M70" i="5"/>
  <c r="L65" i="20" s="1"/>
  <c r="M71" i="5"/>
  <c r="L66" i="20" s="1"/>
  <c r="M72" i="5"/>
  <c r="L67" i="20" s="1"/>
  <c r="M73" i="5"/>
  <c r="L68" i="20" s="1"/>
  <c r="N61" i="5"/>
  <c r="N62" i="5"/>
  <c r="M57" i="20" s="1"/>
  <c r="N63" i="5"/>
  <c r="M58" i="20" s="1"/>
  <c r="N64" i="5"/>
  <c r="M59" i="20" s="1"/>
  <c r="N65" i="5"/>
  <c r="M60" i="20" s="1"/>
  <c r="N66" i="5"/>
  <c r="M61" i="20" s="1"/>
  <c r="N67" i="5"/>
  <c r="M62" i="20" s="1"/>
  <c r="N68" i="5"/>
  <c r="M63" i="20" s="1"/>
  <c r="N69" i="5"/>
  <c r="M64" i="20" s="1"/>
  <c r="N70" i="5"/>
  <c r="M65" i="20" s="1"/>
  <c r="N71" i="5"/>
  <c r="M66" i="20" s="1"/>
  <c r="N72" i="5"/>
  <c r="M67" i="20" s="1"/>
  <c r="N73" i="5"/>
  <c r="M68" i="20" s="1"/>
  <c r="D76" i="6" l="1"/>
  <c r="D117" i="46" s="1"/>
  <c r="D20" i="6"/>
  <c r="D130" i="46"/>
  <c r="D89" i="6"/>
  <c r="D33" i="6"/>
  <c r="O43" i="25"/>
  <c r="O77" i="25"/>
  <c r="R46" i="25"/>
  <c r="R80" i="25"/>
  <c r="J46" i="25"/>
  <c r="J80" i="25"/>
  <c r="P47" i="25"/>
  <c r="P81" i="25"/>
  <c r="P48" i="25"/>
  <c r="P82" i="25"/>
  <c r="H48" i="25"/>
  <c r="H82" i="25"/>
  <c r="R51" i="25"/>
  <c r="R85" i="25"/>
  <c r="J51" i="25"/>
  <c r="J85" i="25"/>
  <c r="N55" i="25"/>
  <c r="N89" i="25"/>
  <c r="Q56" i="25"/>
  <c r="Q90" i="25"/>
  <c r="F47" i="25"/>
  <c r="P44" i="25"/>
  <c r="P78" i="25"/>
  <c r="S45" i="25"/>
  <c r="S79" i="25"/>
  <c r="K45" i="25"/>
  <c r="K79" i="25"/>
  <c r="G45" i="25"/>
  <c r="G79" i="25"/>
  <c r="M46" i="25"/>
  <c r="M80" i="25"/>
  <c r="I46" i="25"/>
  <c r="I80" i="25"/>
  <c r="O47" i="25"/>
  <c r="O81" i="25"/>
  <c r="S48" i="25"/>
  <c r="S82" i="25"/>
  <c r="M51" i="25"/>
  <c r="M85" i="25"/>
  <c r="E51" i="25"/>
  <c r="E85" i="25"/>
  <c r="Q55" i="25"/>
  <c r="Q89" i="25"/>
  <c r="I55" i="25"/>
  <c r="I89" i="25"/>
  <c r="P56" i="25"/>
  <c r="P90" i="25"/>
  <c r="L56" i="25"/>
  <c r="L90" i="25"/>
  <c r="Q54" i="25"/>
  <c r="F54" i="25"/>
  <c r="I53" i="25"/>
  <c r="J52" i="25"/>
  <c r="Q50" i="25"/>
  <c r="G48" i="25"/>
  <c r="L47" i="25"/>
  <c r="P43" i="25"/>
  <c r="P77" i="25"/>
  <c r="F43" i="25"/>
  <c r="F77" i="25"/>
  <c r="K44" i="25"/>
  <c r="K78" i="25"/>
  <c r="Q45" i="25"/>
  <c r="Q79" i="25"/>
  <c r="M45" i="25"/>
  <c r="M79" i="25"/>
  <c r="S46" i="25"/>
  <c r="S80" i="25"/>
  <c r="O46" i="25"/>
  <c r="O80" i="25"/>
  <c r="G46" i="25"/>
  <c r="G80" i="25"/>
  <c r="Q47" i="25"/>
  <c r="Q81" i="25"/>
  <c r="G47" i="25"/>
  <c r="G81" i="25"/>
  <c r="Q48" i="25"/>
  <c r="Q82" i="25"/>
  <c r="M48" i="25"/>
  <c r="M82" i="25"/>
  <c r="I48" i="25"/>
  <c r="I82" i="25"/>
  <c r="E48" i="25"/>
  <c r="E82" i="25"/>
  <c r="O50" i="25"/>
  <c r="O84" i="25"/>
  <c r="S51" i="25"/>
  <c r="S85" i="25"/>
  <c r="O51" i="25"/>
  <c r="O85" i="25"/>
  <c r="K51" i="25"/>
  <c r="K85" i="25"/>
  <c r="G51" i="25"/>
  <c r="G85" i="25"/>
  <c r="Q52" i="25"/>
  <c r="Q86" i="25"/>
  <c r="K52" i="25"/>
  <c r="K86" i="25"/>
  <c r="F52" i="25"/>
  <c r="F86" i="25"/>
  <c r="P53" i="25"/>
  <c r="P87" i="25"/>
  <c r="J53" i="25"/>
  <c r="J87" i="25"/>
  <c r="E53" i="25"/>
  <c r="E87" i="25"/>
  <c r="O54" i="25"/>
  <c r="O88" i="25"/>
  <c r="I54" i="25"/>
  <c r="I88" i="25"/>
  <c r="S55" i="25"/>
  <c r="S89" i="25"/>
  <c r="O55" i="25"/>
  <c r="O89" i="25"/>
  <c r="K55" i="25"/>
  <c r="K89" i="25"/>
  <c r="G55" i="25"/>
  <c r="G89" i="25"/>
  <c r="R56" i="25"/>
  <c r="R90" i="25"/>
  <c r="J56" i="25"/>
  <c r="J90" i="25"/>
  <c r="Q44" i="25"/>
  <c r="Q78" i="25"/>
  <c r="J44" i="25"/>
  <c r="J78" i="25"/>
  <c r="L45" i="25"/>
  <c r="L79" i="25"/>
  <c r="H45" i="25"/>
  <c r="H79" i="25"/>
  <c r="N46" i="25"/>
  <c r="N80" i="25"/>
  <c r="F46" i="25"/>
  <c r="F80" i="25"/>
  <c r="N51" i="25"/>
  <c r="N85" i="25"/>
  <c r="F51" i="25"/>
  <c r="F85" i="25"/>
  <c r="P52" i="25"/>
  <c r="P86" i="25"/>
  <c r="R55" i="25"/>
  <c r="R89" i="25"/>
  <c r="J55" i="25"/>
  <c r="J89" i="25"/>
  <c r="F55" i="25"/>
  <c r="F89" i="25"/>
  <c r="M56" i="25"/>
  <c r="M90" i="25"/>
  <c r="I56" i="25"/>
  <c r="I90" i="25"/>
  <c r="O53" i="25"/>
  <c r="P45" i="25"/>
  <c r="Q46" i="25"/>
  <c r="Q80" i="25"/>
  <c r="K47" i="25"/>
  <c r="K81" i="25"/>
  <c r="O48" i="25"/>
  <c r="O82" i="25"/>
  <c r="K48" i="25"/>
  <c r="K82" i="25"/>
  <c r="Q51" i="25"/>
  <c r="Q85" i="25"/>
  <c r="I51" i="25"/>
  <c r="I85" i="25"/>
  <c r="M55" i="25"/>
  <c r="M89" i="25"/>
  <c r="E55" i="25"/>
  <c r="E89" i="25"/>
  <c r="H56" i="25"/>
  <c r="H90" i="25"/>
  <c r="R54" i="25"/>
  <c r="G54" i="25"/>
  <c r="M53" i="25"/>
  <c r="O52" i="25"/>
  <c r="R50" i="25"/>
  <c r="L48" i="25"/>
  <c r="O45" i="25"/>
  <c r="I43" i="25"/>
  <c r="I77" i="25"/>
  <c r="O44" i="25"/>
  <c r="O78" i="25"/>
  <c r="R45" i="25"/>
  <c r="R79" i="25"/>
  <c r="N45" i="25"/>
  <c r="N79" i="25"/>
  <c r="J45" i="25"/>
  <c r="J79" i="25"/>
  <c r="F45" i="25"/>
  <c r="F79" i="25"/>
  <c r="L46" i="25"/>
  <c r="L80" i="25"/>
  <c r="R48" i="25"/>
  <c r="R82" i="25"/>
  <c r="N48" i="25"/>
  <c r="N82" i="25"/>
  <c r="J48" i="25"/>
  <c r="J82" i="25"/>
  <c r="F48" i="25"/>
  <c r="F82" i="25"/>
  <c r="P50" i="25"/>
  <c r="P84" i="25"/>
  <c r="P51" i="25"/>
  <c r="P85" i="25"/>
  <c r="H51" i="25"/>
  <c r="H85" i="25"/>
  <c r="M52" i="25"/>
  <c r="M86" i="25"/>
  <c r="G52" i="25"/>
  <c r="G86" i="25"/>
  <c r="Q53" i="25"/>
  <c r="Q87" i="25"/>
  <c r="K53" i="25"/>
  <c r="K87" i="25"/>
  <c r="F53" i="25"/>
  <c r="F87" i="25"/>
  <c r="P54" i="25"/>
  <c r="P88" i="25"/>
  <c r="E54" i="25"/>
  <c r="E88" i="25"/>
  <c r="P55" i="25"/>
  <c r="P89" i="25"/>
  <c r="H55" i="25"/>
  <c r="H89" i="25"/>
  <c r="S56" i="25"/>
  <c r="S90" i="25"/>
  <c r="O56" i="25"/>
  <c r="O90" i="25"/>
  <c r="G56" i="25"/>
  <c r="G90" i="25"/>
  <c r="J15" i="25"/>
  <c r="J54" i="25"/>
  <c r="R15" i="25"/>
  <c r="T12" i="25"/>
  <c r="D78" i="46"/>
  <c r="E12" i="7"/>
  <c r="E47" i="7" s="1"/>
  <c r="D12" i="32" s="1"/>
  <c r="D39" i="32" s="1"/>
  <c r="D50" i="32" s="1"/>
  <c r="D94" i="46"/>
  <c r="D86" i="46"/>
  <c r="F97" i="6"/>
  <c r="F98" i="46" s="1"/>
  <c r="D97" i="6"/>
  <c r="E17" i="7" s="1"/>
  <c r="E51" i="7" s="1"/>
  <c r="D16" i="32" s="1"/>
  <c r="D29" i="32" s="1"/>
  <c r="E29" i="32" s="1"/>
  <c r="F33" i="6"/>
  <c r="F51" i="6" s="1"/>
  <c r="E25" i="47"/>
  <c r="F20" i="6"/>
  <c r="I97" i="6"/>
  <c r="I98" i="46" s="1"/>
  <c r="I33" i="6"/>
  <c r="E13" i="7"/>
  <c r="E48" i="7" s="1"/>
  <c r="E19" i="47" s="1"/>
  <c r="D82" i="46"/>
  <c r="D57" i="6"/>
  <c r="D103" i="6" s="1"/>
  <c r="D150" i="46" s="1"/>
  <c r="D56" i="6"/>
  <c r="D58" i="6" s="1"/>
  <c r="D104" i="6" s="1"/>
  <c r="D141" i="46" s="1"/>
  <c r="D93" i="6"/>
  <c r="D99" i="6" s="1"/>
  <c r="D69" i="46" s="1"/>
  <c r="D40" i="32"/>
  <c r="D33" i="40" s="1"/>
  <c r="D41" i="40" s="1"/>
  <c r="M41" i="40" s="1"/>
  <c r="E76" i="38"/>
  <c r="T11" i="25"/>
  <c r="K15" i="25"/>
  <c r="K83" i="25" s="1"/>
  <c r="T22" i="25"/>
  <c r="T14" i="25"/>
  <c r="O15" i="25"/>
  <c r="E46" i="25"/>
  <c r="P15" i="25"/>
  <c r="P83" i="25" s="1"/>
  <c r="AW39" i="20"/>
  <c r="AX40" i="5"/>
  <c r="AW35" i="20" s="1"/>
  <c r="J53" i="16"/>
  <c r="BE60" i="5"/>
  <c r="AT60" i="5"/>
  <c r="AC60" i="5"/>
  <c r="X60" i="5"/>
  <c r="W60" i="5"/>
  <c r="AR81" i="5"/>
  <c r="AQ76" i="20" s="1"/>
  <c r="K81" i="5"/>
  <c r="J76" i="20" s="1"/>
  <c r="D102" i="46"/>
  <c r="E18" i="7"/>
  <c r="M54" i="16"/>
  <c r="F54" i="16"/>
  <c r="AX58" i="16"/>
  <c r="AX59" i="16" s="1"/>
  <c r="BK18" i="5"/>
  <c r="BJ13" i="20" s="1"/>
  <c r="BJ14" i="20"/>
  <c r="BG18" i="5"/>
  <c r="BF13" i="20" s="1"/>
  <c r="BF14" i="20"/>
  <c r="BC18" i="5"/>
  <c r="BB13" i="20" s="1"/>
  <c r="BB14" i="20"/>
  <c r="H53" i="16"/>
  <c r="BI60" i="5"/>
  <c r="AQ60" i="5"/>
  <c r="AG60" i="5"/>
  <c r="AD60" i="5"/>
  <c r="U60" i="5"/>
  <c r="T55" i="20" s="1"/>
  <c r="AJ81" i="5"/>
  <c r="AI76" i="20" s="1"/>
  <c r="AF81" i="5"/>
  <c r="AE76" i="20" s="1"/>
  <c r="D13" i="32"/>
  <c r="D44" i="32" s="1"/>
  <c r="E64" i="7"/>
  <c r="D12" i="34" s="1"/>
  <c r="D27" i="34" s="1"/>
  <c r="D48" i="40" s="1"/>
  <c r="M48" i="40" s="1"/>
  <c r="AY58" i="16"/>
  <c r="AY59" i="16" s="1"/>
  <c r="AY60" i="16" s="1"/>
  <c r="AY77" i="16" s="1"/>
  <c r="I40" i="5"/>
  <c r="H35" i="20" s="1"/>
  <c r="BI40" i="5"/>
  <c r="BH35" i="20" s="1"/>
  <c r="BE40" i="5"/>
  <c r="BD35" i="20" s="1"/>
  <c r="BA40" i="5"/>
  <c r="AZ35" i="20" s="1"/>
  <c r="AR40" i="5"/>
  <c r="AQ35" i="20" s="1"/>
  <c r="F53" i="16"/>
  <c r="AW53" i="16"/>
  <c r="BK81" i="5"/>
  <c r="BJ76" i="20" s="1"/>
  <c r="BG81" i="5"/>
  <c r="BF76" i="20" s="1"/>
  <c r="AB81" i="5"/>
  <c r="AA76" i="20" s="1"/>
  <c r="X81" i="5"/>
  <c r="W76" i="20" s="1"/>
  <c r="I71" i="6"/>
  <c r="I55" i="46" s="1"/>
  <c r="E65" i="7"/>
  <c r="AS54" i="16"/>
  <c r="BA58" i="16"/>
  <c r="BA59" i="16" s="1"/>
  <c r="BE80" i="20"/>
  <c r="AG80" i="20"/>
  <c r="BD56" i="20"/>
  <c r="BN55" i="5"/>
  <c r="BM50" i="20" s="1"/>
  <c r="AV40" i="5"/>
  <c r="AU35" i="20" s="1"/>
  <c r="AN60" i="5"/>
  <c r="AM60" i="5"/>
  <c r="BC81" i="5"/>
  <c r="BB76" i="20" s="1"/>
  <c r="S81" i="5"/>
  <c r="I78" i="46"/>
  <c r="I20" i="6"/>
  <c r="E67" i="7"/>
  <c r="D15" i="34" s="1"/>
  <c r="D133" i="46"/>
  <c r="AJ60" i="5"/>
  <c r="AI60" i="5"/>
  <c r="AH55" i="20" s="1"/>
  <c r="Z60" i="5"/>
  <c r="BH81" i="5"/>
  <c r="BG76" i="20" s="1"/>
  <c r="AY81" i="5"/>
  <c r="AX76" i="20" s="1"/>
  <c r="AO81" i="5"/>
  <c r="AN76" i="20" s="1"/>
  <c r="AG81" i="5"/>
  <c r="AF76" i="20" s="1"/>
  <c r="Y81" i="5"/>
  <c r="X76" i="20" s="1"/>
  <c r="P81" i="5"/>
  <c r="O76" i="20" s="1"/>
  <c r="H81" i="5"/>
  <c r="G76" i="20" s="1"/>
  <c r="E70" i="38"/>
  <c r="I70" i="38" s="1"/>
  <c r="H70" i="38" s="1"/>
  <c r="I93" i="6"/>
  <c r="I56" i="6"/>
  <c r="I102" i="6" s="1"/>
  <c r="I146" i="46" s="1"/>
  <c r="E158" i="38"/>
  <c r="I158" i="38" s="1"/>
  <c r="H158" i="38" s="1"/>
  <c r="E117" i="38"/>
  <c r="I117" i="38" s="1"/>
  <c r="H117" i="38" s="1"/>
  <c r="AZ54" i="16"/>
  <c r="BH60" i="5"/>
  <c r="AL60" i="5"/>
  <c r="AF60" i="5"/>
  <c r="AE60" i="5"/>
  <c r="V60" i="5"/>
  <c r="BJ81" i="5"/>
  <c r="BI76" i="20" s="1"/>
  <c r="BB81" i="5"/>
  <c r="BA76" i="20" s="1"/>
  <c r="AQ81" i="5"/>
  <c r="AP76" i="20" s="1"/>
  <c r="AI81" i="5"/>
  <c r="AH76" i="20" s="1"/>
  <c r="AA81" i="5"/>
  <c r="Z76" i="20" s="1"/>
  <c r="R81" i="5"/>
  <c r="Q76" i="20" s="1"/>
  <c r="J81" i="5"/>
  <c r="I76" i="20" s="1"/>
  <c r="E111" i="38"/>
  <c r="I111" i="38" s="1"/>
  <c r="H111" i="38" s="1"/>
  <c r="D12" i="15"/>
  <c r="AT40" i="5"/>
  <c r="AS35" i="20" s="1"/>
  <c r="P53" i="16"/>
  <c r="BC53" i="16"/>
  <c r="AH60" i="5"/>
  <c r="AB60" i="5"/>
  <c r="AA60" i="5"/>
  <c r="AA59" i="5" s="1"/>
  <c r="BL81" i="5"/>
  <c r="BK76" i="20" s="1"/>
  <c r="BD81" i="5"/>
  <c r="BC76" i="20" s="1"/>
  <c r="AS81" i="5"/>
  <c r="AR76" i="20" s="1"/>
  <c r="AK81" i="5"/>
  <c r="AJ76" i="20" s="1"/>
  <c r="AC81" i="5"/>
  <c r="AB76" i="20" s="1"/>
  <c r="U81" i="5"/>
  <c r="T76" i="20" s="1"/>
  <c r="L81" i="5"/>
  <c r="K76" i="20" s="1"/>
  <c r="C81" i="5"/>
  <c r="B76" i="20" s="1"/>
  <c r="H34" i="32"/>
  <c r="I34" i="32" s="1"/>
  <c r="F57" i="6"/>
  <c r="I57" i="6"/>
  <c r="I103" i="6" s="1"/>
  <c r="I150" i="46" s="1"/>
  <c r="F86" i="6"/>
  <c r="F112" i="46" s="1"/>
  <c r="I86" i="6"/>
  <c r="I112" i="46" s="1"/>
  <c r="M29" i="3"/>
  <c r="P55" i="3"/>
  <c r="P14" i="3"/>
  <c r="M37" i="3"/>
  <c r="P37" i="3"/>
  <c r="P21" i="3"/>
  <c r="M21" i="3"/>
  <c r="I141" i="38"/>
  <c r="H141" i="38" s="1"/>
  <c r="P45" i="3"/>
  <c r="P70" i="3"/>
  <c r="P13" i="3"/>
  <c r="I62" i="6"/>
  <c r="I33" i="46" s="1"/>
  <c r="I54" i="38"/>
  <c r="H54" i="38" s="1"/>
  <c r="I74" i="38"/>
  <c r="H74" i="38" s="1"/>
  <c r="I152" i="38"/>
  <c r="H152" i="38" s="1"/>
  <c r="E109" i="38"/>
  <c r="I109" i="38" s="1"/>
  <c r="H109" i="38" s="1"/>
  <c r="E156" i="38"/>
  <c r="I156" i="38" s="1"/>
  <c r="H156" i="38" s="1"/>
  <c r="I105" i="38"/>
  <c r="H105" i="38" s="1"/>
  <c r="I100" i="38"/>
  <c r="H100" i="38" s="1"/>
  <c r="E149" i="38"/>
  <c r="I149" i="38" s="1"/>
  <c r="H149" i="38" s="1"/>
  <c r="H28" i="32"/>
  <c r="J28" i="32" s="1"/>
  <c r="E67" i="38"/>
  <c r="I67" i="38" s="1"/>
  <c r="H67" i="38" s="1"/>
  <c r="C40" i="5"/>
  <c r="I140" i="38"/>
  <c r="H140" i="38" s="1"/>
  <c r="I145" i="38"/>
  <c r="H145" i="38" s="1"/>
  <c r="I76" i="38"/>
  <c r="H76" i="38" s="1"/>
  <c r="I136" i="38"/>
  <c r="H136" i="38" s="1"/>
  <c r="I123" i="38"/>
  <c r="H123" i="38" s="1"/>
  <c r="I146" i="38"/>
  <c r="H146" i="38" s="1"/>
  <c r="D40" i="5"/>
  <c r="C35" i="20" s="1"/>
  <c r="C60" i="5"/>
  <c r="I164" i="38"/>
  <c r="H164" i="38" s="1"/>
  <c r="I82" i="38"/>
  <c r="H82" i="38" s="1"/>
  <c r="I135" i="38"/>
  <c r="H135" i="38" s="1"/>
  <c r="I94" i="38"/>
  <c r="H94" i="38" s="1"/>
  <c r="I64" i="38"/>
  <c r="H64" i="38" s="1"/>
  <c r="I59" i="38"/>
  <c r="H59" i="38" s="1"/>
  <c r="N60" i="5"/>
  <c r="N59" i="5" s="1"/>
  <c r="E60" i="5"/>
  <c r="D55" i="20" s="1"/>
  <c r="J60" i="5"/>
  <c r="J59" i="5" s="1"/>
  <c r="M60" i="5"/>
  <c r="M59" i="5" s="1"/>
  <c r="H60" i="5"/>
  <c r="H59" i="5" s="1"/>
  <c r="D60" i="5"/>
  <c r="C55" i="20" s="1"/>
  <c r="I120" i="38"/>
  <c r="H120" i="38" s="1"/>
  <c r="D56" i="20"/>
  <c r="L60" i="5"/>
  <c r="L59" i="5" s="1"/>
  <c r="G60" i="5"/>
  <c r="G59" i="5" s="1"/>
  <c r="I62" i="38"/>
  <c r="H62" i="38" s="1"/>
  <c r="I114" i="38"/>
  <c r="H114" i="38" s="1"/>
  <c r="L56" i="20"/>
  <c r="K60" i="5"/>
  <c r="K59" i="5" s="1"/>
  <c r="F60" i="5"/>
  <c r="F59" i="5" s="1"/>
  <c r="I69" i="38"/>
  <c r="H69" i="38" s="1"/>
  <c r="I103" i="38"/>
  <c r="H103" i="38" s="1"/>
  <c r="I98" i="38"/>
  <c r="H98" i="38" s="1"/>
  <c r="I57" i="38"/>
  <c r="H57" i="38" s="1"/>
  <c r="I53" i="38"/>
  <c r="H53" i="38" s="1"/>
  <c r="P49" i="25"/>
  <c r="P8" i="25"/>
  <c r="J111" i="46"/>
  <c r="J116" i="46"/>
  <c r="K49" i="25"/>
  <c r="BN24" i="5"/>
  <c r="BM19" i="20" s="1"/>
  <c r="Z19" i="20"/>
  <c r="U12" i="20"/>
  <c r="BH17" i="20"/>
  <c r="BI18" i="5"/>
  <c r="BH13" i="20" s="1"/>
  <c r="BD17" i="20"/>
  <c r="BE18" i="5"/>
  <c r="BD13" i="20" s="1"/>
  <c r="AZ17" i="20"/>
  <c r="BA18" i="5"/>
  <c r="AZ13" i="20" s="1"/>
  <c r="AN12" i="20"/>
  <c r="BA59" i="5"/>
  <c r="AZ55" i="20"/>
  <c r="AT59" i="5"/>
  <c r="AS55" i="20"/>
  <c r="Z54" i="20"/>
  <c r="E56" i="20"/>
  <c r="I56" i="20"/>
  <c r="M56" i="20"/>
  <c r="E56" i="25"/>
  <c r="E52" i="25"/>
  <c r="Q15" i="25"/>
  <c r="Q83" i="25" s="1"/>
  <c r="I15" i="25"/>
  <c r="I83" i="25" s="1"/>
  <c r="T17" i="25"/>
  <c r="T21" i="25"/>
  <c r="Z55" i="20"/>
  <c r="AC12" i="20"/>
  <c r="BN20" i="5"/>
  <c r="BM15" i="20" s="1"/>
  <c r="V15" i="20"/>
  <c r="AV39" i="20"/>
  <c r="AW40" i="5"/>
  <c r="AV35" i="20" s="1"/>
  <c r="BI59" i="5"/>
  <c r="BH55" i="20"/>
  <c r="BH59" i="5"/>
  <c r="BG55" i="20"/>
  <c r="BG60" i="5"/>
  <c r="BF59" i="20"/>
  <c r="BD12" i="20"/>
  <c r="AY14" i="20"/>
  <c r="AS60" i="5"/>
  <c r="AR59" i="20"/>
  <c r="AH59" i="5"/>
  <c r="AG55" i="20"/>
  <c r="F56" i="20"/>
  <c r="J56" i="20"/>
  <c r="J40" i="34"/>
  <c r="J145" i="46"/>
  <c r="J140" i="46"/>
  <c r="I50" i="20"/>
  <c r="BN19" i="5"/>
  <c r="BM14" i="20" s="1"/>
  <c r="AD15" i="20"/>
  <c r="BN23" i="5"/>
  <c r="BM18" i="20" s="1"/>
  <c r="U18" i="20"/>
  <c r="BK40" i="5"/>
  <c r="BJ35" i="20" s="1"/>
  <c r="BJ39" i="20"/>
  <c r="BG40" i="5"/>
  <c r="BF35" i="20" s="1"/>
  <c r="BF39" i="20"/>
  <c r="BC40" i="5"/>
  <c r="BB35" i="20" s="1"/>
  <c r="BB39" i="20"/>
  <c r="AF12" i="20"/>
  <c r="G56" i="20"/>
  <c r="K56" i="20"/>
  <c r="K50" i="25"/>
  <c r="BN54" i="5"/>
  <c r="BM49" i="20" s="1"/>
  <c r="BH40" i="5"/>
  <c r="BG35" i="20" s="1"/>
  <c r="BG36" i="20"/>
  <c r="BD40" i="5"/>
  <c r="BC35" i="20" s="1"/>
  <c r="BC36" i="20"/>
  <c r="AY40" i="5"/>
  <c r="AX35" i="20" s="1"/>
  <c r="AX39" i="20"/>
  <c r="BH18" i="5"/>
  <c r="BG13" i="20" s="1"/>
  <c r="BD18" i="5"/>
  <c r="BC13" i="20" s="1"/>
  <c r="AU40" i="5"/>
  <c r="AT35" i="20" s="1"/>
  <c r="Q53" i="16"/>
  <c r="U40" i="5"/>
  <c r="BJ60" i="5"/>
  <c r="BB60" i="5"/>
  <c r="R40" i="5"/>
  <c r="Q35" i="20" s="1"/>
  <c r="Q40" i="5"/>
  <c r="P35" i="20" s="1"/>
  <c r="P40" i="5"/>
  <c r="O35" i="20" s="1"/>
  <c r="O40" i="5"/>
  <c r="N35" i="20" s="1"/>
  <c r="BL40" i="5"/>
  <c r="BK35" i="20" s="1"/>
  <c r="BJ40" i="5"/>
  <c r="BI35" i="20" s="1"/>
  <c r="BF40" i="5"/>
  <c r="BE35" i="20" s="1"/>
  <c r="BB40" i="5"/>
  <c r="BA35" i="20" s="1"/>
  <c r="AT14" i="20"/>
  <c r="D131" i="46"/>
  <c r="BL60" i="5"/>
  <c r="BK60" i="5"/>
  <c r="BD60" i="5"/>
  <c r="BC60" i="5"/>
  <c r="AP60" i="5"/>
  <c r="AK59" i="5"/>
  <c r="AI59" i="5"/>
  <c r="U59" i="5"/>
  <c r="I90" i="46"/>
  <c r="BJ18" i="5"/>
  <c r="BI13" i="20" s="1"/>
  <c r="BF18" i="5"/>
  <c r="BE13" i="20" s="1"/>
  <c r="BB18" i="5"/>
  <c r="BA13" i="20" s="1"/>
  <c r="AZ40" i="5"/>
  <c r="AY35" i="20" s="1"/>
  <c r="K53" i="16"/>
  <c r="I53" i="16"/>
  <c r="G53" i="16"/>
  <c r="BF60" i="5"/>
  <c r="AR60" i="5"/>
  <c r="F99" i="6"/>
  <c r="F69" i="46" s="1"/>
  <c r="E52" i="38"/>
  <c r="I52" i="38" s="1"/>
  <c r="E134" i="38"/>
  <c r="I134" i="38" s="1"/>
  <c r="H134" i="38" s="1"/>
  <c r="AA54" i="16"/>
  <c r="AE54" i="16"/>
  <c r="AI54" i="16"/>
  <c r="AM54" i="16"/>
  <c r="AQ54" i="16"/>
  <c r="X54" i="16"/>
  <c r="AB54" i="16"/>
  <c r="AF54" i="16"/>
  <c r="AJ54" i="16"/>
  <c r="AN54" i="16"/>
  <c r="AR54" i="16"/>
  <c r="AD54" i="16"/>
  <c r="AL54" i="16"/>
  <c r="AT54" i="16"/>
  <c r="Y54" i="16"/>
  <c r="AG54" i="16"/>
  <c r="AO54" i="16"/>
  <c r="Z54" i="16"/>
  <c r="AH54" i="16"/>
  <c r="AP54" i="16"/>
  <c r="R54" i="16"/>
  <c r="U54" i="16"/>
  <c r="N53" i="16"/>
  <c r="E93" i="38"/>
  <c r="I93" i="38" s="1"/>
  <c r="H93" i="38" s="1"/>
  <c r="E75" i="38"/>
  <c r="I75" i="38" s="1"/>
  <c r="E157" i="38"/>
  <c r="I157" i="38" s="1"/>
  <c r="H157" i="38" s="1"/>
  <c r="E110" i="38"/>
  <c r="I110" i="38" s="1"/>
  <c r="E155" i="38"/>
  <c r="I155" i="38" s="1"/>
  <c r="H155" i="38" s="1"/>
  <c r="E108" i="38"/>
  <c r="I108" i="38" s="1"/>
  <c r="E73" i="38"/>
  <c r="I73" i="38" s="1"/>
  <c r="D53" i="32"/>
  <c r="D51" i="46" s="1"/>
  <c r="E85" i="38"/>
  <c r="I85" i="38" s="1"/>
  <c r="E126" i="38"/>
  <c r="I126" i="38" s="1"/>
  <c r="H126" i="38" s="1"/>
  <c r="E167" i="38"/>
  <c r="I167" i="38" s="1"/>
  <c r="H167" i="38" s="1"/>
  <c r="J50" i="40"/>
  <c r="AK54" i="16"/>
  <c r="I54" i="16"/>
  <c r="N54" i="16"/>
  <c r="J54" i="16"/>
  <c r="O54" i="16"/>
  <c r="G54" i="16"/>
  <c r="P54" i="16"/>
  <c r="H54" i="16"/>
  <c r="Q54" i="16"/>
  <c r="K54" i="16"/>
  <c r="E151" i="38"/>
  <c r="I151" i="38" s="1"/>
  <c r="H151" i="38" s="1"/>
  <c r="E116" i="38"/>
  <c r="I116" i="38" s="1"/>
  <c r="H116" i="38" s="1"/>
  <c r="I58" i="6"/>
  <c r="I104" i="6" s="1"/>
  <c r="I141" i="46" s="1"/>
  <c r="E81" i="38"/>
  <c r="I81" i="38" s="1"/>
  <c r="E122" i="38"/>
  <c r="I122" i="38" s="1"/>
  <c r="H122" i="38" s="1"/>
  <c r="E163" i="38"/>
  <c r="I163" i="38" s="1"/>
  <c r="H163" i="38" s="1"/>
  <c r="AC54" i="16"/>
  <c r="BA54" i="16"/>
  <c r="M53" i="16"/>
  <c r="O53" i="16"/>
  <c r="I117" i="46"/>
  <c r="I144" i="38"/>
  <c r="H144" i="38" s="1"/>
  <c r="I139" i="38"/>
  <c r="H139" i="38" s="1"/>
  <c r="E22" i="32"/>
  <c r="E115" i="38"/>
  <c r="I115" i="38" s="1"/>
  <c r="E68" i="38"/>
  <c r="I68" i="38" s="1"/>
  <c r="E150" i="38"/>
  <c r="I150" i="38" s="1"/>
  <c r="H150" i="38" s="1"/>
  <c r="E20" i="34"/>
  <c r="E80" i="38"/>
  <c r="I80" i="38" s="1"/>
  <c r="E121" i="38"/>
  <c r="I121" i="38" s="1"/>
  <c r="H121" i="38" s="1"/>
  <c r="E162" i="38"/>
  <c r="I162" i="38" s="1"/>
  <c r="H162" i="38" s="1"/>
  <c r="E63" i="7"/>
  <c r="D86" i="6"/>
  <c r="E161" i="38"/>
  <c r="I161" i="38" s="1"/>
  <c r="H161" i="38" s="1"/>
  <c r="E79" i="38"/>
  <c r="I79" i="38" s="1"/>
  <c r="AY90" i="16"/>
  <c r="AY83" i="16"/>
  <c r="AY87" i="16"/>
  <c r="AY89" i="16"/>
  <c r="AY76" i="16"/>
  <c r="AY80" i="16"/>
  <c r="AY84" i="16"/>
  <c r="AY86" i="16"/>
  <c r="AY82" i="16"/>
  <c r="AY78" i="16"/>
  <c r="AY74" i="16"/>
  <c r="I63" i="38"/>
  <c r="S54" i="16"/>
  <c r="T54" i="16"/>
  <c r="BC58" i="16"/>
  <c r="BC59" i="16" s="1"/>
  <c r="BC60" i="16" s="1"/>
  <c r="E58" i="38"/>
  <c r="I58" i="38" s="1"/>
  <c r="E99" i="38"/>
  <c r="I99" i="38" s="1"/>
  <c r="H99" i="38" s="1"/>
  <c r="I104" i="38"/>
  <c r="H104" i="38" s="1"/>
  <c r="BB54" i="16"/>
  <c r="AY85" i="16"/>
  <c r="BB58" i="16"/>
  <c r="BB59" i="16" s="1"/>
  <c r="AU58" i="16"/>
  <c r="AU59" i="16" s="1"/>
  <c r="AX54" i="16"/>
  <c r="BC54" i="16"/>
  <c r="AY88" i="16"/>
  <c r="AY81" i="16"/>
  <c r="AZ58" i="16"/>
  <c r="AZ59" i="16" s="1"/>
  <c r="AY79" i="16"/>
  <c r="AY75" i="16"/>
  <c r="AV90" i="16"/>
  <c r="AV58" i="16"/>
  <c r="AV59" i="16" s="1"/>
  <c r="AV60" i="16" s="1"/>
  <c r="AV85" i="16" s="1"/>
  <c r="AV77" i="16"/>
  <c r="E95" i="38"/>
  <c r="I95" i="38" s="1"/>
  <c r="H95" i="38" s="1"/>
  <c r="C67" i="54"/>
  <c r="D74" i="54" s="1"/>
  <c r="D58" i="54"/>
  <c r="C47" i="54"/>
  <c r="D54" i="54" s="1"/>
  <c r="E27" i="34" l="1"/>
  <c r="D36" i="34"/>
  <c r="D107" i="46" s="1"/>
  <c r="D120" i="46" s="1"/>
  <c r="D122" i="46" s="1"/>
  <c r="D123" i="46" s="1"/>
  <c r="D35" i="32"/>
  <c r="E35" i="32" s="1"/>
  <c r="H35" i="32" s="1"/>
  <c r="E60" i="7"/>
  <c r="E36" i="47" s="1"/>
  <c r="D51" i="6"/>
  <c r="E11" i="7"/>
  <c r="D74" i="46"/>
  <c r="T51" i="25"/>
  <c r="T85" i="25"/>
  <c r="T48" i="25"/>
  <c r="T82" i="25"/>
  <c r="T56" i="25"/>
  <c r="T90" i="25"/>
  <c r="J49" i="25"/>
  <c r="J83" i="25"/>
  <c r="T55" i="25"/>
  <c r="T89" i="25"/>
  <c r="O49" i="25"/>
  <c r="O83" i="25"/>
  <c r="T45" i="25"/>
  <c r="T79" i="25"/>
  <c r="R49" i="25"/>
  <c r="R83" i="25"/>
  <c r="P42" i="25"/>
  <c r="P76" i="25"/>
  <c r="T46" i="25"/>
  <c r="T80" i="25"/>
  <c r="O8" i="25"/>
  <c r="T35" i="20"/>
  <c r="B55" i="20"/>
  <c r="E67" i="25"/>
  <c r="B35" i="20"/>
  <c r="I99" i="6"/>
  <c r="I69" i="46" s="1"/>
  <c r="D23" i="32"/>
  <c r="E23" i="32" s="1"/>
  <c r="E14" i="47"/>
  <c r="I51" i="6"/>
  <c r="D98" i="46"/>
  <c r="E15" i="7"/>
  <c r="E42" i="7" s="1"/>
  <c r="D90" i="46"/>
  <c r="D102" i="6"/>
  <c r="D146" i="46" s="1"/>
  <c r="E59" i="7"/>
  <c r="J34" i="32"/>
  <c r="D23" i="38"/>
  <c r="I28" i="32"/>
  <c r="G55" i="20"/>
  <c r="L55" i="20"/>
  <c r="C59" i="5"/>
  <c r="B54" i="20" s="1"/>
  <c r="E59" i="5"/>
  <c r="D54" i="20" s="1"/>
  <c r="D18" i="38"/>
  <c r="F58" i="6"/>
  <c r="F104" i="6" s="1"/>
  <c r="F141" i="46" s="1"/>
  <c r="F103" i="6"/>
  <c r="F150" i="46" s="1"/>
  <c r="E14" i="15"/>
  <c r="D45" i="6" s="1"/>
  <c r="D65" i="6" s="1"/>
  <c r="D66" i="6" s="1"/>
  <c r="AQ14" i="15"/>
  <c r="D14" i="15"/>
  <c r="AE59" i="5"/>
  <c r="AD54" i="20" s="1"/>
  <c r="AD55" i="20"/>
  <c r="AJ59" i="5"/>
  <c r="AI54" i="20" s="1"/>
  <c r="AI55" i="20"/>
  <c r="AM59" i="5"/>
  <c r="AL54" i="20" s="1"/>
  <c r="AL55" i="20"/>
  <c r="AQ59" i="5"/>
  <c r="AP54" i="20" s="1"/>
  <c r="AP55" i="20"/>
  <c r="Y59" i="5"/>
  <c r="X54" i="20" s="1"/>
  <c r="AO14" i="15"/>
  <c r="AF59" i="5"/>
  <c r="AE54" i="20" s="1"/>
  <c r="AE55" i="20"/>
  <c r="T14" i="15"/>
  <c r="D48" i="6" s="1"/>
  <c r="D69" i="6" s="1"/>
  <c r="AN14" i="15"/>
  <c r="AN59" i="5"/>
  <c r="AM54" i="20" s="1"/>
  <c r="AM55" i="20"/>
  <c r="AC59" i="5"/>
  <c r="AB54" i="20" s="1"/>
  <c r="AB55" i="20"/>
  <c r="AM14" i="15"/>
  <c r="AL59" i="5"/>
  <c r="AK54" i="20" s="1"/>
  <c r="AK55" i="20"/>
  <c r="Z59" i="5"/>
  <c r="Y54" i="20" s="1"/>
  <c r="Y55" i="20"/>
  <c r="S59" i="5"/>
  <c r="R54" i="20" s="1"/>
  <c r="R76" i="20"/>
  <c r="AO59" i="5"/>
  <c r="AN54" i="20" s="1"/>
  <c r="D13" i="34"/>
  <c r="D19" i="34" s="1"/>
  <c r="E24" i="47"/>
  <c r="E44" i="32"/>
  <c r="D51" i="32"/>
  <c r="D49" i="46" s="1"/>
  <c r="D62" i="46" s="1"/>
  <c r="D81" i="46" s="1"/>
  <c r="D83" i="46" s="1"/>
  <c r="D84" i="46" s="1"/>
  <c r="AD59" i="5"/>
  <c r="AC54" i="20" s="1"/>
  <c r="AC55" i="20"/>
  <c r="W59" i="5"/>
  <c r="V54" i="20" s="1"/>
  <c r="V55" i="20"/>
  <c r="AB59" i="5"/>
  <c r="AA54" i="20" s="1"/>
  <c r="AA55" i="20"/>
  <c r="V59" i="5"/>
  <c r="U54" i="20" s="1"/>
  <c r="U55" i="20"/>
  <c r="AP14" i="15"/>
  <c r="AG59" i="5"/>
  <c r="AF54" i="20" s="1"/>
  <c r="AF55" i="20"/>
  <c r="X59" i="5"/>
  <c r="W54" i="20" s="1"/>
  <c r="W55" i="20"/>
  <c r="BE59" i="5"/>
  <c r="BD55" i="20"/>
  <c r="AL14" i="15"/>
  <c r="D41" i="38"/>
  <c r="K55" i="20"/>
  <c r="D29" i="38"/>
  <c r="E55" i="20"/>
  <c r="J55" i="20"/>
  <c r="F55" i="20"/>
  <c r="E18" i="38"/>
  <c r="E41" i="38"/>
  <c r="E12" i="38"/>
  <c r="D12" i="38"/>
  <c r="M55" i="20"/>
  <c r="E29" i="38"/>
  <c r="E23" i="38"/>
  <c r="D13" i="38"/>
  <c r="E35" i="38"/>
  <c r="D16" i="38"/>
  <c r="I55" i="20"/>
  <c r="D21" i="38"/>
  <c r="D59" i="5"/>
  <c r="C54" i="20" s="1"/>
  <c r="BC90" i="16"/>
  <c r="BC74" i="16"/>
  <c r="BC78" i="16"/>
  <c r="BC82" i="16"/>
  <c r="BC86" i="16"/>
  <c r="BC75" i="16"/>
  <c r="BC79" i="16"/>
  <c r="BC83" i="16"/>
  <c r="BC87" i="16"/>
  <c r="BC77" i="16"/>
  <c r="BC81" i="16"/>
  <c r="BC89" i="16"/>
  <c r="BC85" i="16"/>
  <c r="BC88" i="16"/>
  <c r="BC76" i="16"/>
  <c r="BC84" i="16"/>
  <c r="BC80" i="16"/>
  <c r="H81" i="38"/>
  <c r="D40" i="38" s="1"/>
  <c r="F27" i="34" s="1"/>
  <c r="E40" i="38"/>
  <c r="G27" i="34" s="1"/>
  <c r="H108" i="38"/>
  <c r="D26" i="38" s="1"/>
  <c r="E26" i="38"/>
  <c r="BF59" i="5"/>
  <c r="BE55" i="20"/>
  <c r="BK59" i="5"/>
  <c r="BJ55" i="20"/>
  <c r="F54" i="20"/>
  <c r="D69" i="54"/>
  <c r="D71" i="54"/>
  <c r="D72" i="54"/>
  <c r="D73" i="54"/>
  <c r="D68" i="54"/>
  <c r="D75" i="54"/>
  <c r="D78" i="54"/>
  <c r="D77" i="54"/>
  <c r="D79" i="54"/>
  <c r="D76" i="54"/>
  <c r="D80" i="54"/>
  <c r="AV78" i="16"/>
  <c r="AV82" i="16"/>
  <c r="AV86" i="16"/>
  <c r="AV75" i="16"/>
  <c r="AV79" i="16"/>
  <c r="AV83" i="16"/>
  <c r="AV84" i="16"/>
  <c r="AV76" i="16"/>
  <c r="AV87" i="16"/>
  <c r="AV80" i="16"/>
  <c r="AV88" i="16"/>
  <c r="AZ60" i="16"/>
  <c r="BB60" i="16"/>
  <c r="BA60" i="16"/>
  <c r="AV74" i="16"/>
  <c r="E17" i="38"/>
  <c r="H58" i="38"/>
  <c r="D17" i="38" s="1"/>
  <c r="AX60" i="16"/>
  <c r="D107" i="6"/>
  <c r="D165" i="46" s="1"/>
  <c r="D112" i="46"/>
  <c r="H68" i="38"/>
  <c r="D27" i="38" s="1"/>
  <c r="E27" i="38"/>
  <c r="D35" i="38"/>
  <c r="E13" i="38"/>
  <c r="H85" i="38"/>
  <c r="D44" i="38" s="1"/>
  <c r="E44" i="38"/>
  <c r="E21" i="38"/>
  <c r="AP59" i="5"/>
  <c r="AO55" i="20"/>
  <c r="BL59" i="5"/>
  <c r="BK55" i="20"/>
  <c r="BB59" i="5"/>
  <c r="BA55" i="20"/>
  <c r="AG54" i="20"/>
  <c r="BG59" i="5"/>
  <c r="BF55" i="20"/>
  <c r="BH54" i="20"/>
  <c r="BI15" i="5"/>
  <c r="BH10" i="20" s="1"/>
  <c r="J54" i="20"/>
  <c r="E22" i="38"/>
  <c r="H63" i="38"/>
  <c r="D22" i="38" s="1"/>
  <c r="AJ54" i="20"/>
  <c r="AZ54" i="20"/>
  <c r="BA15" i="5"/>
  <c r="AZ10" i="20" s="1"/>
  <c r="E54" i="20"/>
  <c r="D49" i="54"/>
  <c r="D51" i="54"/>
  <c r="D52" i="54"/>
  <c r="D53" i="54"/>
  <c r="D55" i="54"/>
  <c r="D56" i="54"/>
  <c r="D57" i="54"/>
  <c r="D59" i="54"/>
  <c r="D48" i="54"/>
  <c r="D63" i="54"/>
  <c r="D64" i="54"/>
  <c r="D50" i="54"/>
  <c r="D70" i="54"/>
  <c r="AV81" i="16"/>
  <c r="AV89" i="16"/>
  <c r="E28" i="47"/>
  <c r="E32" i="47" s="1"/>
  <c r="D24" i="34" s="1"/>
  <c r="E29" i="47"/>
  <c r="D31" i="34" s="1"/>
  <c r="E31" i="34" s="1"/>
  <c r="D11" i="34"/>
  <c r="H80" i="38"/>
  <c r="D39" i="38" s="1"/>
  <c r="E39" i="38"/>
  <c r="H115" i="38"/>
  <c r="D33" i="38" s="1"/>
  <c r="F29" i="32" s="1"/>
  <c r="E33" i="38"/>
  <c r="G29" i="32" s="1"/>
  <c r="H27" i="34"/>
  <c r="E48" i="40"/>
  <c r="B15" i="24" s="1"/>
  <c r="E36" i="34"/>
  <c r="E107" i="46" s="1"/>
  <c r="D48" i="46"/>
  <c r="D61" i="46" s="1"/>
  <c r="H110" i="38"/>
  <c r="D28" i="38" s="1"/>
  <c r="E28" i="38"/>
  <c r="H52" i="38"/>
  <c r="D11" i="38" s="1"/>
  <c r="E11" i="38"/>
  <c r="T54" i="20"/>
  <c r="BC59" i="5"/>
  <c r="BB55" i="20"/>
  <c r="H29" i="32"/>
  <c r="BJ59" i="5"/>
  <c r="BI55" i="20"/>
  <c r="I49" i="25"/>
  <c r="AS54" i="20"/>
  <c r="M54" i="20"/>
  <c r="L54" i="20"/>
  <c r="G58" i="54"/>
  <c r="I58" i="54"/>
  <c r="M58" i="54"/>
  <c r="F58" i="54"/>
  <c r="H58" i="54"/>
  <c r="K58" i="54"/>
  <c r="O58" i="54"/>
  <c r="J58" i="54"/>
  <c r="P58" i="54"/>
  <c r="Q58" i="54"/>
  <c r="V58" i="54"/>
  <c r="N58" i="54"/>
  <c r="Y58" i="54"/>
  <c r="AC58" i="54"/>
  <c r="AG58" i="54"/>
  <c r="AK58" i="54"/>
  <c r="Z58" i="54"/>
  <c r="AD58" i="54"/>
  <c r="W58" i="54"/>
  <c r="AF58" i="54"/>
  <c r="AH58" i="54"/>
  <c r="X58" i="54"/>
  <c r="AB58" i="54"/>
  <c r="AE58" i="54"/>
  <c r="AA58" i="54"/>
  <c r="AL58" i="54"/>
  <c r="AQ58" i="54"/>
  <c r="S58" i="54"/>
  <c r="AJ58" i="54"/>
  <c r="AR58" i="54"/>
  <c r="L58" i="54"/>
  <c r="T58" i="54"/>
  <c r="AI58" i="54"/>
  <c r="AM58" i="54"/>
  <c r="AO58" i="54"/>
  <c r="AS58" i="54"/>
  <c r="R58" i="54"/>
  <c r="U58" i="54"/>
  <c r="AN58" i="54"/>
  <c r="AP58" i="54"/>
  <c r="AT58" i="54"/>
  <c r="H75" i="38"/>
  <c r="D34" i="38" s="1"/>
  <c r="F34" i="32" s="1"/>
  <c r="E34" i="38"/>
  <c r="G34" i="32" s="1"/>
  <c r="G54" i="54"/>
  <c r="I54" i="54"/>
  <c r="M54" i="54"/>
  <c r="F54" i="54"/>
  <c r="H54" i="54"/>
  <c r="K54" i="54"/>
  <c r="O54" i="54"/>
  <c r="J54" i="54"/>
  <c r="P54" i="54"/>
  <c r="Q54" i="54"/>
  <c r="V54" i="54"/>
  <c r="N54" i="54"/>
  <c r="Y54" i="54"/>
  <c r="AC54" i="54"/>
  <c r="AG54" i="54"/>
  <c r="AK54" i="54"/>
  <c r="Z54" i="54"/>
  <c r="AD54" i="54"/>
  <c r="W54" i="54"/>
  <c r="X54" i="54"/>
  <c r="AB54" i="54"/>
  <c r="AE54" i="54"/>
  <c r="AI54" i="54"/>
  <c r="AM54" i="54"/>
  <c r="AA54" i="54"/>
  <c r="AF54" i="54"/>
  <c r="AH54" i="54"/>
  <c r="AJ54" i="54"/>
  <c r="AL54" i="54"/>
  <c r="AQ54" i="54"/>
  <c r="S54" i="54"/>
  <c r="AN54" i="54"/>
  <c r="AR54" i="54"/>
  <c r="L54" i="54"/>
  <c r="T54" i="54"/>
  <c r="AO54" i="54"/>
  <c r="AS54" i="54"/>
  <c r="R54" i="54"/>
  <c r="U54" i="54"/>
  <c r="AT54" i="54"/>
  <c r="AP54" i="54"/>
  <c r="H74" i="54"/>
  <c r="J74" i="54"/>
  <c r="N74" i="54"/>
  <c r="I74" i="54"/>
  <c r="O74" i="54"/>
  <c r="M74" i="54"/>
  <c r="V74" i="54"/>
  <c r="L74" i="54"/>
  <c r="U74" i="54"/>
  <c r="Z74" i="54"/>
  <c r="AD74" i="54"/>
  <c r="G74" i="54"/>
  <c r="K74" i="54"/>
  <c r="Q74" i="54"/>
  <c r="S74" i="54"/>
  <c r="AH74" i="54"/>
  <c r="P74" i="54"/>
  <c r="Y74" i="54"/>
  <c r="AA74" i="54"/>
  <c r="AC74" i="54"/>
  <c r="AE74" i="54"/>
  <c r="AI74" i="54"/>
  <c r="AM74" i="54"/>
  <c r="W74" i="54"/>
  <c r="AB74" i="54"/>
  <c r="AG74" i="54"/>
  <c r="AK74" i="54"/>
  <c r="AP74" i="54"/>
  <c r="AT74" i="54"/>
  <c r="AW74" i="54"/>
  <c r="AX74" i="54"/>
  <c r="BB74" i="54"/>
  <c r="F74" i="54"/>
  <c r="R74" i="54"/>
  <c r="T74" i="54"/>
  <c r="AF74" i="54"/>
  <c r="AJ74" i="54"/>
  <c r="AQ74" i="54"/>
  <c r="X74" i="54"/>
  <c r="AO74" i="54"/>
  <c r="AS74" i="54"/>
  <c r="AY74" i="54"/>
  <c r="AZ74" i="54"/>
  <c r="BC74" i="54"/>
  <c r="AN74" i="54"/>
  <c r="AR74" i="54"/>
  <c r="AL74" i="54"/>
  <c r="BA74" i="54"/>
  <c r="AU74" i="54"/>
  <c r="AV74" i="54"/>
  <c r="AW60" i="16"/>
  <c r="AU60" i="16"/>
  <c r="H79" i="38"/>
  <c r="D38" i="38" s="1"/>
  <c r="E38" i="38"/>
  <c r="G20" i="34" s="1"/>
  <c r="G38" i="34" s="1"/>
  <c r="G109" i="46" s="1"/>
  <c r="G128" i="46" s="1"/>
  <c r="H20" i="34"/>
  <c r="E38" i="34"/>
  <c r="E109" i="46" s="1"/>
  <c r="H22" i="32"/>
  <c r="E53" i="32"/>
  <c r="E51" i="46" s="1"/>
  <c r="H73" i="38"/>
  <c r="D32" i="38" s="1"/>
  <c r="F22" i="32" s="1"/>
  <c r="E32" i="38"/>
  <c r="G22" i="32" s="1"/>
  <c r="I107" i="6"/>
  <c r="E16" i="38"/>
  <c r="AR59" i="5"/>
  <c r="AQ55" i="20"/>
  <c r="AH54" i="20"/>
  <c r="BD59" i="5"/>
  <c r="BC55" i="20"/>
  <c r="F107" i="6"/>
  <c r="AS59" i="5"/>
  <c r="AR55" i="20"/>
  <c r="BH15" i="5"/>
  <c r="BG10" i="20" s="1"/>
  <c r="BG54" i="20"/>
  <c r="Q49" i="25"/>
  <c r="Q8" i="25"/>
  <c r="K54" i="20"/>
  <c r="G54" i="20"/>
  <c r="I54" i="20"/>
  <c r="D12" i="33" l="1"/>
  <c r="D42" i="6"/>
  <c r="D61" i="6" s="1"/>
  <c r="D62" i="6" s="1"/>
  <c r="D33" i="46" s="1"/>
  <c r="D54" i="32"/>
  <c r="D52" i="46" s="1"/>
  <c r="D66" i="46" s="1"/>
  <c r="D70" i="6"/>
  <c r="D71" i="6" s="1"/>
  <c r="E45" i="7" s="1"/>
  <c r="E66" i="25"/>
  <c r="Q42" i="25"/>
  <c r="Q76" i="25"/>
  <c r="O42" i="25"/>
  <c r="O76" i="25"/>
  <c r="D16" i="34"/>
  <c r="D156" i="46"/>
  <c r="D11" i="33"/>
  <c r="E35" i="47"/>
  <c r="E37" i="47" s="1"/>
  <c r="F35" i="47" s="1"/>
  <c r="E12" i="47"/>
  <c r="D13" i="30"/>
  <c r="E33" i="7"/>
  <c r="D35" i="7" s="1"/>
  <c r="E40" i="3" s="1"/>
  <c r="F44" i="32"/>
  <c r="F51" i="32" s="1"/>
  <c r="F49" i="46" s="1"/>
  <c r="F62" i="46" s="1"/>
  <c r="F81" i="46" s="1"/>
  <c r="F83" i="46" s="1"/>
  <c r="F84" i="46" s="1"/>
  <c r="G44" i="32"/>
  <c r="G51" i="32" s="1"/>
  <c r="G49" i="46" s="1"/>
  <c r="E19" i="34"/>
  <c r="G19" i="34" s="1"/>
  <c r="G21" i="34" s="1"/>
  <c r="G46" i="40" s="1"/>
  <c r="G50" i="40" s="1"/>
  <c r="D21" i="34"/>
  <c r="D46" i="40" s="1"/>
  <c r="M46" i="40" s="1"/>
  <c r="M50" i="40" s="1"/>
  <c r="D37" i="34"/>
  <c r="D108" i="46" s="1"/>
  <c r="D124" i="46" s="1"/>
  <c r="D126" i="46" s="1"/>
  <c r="D127" i="46" s="1"/>
  <c r="D39" i="6"/>
  <c r="E27" i="7" s="1"/>
  <c r="D29" i="7" s="1"/>
  <c r="D24" i="46"/>
  <c r="D36" i="6"/>
  <c r="E21" i="7" s="1"/>
  <c r="D23" i="7" s="1"/>
  <c r="D15" i="46"/>
  <c r="E39" i="7"/>
  <c r="D42" i="46"/>
  <c r="H44" i="32"/>
  <c r="E51" i="32"/>
  <c r="E49" i="46" s="1"/>
  <c r="E62" i="46" s="1"/>
  <c r="E39" i="34"/>
  <c r="H31" i="34"/>
  <c r="BD54" i="20"/>
  <c r="BE15" i="5"/>
  <c r="BD10" i="20" s="1"/>
  <c r="D139" i="46"/>
  <c r="E12" i="33"/>
  <c r="F24" i="47"/>
  <c r="F26" i="47" s="1"/>
  <c r="E26" i="47"/>
  <c r="F35" i="32"/>
  <c r="F20" i="34"/>
  <c r="F38" i="34" s="1"/>
  <c r="F109" i="46" s="1"/>
  <c r="F128" i="46" s="1"/>
  <c r="F130" i="46" s="1"/>
  <c r="F131" i="46" s="1"/>
  <c r="G50" i="54"/>
  <c r="I50" i="54"/>
  <c r="M50" i="54"/>
  <c r="F50" i="54"/>
  <c r="H50" i="54"/>
  <c r="K50" i="54"/>
  <c r="O50" i="54"/>
  <c r="J50" i="54"/>
  <c r="P50" i="54"/>
  <c r="Q50" i="54"/>
  <c r="V50" i="54"/>
  <c r="N50" i="54"/>
  <c r="Y50" i="54"/>
  <c r="AC50" i="54"/>
  <c r="AG50" i="54"/>
  <c r="AK50" i="54"/>
  <c r="Z50" i="54"/>
  <c r="AD50" i="54"/>
  <c r="W50" i="54"/>
  <c r="AF50" i="54"/>
  <c r="AH50" i="54"/>
  <c r="X50" i="54"/>
  <c r="AB50" i="54"/>
  <c r="AE50" i="54"/>
  <c r="AA50" i="54"/>
  <c r="AL50" i="54"/>
  <c r="AQ50" i="54"/>
  <c r="S50" i="54"/>
  <c r="AR50" i="54"/>
  <c r="L50" i="54"/>
  <c r="T50" i="54"/>
  <c r="AI50" i="54"/>
  <c r="AM50" i="54"/>
  <c r="AO50" i="54"/>
  <c r="AS50" i="54"/>
  <c r="R50" i="54"/>
  <c r="U50" i="54"/>
  <c r="AN50" i="54"/>
  <c r="AP50" i="54"/>
  <c r="AJ50" i="54"/>
  <c r="AT50" i="54"/>
  <c r="K53" i="54"/>
  <c r="F53" i="54"/>
  <c r="G53" i="54"/>
  <c r="I53" i="54"/>
  <c r="M53" i="54"/>
  <c r="N53" i="54"/>
  <c r="V53" i="54"/>
  <c r="O53" i="54"/>
  <c r="H53" i="54"/>
  <c r="P53" i="54"/>
  <c r="J53" i="54"/>
  <c r="Q53" i="54"/>
  <c r="W53" i="54"/>
  <c r="AB53" i="54"/>
  <c r="AF53" i="54"/>
  <c r="AJ53" i="54"/>
  <c r="Y53" i="54"/>
  <c r="AC53" i="54"/>
  <c r="AA53" i="54"/>
  <c r="AD53" i="54"/>
  <c r="AG53" i="54"/>
  <c r="Z53" i="54"/>
  <c r="AN53" i="54"/>
  <c r="AE53" i="54"/>
  <c r="AK53" i="54"/>
  <c r="AP53" i="54"/>
  <c r="AT53" i="54"/>
  <c r="AL53" i="54"/>
  <c r="AM53" i="54"/>
  <c r="AQ53" i="54"/>
  <c r="S53" i="54"/>
  <c r="X53" i="54"/>
  <c r="AR53" i="54"/>
  <c r="L53" i="54"/>
  <c r="T53" i="54"/>
  <c r="AH53" i="54"/>
  <c r="U53" i="54"/>
  <c r="AI53" i="54"/>
  <c r="AS53" i="54"/>
  <c r="AO53" i="54"/>
  <c r="R53" i="54"/>
  <c r="BF54" i="20"/>
  <c r="BG15" i="5"/>
  <c r="BF10" i="20" s="1"/>
  <c r="AX75" i="16"/>
  <c r="AX79" i="16"/>
  <c r="AX83" i="16"/>
  <c r="AX87" i="16"/>
  <c r="AX89" i="16"/>
  <c r="AX76" i="16"/>
  <c r="AX80" i="16"/>
  <c r="AX84" i="16"/>
  <c r="AX88" i="16"/>
  <c r="AX77" i="16"/>
  <c r="AX81" i="16"/>
  <c r="AX85" i="16"/>
  <c r="AX90" i="16"/>
  <c r="AX78" i="16"/>
  <c r="AX86" i="16"/>
  <c r="AX82" i="16"/>
  <c r="AX74" i="16"/>
  <c r="AZ82" i="16"/>
  <c r="AZ86" i="16"/>
  <c r="AZ75" i="16"/>
  <c r="AZ79" i="16"/>
  <c r="AZ83" i="16"/>
  <c r="AZ80" i="16"/>
  <c r="AZ87" i="16"/>
  <c r="AZ84" i="16"/>
  <c r="AZ88" i="16"/>
  <c r="AZ76" i="16"/>
  <c r="AZ78" i="16"/>
  <c r="AZ85" i="16"/>
  <c r="AZ89" i="16"/>
  <c r="AZ74" i="16"/>
  <c r="AZ81" i="16"/>
  <c r="AZ90" i="16"/>
  <c r="AZ77" i="16"/>
  <c r="F68" i="54"/>
  <c r="F31" i="16" s="1"/>
  <c r="J68" i="54"/>
  <c r="J31" i="16" s="1"/>
  <c r="K68" i="54"/>
  <c r="K31" i="16" s="1"/>
  <c r="P68" i="54"/>
  <c r="P31" i="16" s="1"/>
  <c r="G68" i="54"/>
  <c r="G31" i="16" s="1"/>
  <c r="M68" i="54"/>
  <c r="M31" i="16" s="1"/>
  <c r="I68" i="54"/>
  <c r="I31" i="16" s="1"/>
  <c r="N68" i="54"/>
  <c r="N31" i="16" s="1"/>
  <c r="S68" i="54"/>
  <c r="S31" i="16" s="1"/>
  <c r="X68" i="54"/>
  <c r="X31" i="16" s="1"/>
  <c r="AB68" i="54"/>
  <c r="AF68" i="54"/>
  <c r="AF31" i="16" s="1"/>
  <c r="H68" i="54"/>
  <c r="H31" i="16" s="1"/>
  <c r="R68" i="54"/>
  <c r="R31" i="16" s="1"/>
  <c r="T68" i="54"/>
  <c r="T31" i="16" s="1"/>
  <c r="W68" i="54"/>
  <c r="W31" i="16" s="1"/>
  <c r="Z68" i="54"/>
  <c r="Z31" i="16" s="1"/>
  <c r="AD68" i="54"/>
  <c r="AD31" i="16" s="1"/>
  <c r="AJ68" i="54"/>
  <c r="AJ31" i="16" s="1"/>
  <c r="Q68" i="54"/>
  <c r="Q31" i="16" s="1"/>
  <c r="L68" i="54"/>
  <c r="L31" i="16" s="1"/>
  <c r="AG68" i="54"/>
  <c r="AG31" i="16" s="1"/>
  <c r="AK68" i="54"/>
  <c r="AA68" i="54"/>
  <c r="AA31" i="16" s="1"/>
  <c r="AH68" i="54"/>
  <c r="AH31" i="16" s="1"/>
  <c r="AL68" i="54"/>
  <c r="AL31" i="16" s="1"/>
  <c r="AR68" i="54"/>
  <c r="AR31" i="16" s="1"/>
  <c r="AZ68" i="54"/>
  <c r="AZ31" i="16" s="1"/>
  <c r="Y68" i="54"/>
  <c r="AE68" i="54"/>
  <c r="AE31" i="16" s="1"/>
  <c r="AM68" i="54"/>
  <c r="AM31" i="16" s="1"/>
  <c r="AO68" i="54"/>
  <c r="AO31" i="16" s="1"/>
  <c r="AS68" i="54"/>
  <c r="AU68" i="54"/>
  <c r="AU31" i="16" s="1"/>
  <c r="AV68" i="54"/>
  <c r="AV31" i="16" s="1"/>
  <c r="AY68" i="54"/>
  <c r="AY31" i="16" s="1"/>
  <c r="BA68" i="54"/>
  <c r="BC68" i="54"/>
  <c r="BC31" i="16" s="1"/>
  <c r="O68" i="54"/>
  <c r="V68" i="54"/>
  <c r="V31" i="16" s="1"/>
  <c r="AI68" i="54"/>
  <c r="AI31" i="16" s="1"/>
  <c r="AP68" i="54"/>
  <c r="AP31" i="16" s="1"/>
  <c r="AT68" i="54"/>
  <c r="AT31" i="16" s="1"/>
  <c r="AX68" i="54"/>
  <c r="AX31" i="16" s="1"/>
  <c r="U68" i="54"/>
  <c r="U31" i="16" s="1"/>
  <c r="AC68" i="54"/>
  <c r="AC31" i="16" s="1"/>
  <c r="AQ68" i="54"/>
  <c r="AQ31" i="16" s="1"/>
  <c r="AW68" i="54"/>
  <c r="AW31" i="16" s="1"/>
  <c r="AN68" i="54"/>
  <c r="AN31" i="16" s="1"/>
  <c r="BB68" i="54"/>
  <c r="BB31" i="16" s="1"/>
  <c r="F69" i="54"/>
  <c r="G69" i="54"/>
  <c r="M69" i="54"/>
  <c r="H69" i="54"/>
  <c r="J69" i="54"/>
  <c r="N69" i="54"/>
  <c r="N32" i="16" s="1"/>
  <c r="Q69" i="54"/>
  <c r="T69" i="54"/>
  <c r="W69" i="54"/>
  <c r="Y69" i="54"/>
  <c r="AC69" i="54"/>
  <c r="O69" i="54"/>
  <c r="I69" i="54"/>
  <c r="I32" i="16" s="1"/>
  <c r="K69" i="54"/>
  <c r="P69" i="54"/>
  <c r="L69" i="54"/>
  <c r="S69" i="54"/>
  <c r="AA69" i="54"/>
  <c r="AE69" i="54"/>
  <c r="AG69" i="54"/>
  <c r="AG32" i="16" s="1"/>
  <c r="AK69" i="54"/>
  <c r="AK32" i="16" s="1"/>
  <c r="U69" i="54"/>
  <c r="AH69" i="54"/>
  <c r="AH32" i="16" s="1"/>
  <c r="AL69" i="54"/>
  <c r="AL32" i="16" s="1"/>
  <c r="R69" i="54"/>
  <c r="AB69" i="54"/>
  <c r="AM69" i="54"/>
  <c r="AO69" i="54"/>
  <c r="AS69" i="54"/>
  <c r="AU69" i="54"/>
  <c r="AV69" i="54"/>
  <c r="AY69" i="54"/>
  <c r="BA69" i="54"/>
  <c r="V69" i="54"/>
  <c r="AF69" i="54"/>
  <c r="AI69" i="54"/>
  <c r="AN69" i="54"/>
  <c r="AP69" i="54"/>
  <c r="AT69" i="54"/>
  <c r="AW69" i="54"/>
  <c r="AX69" i="54"/>
  <c r="BB69" i="54"/>
  <c r="X69" i="54"/>
  <c r="AJ69" i="54"/>
  <c r="AQ69" i="54"/>
  <c r="AQ32" i="16" s="1"/>
  <c r="BC69" i="54"/>
  <c r="AR69" i="54"/>
  <c r="AZ69" i="54"/>
  <c r="Z69" i="54"/>
  <c r="AD69" i="54"/>
  <c r="BF15" i="5"/>
  <c r="BE10" i="20" s="1"/>
  <c r="BE54" i="20"/>
  <c r="F165" i="46"/>
  <c r="L18" i="3"/>
  <c r="M18" i="3" s="1"/>
  <c r="BD15" i="5"/>
  <c r="BC10" i="20" s="1"/>
  <c r="BC54" i="20"/>
  <c r="AQ54" i="20"/>
  <c r="I165" i="46"/>
  <c r="L17" i="3"/>
  <c r="M17" i="3" s="1"/>
  <c r="I20" i="34"/>
  <c r="I38" i="34" s="1"/>
  <c r="I109" i="46" s="1"/>
  <c r="I128" i="46" s="1"/>
  <c r="I130" i="46" s="1"/>
  <c r="I131" i="46" s="1"/>
  <c r="H38" i="34"/>
  <c r="H109" i="46" s="1"/>
  <c r="H128" i="46" s="1"/>
  <c r="AW76" i="16"/>
  <c r="AW80" i="16"/>
  <c r="AW84" i="16"/>
  <c r="AW88" i="16"/>
  <c r="AW89" i="16"/>
  <c r="AW77" i="16"/>
  <c r="AW81" i="16"/>
  <c r="AW85" i="16"/>
  <c r="AW90" i="16"/>
  <c r="AW74" i="16"/>
  <c r="AW78" i="16"/>
  <c r="AW82" i="16"/>
  <c r="AW86" i="16"/>
  <c r="AW79" i="16"/>
  <c r="AW87" i="16"/>
  <c r="AW83" i="16"/>
  <c r="AW75" i="16"/>
  <c r="BB54" i="20"/>
  <c r="BC15" i="5"/>
  <c r="BB10" i="20" s="1"/>
  <c r="D155" i="46"/>
  <c r="D77" i="46"/>
  <c r="D79" i="46" s="1"/>
  <c r="D80" i="46" s="1"/>
  <c r="F36" i="34"/>
  <c r="F107" i="46" s="1"/>
  <c r="F120" i="46" s="1"/>
  <c r="F122" i="46" s="1"/>
  <c r="F123" i="46" s="1"/>
  <c r="F48" i="40"/>
  <c r="D30" i="34"/>
  <c r="E30" i="34" s="1"/>
  <c r="H30" i="34" s="1"/>
  <c r="E30" i="47"/>
  <c r="I64" i="54"/>
  <c r="J64" i="54"/>
  <c r="F64" i="54"/>
  <c r="K64" i="54"/>
  <c r="H64" i="54"/>
  <c r="M64" i="54"/>
  <c r="Q64" i="54"/>
  <c r="G64" i="54"/>
  <c r="N64" i="54"/>
  <c r="V64" i="54"/>
  <c r="O64" i="54"/>
  <c r="P64" i="54"/>
  <c r="AA64" i="54"/>
  <c r="AE64" i="54"/>
  <c r="AI64" i="54"/>
  <c r="X64" i="54"/>
  <c r="AB64" i="54"/>
  <c r="Y64" i="54"/>
  <c r="Z64" i="54"/>
  <c r="AM64" i="54"/>
  <c r="AC64" i="54"/>
  <c r="AD64" i="54"/>
  <c r="AL64" i="54"/>
  <c r="AO64" i="54"/>
  <c r="AS64" i="54"/>
  <c r="L64" i="54"/>
  <c r="U64" i="54"/>
  <c r="W64" i="54"/>
  <c r="AH64" i="54"/>
  <c r="AK64" i="54"/>
  <c r="AP64" i="54"/>
  <c r="AT64" i="54"/>
  <c r="R64" i="54"/>
  <c r="AG64" i="54"/>
  <c r="AJ64" i="54"/>
  <c r="AQ64" i="54"/>
  <c r="S64" i="54"/>
  <c r="AF64" i="54"/>
  <c r="AR64" i="54"/>
  <c r="AN64" i="54"/>
  <c r="T64" i="54"/>
  <c r="K57" i="54"/>
  <c r="F57" i="54"/>
  <c r="G57" i="54"/>
  <c r="I57" i="54"/>
  <c r="M57" i="54"/>
  <c r="N57" i="54"/>
  <c r="V57" i="54"/>
  <c r="O57" i="54"/>
  <c r="H57" i="54"/>
  <c r="P57" i="54"/>
  <c r="J57" i="54"/>
  <c r="Q57" i="54"/>
  <c r="W57" i="54"/>
  <c r="AB57" i="54"/>
  <c r="AF57" i="54"/>
  <c r="AJ57" i="54"/>
  <c r="Y57" i="54"/>
  <c r="AC57" i="54"/>
  <c r="AA57" i="54"/>
  <c r="AD57" i="54"/>
  <c r="Z57" i="54"/>
  <c r="AH57" i="54"/>
  <c r="AI57" i="54"/>
  <c r="AL57" i="54"/>
  <c r="AM57" i="54"/>
  <c r="AN57" i="54"/>
  <c r="AG57" i="54"/>
  <c r="AK57" i="54"/>
  <c r="AP57" i="54"/>
  <c r="AT57" i="54"/>
  <c r="AE57" i="54"/>
  <c r="AQ57" i="54"/>
  <c r="S57" i="54"/>
  <c r="AR57" i="54"/>
  <c r="L57" i="54"/>
  <c r="T57" i="54"/>
  <c r="AO57" i="54"/>
  <c r="R57" i="54"/>
  <c r="X57" i="54"/>
  <c r="U57" i="54"/>
  <c r="AS57" i="54"/>
  <c r="J52" i="54"/>
  <c r="F52" i="54"/>
  <c r="K52" i="54"/>
  <c r="H52" i="54"/>
  <c r="M52" i="54"/>
  <c r="Q52" i="54"/>
  <c r="G52" i="54"/>
  <c r="I52" i="54"/>
  <c r="N52" i="54"/>
  <c r="V52" i="54"/>
  <c r="O52" i="54"/>
  <c r="P52" i="54"/>
  <c r="X52" i="54"/>
  <c r="AA52" i="54"/>
  <c r="AE52" i="54"/>
  <c r="AI52" i="54"/>
  <c r="AM52" i="54"/>
  <c r="W52" i="54"/>
  <c r="AB52" i="54"/>
  <c r="AF52" i="54"/>
  <c r="AG52" i="54"/>
  <c r="AH52" i="54"/>
  <c r="AJ52" i="54"/>
  <c r="AK52" i="54"/>
  <c r="AL52" i="54"/>
  <c r="AC52" i="54"/>
  <c r="AD52" i="54"/>
  <c r="AN52" i="54"/>
  <c r="AO52" i="54"/>
  <c r="AS52" i="54"/>
  <c r="R52" i="54"/>
  <c r="U52" i="54"/>
  <c r="Z52" i="54"/>
  <c r="AP52" i="54"/>
  <c r="AT52" i="54"/>
  <c r="Y52" i="54"/>
  <c r="AQ52" i="54"/>
  <c r="S52" i="54"/>
  <c r="AR52" i="54"/>
  <c r="T52" i="54"/>
  <c r="L52" i="54"/>
  <c r="BB15" i="5"/>
  <c r="BA10" i="20" s="1"/>
  <c r="BA54" i="20"/>
  <c r="F77" i="54"/>
  <c r="G77" i="54"/>
  <c r="M77" i="54"/>
  <c r="H77" i="54"/>
  <c r="N77" i="54"/>
  <c r="Q77" i="54"/>
  <c r="T77" i="54"/>
  <c r="W77" i="54"/>
  <c r="Y77" i="54"/>
  <c r="AC77" i="54"/>
  <c r="J77" i="54"/>
  <c r="O77" i="54"/>
  <c r="I77" i="54"/>
  <c r="K77" i="54"/>
  <c r="L77" i="54"/>
  <c r="S77" i="54"/>
  <c r="AA77" i="54"/>
  <c r="AE77" i="54"/>
  <c r="AG77" i="54"/>
  <c r="AK77" i="54"/>
  <c r="P77" i="54"/>
  <c r="U77" i="54"/>
  <c r="AH77" i="54"/>
  <c r="AL77" i="54"/>
  <c r="Z77" i="54"/>
  <c r="AM77" i="54"/>
  <c r="AO77" i="54"/>
  <c r="AS77" i="54"/>
  <c r="AU77" i="54"/>
  <c r="AV77" i="54"/>
  <c r="AY77" i="54"/>
  <c r="BA77" i="54"/>
  <c r="X77" i="54"/>
  <c r="AD77" i="54"/>
  <c r="AI77" i="54"/>
  <c r="AP77" i="54"/>
  <c r="AT77" i="54"/>
  <c r="AW77" i="54"/>
  <c r="AX77" i="54"/>
  <c r="BB77" i="54"/>
  <c r="BC77" i="54"/>
  <c r="R77" i="54"/>
  <c r="AB77" i="54"/>
  <c r="V77" i="54"/>
  <c r="AF77" i="54"/>
  <c r="AJ77" i="54"/>
  <c r="AQ77" i="54"/>
  <c r="AN77" i="54"/>
  <c r="AR77" i="54"/>
  <c r="AZ77" i="54"/>
  <c r="F73" i="54"/>
  <c r="G73" i="54"/>
  <c r="M73" i="54"/>
  <c r="H73" i="54"/>
  <c r="J73" i="54"/>
  <c r="N73" i="54"/>
  <c r="Q73" i="54"/>
  <c r="T73" i="54"/>
  <c r="W73" i="54"/>
  <c r="Y73" i="54"/>
  <c r="AC73" i="54"/>
  <c r="O73" i="54"/>
  <c r="V73" i="54"/>
  <c r="R73" i="54"/>
  <c r="X73" i="54"/>
  <c r="AB73" i="54"/>
  <c r="AF73" i="54"/>
  <c r="AG73" i="54"/>
  <c r="AK73" i="54"/>
  <c r="Z73" i="54"/>
  <c r="AD73" i="54"/>
  <c r="AH73" i="54"/>
  <c r="AL73" i="54"/>
  <c r="L73" i="54"/>
  <c r="S73" i="54"/>
  <c r="AA73" i="54"/>
  <c r="AO73" i="54"/>
  <c r="AS73" i="54"/>
  <c r="AU73" i="54"/>
  <c r="AV73" i="54"/>
  <c r="AY73" i="54"/>
  <c r="BA73" i="54"/>
  <c r="P73" i="54"/>
  <c r="AE73" i="54"/>
  <c r="AI73" i="54"/>
  <c r="AP73" i="54"/>
  <c r="AT73" i="54"/>
  <c r="AW73" i="54"/>
  <c r="AX73" i="54"/>
  <c r="BB73" i="54"/>
  <c r="I73" i="54"/>
  <c r="U73" i="54"/>
  <c r="AM73" i="54"/>
  <c r="AQ73" i="54"/>
  <c r="BC73" i="54"/>
  <c r="AJ73" i="54"/>
  <c r="K73" i="54"/>
  <c r="AN73" i="54"/>
  <c r="AZ73" i="54"/>
  <c r="AR73" i="54"/>
  <c r="E48" i="46"/>
  <c r="E61" i="46" s="1"/>
  <c r="F10" i="25" s="1"/>
  <c r="F78" i="25" s="1"/>
  <c r="F28" i="32"/>
  <c r="F53" i="32" s="1"/>
  <c r="F51" i="46" s="1"/>
  <c r="D47" i="40"/>
  <c r="E24" i="34"/>
  <c r="H59" i="54"/>
  <c r="F59" i="54"/>
  <c r="J59" i="54"/>
  <c r="P59" i="54"/>
  <c r="Q59" i="54"/>
  <c r="K59" i="54"/>
  <c r="M59" i="54"/>
  <c r="N59" i="54"/>
  <c r="V59" i="54"/>
  <c r="O59" i="54"/>
  <c r="G59" i="54"/>
  <c r="Z59" i="54"/>
  <c r="AD59" i="54"/>
  <c r="AH59" i="54"/>
  <c r="AL59" i="54"/>
  <c r="I59" i="54"/>
  <c r="X59" i="54"/>
  <c r="AA59" i="54"/>
  <c r="AE59" i="54"/>
  <c r="AC59" i="54"/>
  <c r="Y59" i="54"/>
  <c r="W59" i="54"/>
  <c r="AF59" i="54"/>
  <c r="AI59" i="54"/>
  <c r="AJ59" i="54"/>
  <c r="AK59" i="54"/>
  <c r="AR59" i="54"/>
  <c r="L59" i="54"/>
  <c r="T59" i="54"/>
  <c r="AM59" i="54"/>
  <c r="AN59" i="54"/>
  <c r="AO59" i="54"/>
  <c r="AS59" i="54"/>
  <c r="R59" i="54"/>
  <c r="U59" i="54"/>
  <c r="AG59" i="54"/>
  <c r="AP59" i="54"/>
  <c r="AT59" i="54"/>
  <c r="AQ59" i="54"/>
  <c r="S59" i="54"/>
  <c r="AB59" i="54"/>
  <c r="BK54" i="20"/>
  <c r="F79" i="54"/>
  <c r="I79" i="54"/>
  <c r="J79" i="54"/>
  <c r="O79" i="54"/>
  <c r="K79" i="54"/>
  <c r="R79" i="54"/>
  <c r="AA79" i="54"/>
  <c r="AE79" i="54"/>
  <c r="N79" i="54"/>
  <c r="Q79" i="54"/>
  <c r="Z79" i="54"/>
  <c r="AD79" i="54"/>
  <c r="AI79" i="54"/>
  <c r="L79" i="54"/>
  <c r="S79" i="54"/>
  <c r="Y79" i="54"/>
  <c r="AC79" i="54"/>
  <c r="AF79" i="54"/>
  <c r="AJ79" i="54"/>
  <c r="W79" i="54"/>
  <c r="X79" i="54"/>
  <c r="AQ79" i="54"/>
  <c r="G79" i="54"/>
  <c r="T79" i="54"/>
  <c r="AB79" i="54"/>
  <c r="AM79" i="54"/>
  <c r="AN79" i="54"/>
  <c r="AR79" i="54"/>
  <c r="AZ79" i="54"/>
  <c r="V79" i="54"/>
  <c r="AG79" i="54"/>
  <c r="AK79" i="54"/>
  <c r="AU79" i="54"/>
  <c r="AW79" i="54"/>
  <c r="AV79" i="54"/>
  <c r="BC79" i="54"/>
  <c r="H79" i="54"/>
  <c r="U79" i="54"/>
  <c r="AH79" i="54"/>
  <c r="BA79" i="54"/>
  <c r="BB79" i="54"/>
  <c r="P79" i="54"/>
  <c r="AO79" i="54"/>
  <c r="AS79" i="54"/>
  <c r="AP79" i="54"/>
  <c r="AT79" i="54"/>
  <c r="AX79" i="54"/>
  <c r="AY79" i="54"/>
  <c r="M79" i="54"/>
  <c r="AL79" i="54"/>
  <c r="D162" i="46"/>
  <c r="D97" i="46"/>
  <c r="D99" i="46" s="1"/>
  <c r="D100" i="46" s="1"/>
  <c r="BJ15" i="5"/>
  <c r="BI10" i="20" s="1"/>
  <c r="BI54" i="20"/>
  <c r="G48" i="40"/>
  <c r="G36" i="34"/>
  <c r="G107" i="46" s="1"/>
  <c r="G120" i="46" s="1"/>
  <c r="I27" i="34"/>
  <c r="H48" i="40"/>
  <c r="N48" i="40" s="1"/>
  <c r="H36" i="34"/>
  <c r="H107" i="46" s="1"/>
  <c r="H63" i="54"/>
  <c r="J63" i="54"/>
  <c r="P63" i="54"/>
  <c r="Q63" i="54"/>
  <c r="K63" i="54"/>
  <c r="M63" i="54"/>
  <c r="N63" i="54"/>
  <c r="V63" i="54"/>
  <c r="I63" i="54"/>
  <c r="G63" i="54"/>
  <c r="O63" i="54"/>
  <c r="F63" i="54"/>
  <c r="Z63" i="54"/>
  <c r="AD63" i="54"/>
  <c r="AH63" i="54"/>
  <c r="AL63" i="54"/>
  <c r="X63" i="54"/>
  <c r="AA63" i="54"/>
  <c r="AB63" i="54"/>
  <c r="AE63" i="54"/>
  <c r="AF63" i="54"/>
  <c r="AC63" i="54"/>
  <c r="AG63" i="54"/>
  <c r="AK63" i="54"/>
  <c r="Y63" i="54"/>
  <c r="W63" i="54"/>
  <c r="AJ63" i="54"/>
  <c r="AN63" i="54"/>
  <c r="AR63" i="54"/>
  <c r="L63" i="54"/>
  <c r="T63" i="54"/>
  <c r="AO63" i="54"/>
  <c r="AS63" i="54"/>
  <c r="R63" i="54"/>
  <c r="U63" i="54"/>
  <c r="AI63" i="54"/>
  <c r="AP63" i="54"/>
  <c r="AT63" i="54"/>
  <c r="AM63" i="54"/>
  <c r="AQ63" i="54"/>
  <c r="S63" i="54"/>
  <c r="J56" i="54"/>
  <c r="F56" i="54"/>
  <c r="K56" i="54"/>
  <c r="H56" i="54"/>
  <c r="M56" i="54"/>
  <c r="Q56" i="54"/>
  <c r="G56" i="54"/>
  <c r="I56" i="54"/>
  <c r="N56" i="54"/>
  <c r="V56" i="54"/>
  <c r="O56" i="54"/>
  <c r="X56" i="54"/>
  <c r="AA56" i="54"/>
  <c r="AE56" i="54"/>
  <c r="AI56" i="54"/>
  <c r="AM56" i="54"/>
  <c r="P56" i="54"/>
  <c r="W56" i="54"/>
  <c r="AB56" i="54"/>
  <c r="AC56" i="54"/>
  <c r="AD56" i="54"/>
  <c r="AH56" i="54"/>
  <c r="AL56" i="54"/>
  <c r="AO56" i="54"/>
  <c r="AS56" i="54"/>
  <c r="R56" i="54"/>
  <c r="U56" i="54"/>
  <c r="AG56" i="54"/>
  <c r="AJ56" i="54"/>
  <c r="AK56" i="54"/>
  <c r="AP56" i="54"/>
  <c r="AT56" i="54"/>
  <c r="Z56" i="54"/>
  <c r="AN56" i="54"/>
  <c r="AQ56" i="54"/>
  <c r="S56" i="54"/>
  <c r="AF56" i="54"/>
  <c r="L56" i="54"/>
  <c r="Y56" i="54"/>
  <c r="AR56" i="54"/>
  <c r="T56" i="54"/>
  <c r="H51" i="54"/>
  <c r="F51" i="54"/>
  <c r="J51" i="54"/>
  <c r="P51" i="54"/>
  <c r="Q51" i="54"/>
  <c r="K51" i="54"/>
  <c r="M51" i="54"/>
  <c r="N51" i="54"/>
  <c r="V51" i="54"/>
  <c r="I51" i="54"/>
  <c r="O51" i="54"/>
  <c r="G51" i="54"/>
  <c r="Z51" i="54"/>
  <c r="AD51" i="54"/>
  <c r="AH51" i="54"/>
  <c r="AL51" i="54"/>
  <c r="X51" i="54"/>
  <c r="AA51" i="54"/>
  <c r="AE51" i="54"/>
  <c r="AC51" i="54"/>
  <c r="Y51" i="54"/>
  <c r="W51" i="54"/>
  <c r="AF51" i="54"/>
  <c r="AI51" i="54"/>
  <c r="AJ51" i="54"/>
  <c r="AK51" i="54"/>
  <c r="AR51" i="54"/>
  <c r="L51" i="54"/>
  <c r="T51" i="54"/>
  <c r="AB51" i="54"/>
  <c r="AM51" i="54"/>
  <c r="AN51" i="54"/>
  <c r="AO51" i="54"/>
  <c r="AS51" i="54"/>
  <c r="R51" i="54"/>
  <c r="U51" i="54"/>
  <c r="AG51" i="54"/>
  <c r="AP51" i="54"/>
  <c r="AT51" i="54"/>
  <c r="AQ51" i="54"/>
  <c r="S51" i="54"/>
  <c r="AO54" i="20"/>
  <c r="BA76" i="16"/>
  <c r="BA80" i="16"/>
  <c r="BA84" i="16"/>
  <c r="BA88" i="16"/>
  <c r="BA77" i="16"/>
  <c r="BA81" i="16"/>
  <c r="BA85" i="16"/>
  <c r="BA90" i="16"/>
  <c r="BA74" i="16"/>
  <c r="BA78" i="16"/>
  <c r="BA82" i="16"/>
  <c r="BA79" i="16"/>
  <c r="BA86" i="16"/>
  <c r="BA89" i="16"/>
  <c r="BA83" i="16"/>
  <c r="BA87" i="16"/>
  <c r="BA75" i="16"/>
  <c r="F80" i="54"/>
  <c r="K80" i="54"/>
  <c r="G80" i="54"/>
  <c r="M80" i="54"/>
  <c r="I80" i="54"/>
  <c r="N80" i="54"/>
  <c r="P80" i="54"/>
  <c r="S80" i="54"/>
  <c r="X80" i="54"/>
  <c r="AB80" i="54"/>
  <c r="H80" i="54"/>
  <c r="U80" i="54"/>
  <c r="Y80" i="54"/>
  <c r="AA80" i="54"/>
  <c r="AC80" i="54"/>
  <c r="AE80" i="54"/>
  <c r="AF80" i="54"/>
  <c r="AJ80" i="54"/>
  <c r="J80" i="54"/>
  <c r="O80" i="54"/>
  <c r="V80" i="54"/>
  <c r="AG80" i="54"/>
  <c r="AK80" i="54"/>
  <c r="L80" i="54"/>
  <c r="R80" i="54"/>
  <c r="AH80" i="54"/>
  <c r="AN80" i="54"/>
  <c r="AR80" i="54"/>
  <c r="AZ80" i="54"/>
  <c r="Q80" i="54"/>
  <c r="Z80" i="54"/>
  <c r="AL80" i="54"/>
  <c r="AO80" i="54"/>
  <c r="AS80" i="54"/>
  <c r="AU80" i="54"/>
  <c r="AV80" i="54"/>
  <c r="AY80" i="54"/>
  <c r="BA80" i="54"/>
  <c r="T80" i="54"/>
  <c r="AP80" i="54"/>
  <c r="AT80" i="54"/>
  <c r="AX80" i="54"/>
  <c r="BC80" i="54"/>
  <c r="W80" i="54"/>
  <c r="AD80" i="54"/>
  <c r="AM80" i="54"/>
  <c r="AI80" i="54"/>
  <c r="BB80" i="54"/>
  <c r="AQ80" i="54"/>
  <c r="AW80" i="54"/>
  <c r="F78" i="54"/>
  <c r="H78" i="54"/>
  <c r="N78" i="54"/>
  <c r="I78" i="54"/>
  <c r="J78" i="54"/>
  <c r="O78" i="54"/>
  <c r="M78" i="54"/>
  <c r="V78" i="54"/>
  <c r="L78" i="54"/>
  <c r="U78" i="54"/>
  <c r="Z78" i="54"/>
  <c r="AD78" i="54"/>
  <c r="G78" i="54"/>
  <c r="K78" i="54"/>
  <c r="X78" i="54"/>
  <c r="AB78" i="54"/>
  <c r="AH78" i="54"/>
  <c r="R78" i="54"/>
  <c r="T78" i="54"/>
  <c r="W78" i="54"/>
  <c r="AI78" i="54"/>
  <c r="AM78" i="54"/>
  <c r="S78" i="54"/>
  <c r="AC78" i="54"/>
  <c r="AG78" i="54"/>
  <c r="AK78" i="54"/>
  <c r="AL78" i="54"/>
  <c r="AP78" i="54"/>
  <c r="AT78" i="54"/>
  <c r="AW78" i="54"/>
  <c r="AX78" i="54"/>
  <c r="BB78" i="54"/>
  <c r="P78" i="54"/>
  <c r="AA78" i="54"/>
  <c r="AF78" i="54"/>
  <c r="AJ78" i="54"/>
  <c r="AQ78" i="54"/>
  <c r="Q78" i="54"/>
  <c r="AO78" i="54"/>
  <c r="AS78" i="54"/>
  <c r="AY78" i="54"/>
  <c r="AZ78" i="54"/>
  <c r="BC78" i="54"/>
  <c r="Y78" i="54"/>
  <c r="AE78" i="54"/>
  <c r="AN78" i="54"/>
  <c r="AR78" i="54"/>
  <c r="AV78" i="54"/>
  <c r="BA78" i="54"/>
  <c r="AU78" i="54"/>
  <c r="F72" i="54"/>
  <c r="K72" i="54"/>
  <c r="P72" i="54"/>
  <c r="G72" i="54"/>
  <c r="M72" i="54"/>
  <c r="I72" i="54"/>
  <c r="N72" i="54"/>
  <c r="S72" i="54"/>
  <c r="X72" i="54"/>
  <c r="AB72" i="54"/>
  <c r="AF72" i="54"/>
  <c r="H72" i="54"/>
  <c r="J72" i="54"/>
  <c r="U72" i="54"/>
  <c r="Y72" i="54"/>
  <c r="AA72" i="54"/>
  <c r="AC72" i="54"/>
  <c r="AE72" i="54"/>
  <c r="AJ72" i="54"/>
  <c r="O72" i="54"/>
  <c r="V72" i="54"/>
  <c r="AG72" i="54"/>
  <c r="AK72" i="54"/>
  <c r="W72" i="54"/>
  <c r="AD72" i="54"/>
  <c r="AH72" i="54"/>
  <c r="AR72" i="54"/>
  <c r="AZ72" i="54"/>
  <c r="T72" i="54"/>
  <c r="AL72" i="54"/>
  <c r="AN72" i="54"/>
  <c r="AO72" i="54"/>
  <c r="AS72" i="54"/>
  <c r="AU72" i="54"/>
  <c r="AV72" i="54"/>
  <c r="AY72" i="54"/>
  <c r="BA72" i="54"/>
  <c r="Q72" i="54"/>
  <c r="AP72" i="54"/>
  <c r="AT72" i="54"/>
  <c r="AX72" i="54"/>
  <c r="R72" i="54"/>
  <c r="AM72" i="54"/>
  <c r="BB72" i="54"/>
  <c r="BC72" i="54"/>
  <c r="L72" i="54"/>
  <c r="Z72" i="54"/>
  <c r="AI72" i="54"/>
  <c r="AQ72" i="54"/>
  <c r="AW72" i="54"/>
  <c r="G35" i="32"/>
  <c r="BJ54" i="20"/>
  <c r="BK15" i="5"/>
  <c r="BJ10" i="20" s="1"/>
  <c r="AR54" i="20"/>
  <c r="AU74" i="16"/>
  <c r="AU78" i="16"/>
  <c r="AU82" i="16"/>
  <c r="AU86" i="16"/>
  <c r="AU75" i="16"/>
  <c r="AU79" i="16"/>
  <c r="AU83" i="16"/>
  <c r="AU87" i="16"/>
  <c r="AU76" i="16"/>
  <c r="AU80" i="16"/>
  <c r="AU84" i="16"/>
  <c r="AU85" i="16"/>
  <c r="AU77" i="16"/>
  <c r="AU88" i="16"/>
  <c r="AU81" i="16"/>
  <c r="AU90" i="16"/>
  <c r="AU89" i="16"/>
  <c r="F23" i="32"/>
  <c r="G23" i="32"/>
  <c r="E54" i="32"/>
  <c r="E52" i="46" s="1"/>
  <c r="E66" i="46" s="1"/>
  <c r="H23" i="32"/>
  <c r="H53" i="32"/>
  <c r="H51" i="46" s="1"/>
  <c r="I22" i="32"/>
  <c r="I53" i="32" s="1"/>
  <c r="I51" i="46" s="1"/>
  <c r="J22" i="32"/>
  <c r="J53" i="32" s="1"/>
  <c r="J51" i="46" s="1"/>
  <c r="AV21" i="5"/>
  <c r="L60" i="25" s="1"/>
  <c r="L9" i="25"/>
  <c r="L43" i="25" s="1"/>
  <c r="E128" i="46"/>
  <c r="U37" i="16"/>
  <c r="I29" i="32"/>
  <c r="J29" i="32"/>
  <c r="I21" i="5"/>
  <c r="G60" i="25" s="1"/>
  <c r="G9" i="25"/>
  <c r="G43" i="25" s="1"/>
  <c r="E156" i="46"/>
  <c r="E120" i="46"/>
  <c r="G28" i="32"/>
  <c r="G53" i="32" s="1"/>
  <c r="G51" i="46" s="1"/>
  <c r="D39" i="34"/>
  <c r="D110" i="46" s="1"/>
  <c r="D132" i="46" s="1"/>
  <c r="D134" i="46" s="1"/>
  <c r="D135" i="46" s="1"/>
  <c r="F70" i="54"/>
  <c r="H70" i="54"/>
  <c r="J70" i="54"/>
  <c r="N70" i="54"/>
  <c r="I70" i="54"/>
  <c r="O70" i="54"/>
  <c r="M70" i="54"/>
  <c r="V70" i="54"/>
  <c r="L70" i="54"/>
  <c r="U70" i="54"/>
  <c r="Z70" i="54"/>
  <c r="AD70" i="54"/>
  <c r="G70" i="54"/>
  <c r="K70" i="54"/>
  <c r="X70" i="54"/>
  <c r="AB70" i="54"/>
  <c r="AF70" i="54"/>
  <c r="AH70" i="54"/>
  <c r="AL70" i="54"/>
  <c r="R70" i="54"/>
  <c r="T70" i="54"/>
  <c r="W70" i="54"/>
  <c r="AI70" i="54"/>
  <c r="AM70" i="54"/>
  <c r="P70" i="54"/>
  <c r="Q70" i="54"/>
  <c r="AE70" i="54"/>
  <c r="AG70" i="54"/>
  <c r="AK70" i="54"/>
  <c r="AN70" i="54"/>
  <c r="AP70" i="54"/>
  <c r="AT70" i="54"/>
  <c r="AW70" i="54"/>
  <c r="AX70" i="54"/>
  <c r="BB70" i="54"/>
  <c r="Y70" i="54"/>
  <c r="AJ70" i="54"/>
  <c r="AQ70" i="54"/>
  <c r="AO70" i="54"/>
  <c r="AS70" i="54"/>
  <c r="AY70" i="54"/>
  <c r="AZ70" i="54"/>
  <c r="BC70" i="54"/>
  <c r="S70" i="54"/>
  <c r="AR70" i="54"/>
  <c r="AA70" i="54"/>
  <c r="AC70" i="54"/>
  <c r="AV70" i="54"/>
  <c r="BA70" i="54"/>
  <c r="AU70" i="54"/>
  <c r="J48" i="54"/>
  <c r="J21" i="16" s="1"/>
  <c r="F48" i="54"/>
  <c r="F21" i="16" s="1"/>
  <c r="K48" i="54"/>
  <c r="K17" i="16" s="1"/>
  <c r="H48" i="54"/>
  <c r="M48" i="54"/>
  <c r="Q48" i="54"/>
  <c r="Q17" i="16" s="1"/>
  <c r="G48" i="54"/>
  <c r="N48" i="54"/>
  <c r="V48" i="54"/>
  <c r="V17" i="16" s="1"/>
  <c r="O48" i="54"/>
  <c r="O21" i="16" s="1"/>
  <c r="P48" i="54"/>
  <c r="W48" i="54"/>
  <c r="AA48" i="54"/>
  <c r="AE48" i="54"/>
  <c r="AE21" i="16" s="1"/>
  <c r="AI48" i="54"/>
  <c r="AM48" i="54"/>
  <c r="AM17" i="16" s="1"/>
  <c r="AB48" i="54"/>
  <c r="AB17" i="16" s="1"/>
  <c r="X48" i="54"/>
  <c r="X21" i="16" s="1"/>
  <c r="I48" i="54"/>
  <c r="I21" i="16" s="1"/>
  <c r="AC48" i="54"/>
  <c r="AC21" i="16" s="1"/>
  <c r="AD48" i="54"/>
  <c r="Z48" i="54"/>
  <c r="Z21" i="16" s="1"/>
  <c r="AH48" i="54"/>
  <c r="AH17" i="16" s="1"/>
  <c r="AL48" i="54"/>
  <c r="AL17" i="16" s="1"/>
  <c r="AO48" i="54"/>
  <c r="AS48" i="54"/>
  <c r="AS17" i="16" s="1"/>
  <c r="U48" i="54"/>
  <c r="U17" i="16" s="1"/>
  <c r="Y48" i="54"/>
  <c r="Y17" i="16" s="1"/>
  <c r="AF48" i="54"/>
  <c r="AG48" i="54"/>
  <c r="AG17" i="16" s="1"/>
  <c r="AK48" i="54"/>
  <c r="AP48" i="54"/>
  <c r="AT48" i="54"/>
  <c r="AT21" i="16" s="1"/>
  <c r="AN48" i="54"/>
  <c r="AQ48" i="54"/>
  <c r="AQ21" i="16" s="1"/>
  <c r="L48" i="54"/>
  <c r="L17" i="16" s="1"/>
  <c r="S48" i="54"/>
  <c r="AJ48" i="54"/>
  <c r="AJ21" i="16" s="1"/>
  <c r="R48" i="54"/>
  <c r="R17" i="16" s="1"/>
  <c r="AR48" i="54"/>
  <c r="AR21" i="16" s="1"/>
  <c r="T48" i="54"/>
  <c r="H55" i="54"/>
  <c r="F55" i="54"/>
  <c r="J55" i="54"/>
  <c r="P55" i="54"/>
  <c r="Q55" i="54"/>
  <c r="Q18" i="16" s="1"/>
  <c r="K55" i="54"/>
  <c r="M55" i="54"/>
  <c r="N55" i="54"/>
  <c r="V55" i="54"/>
  <c r="I55" i="54"/>
  <c r="I18" i="16" s="1"/>
  <c r="G55" i="54"/>
  <c r="O55" i="54"/>
  <c r="Z55" i="54"/>
  <c r="Z18" i="16" s="1"/>
  <c r="AD55" i="54"/>
  <c r="AH55" i="54"/>
  <c r="AL55" i="54"/>
  <c r="X55" i="54"/>
  <c r="AA55" i="54"/>
  <c r="AE55" i="54"/>
  <c r="AC55" i="54"/>
  <c r="AF55" i="54"/>
  <c r="AI55" i="54"/>
  <c r="AI18" i="16" s="1"/>
  <c r="Y55" i="54"/>
  <c r="AG55" i="54"/>
  <c r="AK55" i="54"/>
  <c r="W55" i="54"/>
  <c r="AR55" i="54"/>
  <c r="L55" i="54"/>
  <c r="T55" i="54"/>
  <c r="AM55" i="54"/>
  <c r="AO55" i="54"/>
  <c r="AS55" i="54"/>
  <c r="R55" i="54"/>
  <c r="U55" i="54"/>
  <c r="AB55" i="54"/>
  <c r="AP55" i="54"/>
  <c r="AT55" i="54"/>
  <c r="AJ55" i="54"/>
  <c r="AQ55" i="54"/>
  <c r="AN55" i="54"/>
  <c r="S55" i="54"/>
  <c r="K49" i="54"/>
  <c r="K12" i="16" s="1"/>
  <c r="F49" i="54"/>
  <c r="G49" i="54"/>
  <c r="I49" i="54"/>
  <c r="M49" i="54"/>
  <c r="N49" i="54"/>
  <c r="V49" i="54"/>
  <c r="V12" i="16" s="1"/>
  <c r="O49" i="54"/>
  <c r="H49" i="54"/>
  <c r="P49" i="54"/>
  <c r="Q49" i="54"/>
  <c r="W49" i="54"/>
  <c r="AB49" i="54"/>
  <c r="AF49" i="54"/>
  <c r="AJ49" i="54"/>
  <c r="J49" i="54"/>
  <c r="Y49" i="54"/>
  <c r="AC49" i="54"/>
  <c r="AC12" i="16" s="1"/>
  <c r="AA49" i="54"/>
  <c r="AD49" i="54"/>
  <c r="Z49" i="54"/>
  <c r="AH49" i="54"/>
  <c r="AI49" i="54"/>
  <c r="AL49" i="54"/>
  <c r="AM49" i="54"/>
  <c r="AN49" i="54"/>
  <c r="AG49" i="54"/>
  <c r="AK49" i="54"/>
  <c r="AP49" i="54"/>
  <c r="AT49" i="54"/>
  <c r="X49" i="54"/>
  <c r="AQ49" i="54"/>
  <c r="S49" i="54"/>
  <c r="AR49" i="54"/>
  <c r="L49" i="54"/>
  <c r="T49" i="54"/>
  <c r="AE49" i="54"/>
  <c r="AO49" i="54"/>
  <c r="R49" i="54"/>
  <c r="U49" i="54"/>
  <c r="AS49" i="54"/>
  <c r="BB75" i="16"/>
  <c r="BB79" i="16"/>
  <c r="BB83" i="16"/>
  <c r="BB87" i="16"/>
  <c r="BB85" i="16"/>
  <c r="BB78" i="16"/>
  <c r="BB82" i="16"/>
  <c r="BB86" i="16"/>
  <c r="BB90" i="16"/>
  <c r="BB74" i="16"/>
  <c r="BB77" i="16"/>
  <c r="BB84" i="16"/>
  <c r="BB81" i="16"/>
  <c r="BB88" i="16"/>
  <c r="BB80" i="16"/>
  <c r="BB89" i="16"/>
  <c r="BB76" i="16"/>
  <c r="F76" i="54"/>
  <c r="K76" i="54"/>
  <c r="G76" i="54"/>
  <c r="M76" i="54"/>
  <c r="I76" i="54"/>
  <c r="N76" i="54"/>
  <c r="P76" i="54"/>
  <c r="S76" i="54"/>
  <c r="X76" i="54"/>
  <c r="AB76" i="54"/>
  <c r="H76" i="54"/>
  <c r="R76" i="54"/>
  <c r="T76" i="54"/>
  <c r="W76" i="54"/>
  <c r="Z76" i="54"/>
  <c r="AD76" i="54"/>
  <c r="AF76" i="54"/>
  <c r="AJ76" i="54"/>
  <c r="Q76" i="54"/>
  <c r="L76" i="54"/>
  <c r="AG76" i="54"/>
  <c r="AK76" i="54"/>
  <c r="O76" i="54"/>
  <c r="U76" i="54"/>
  <c r="AC76" i="54"/>
  <c r="AH76" i="54"/>
  <c r="AN76" i="54"/>
  <c r="AR76" i="54"/>
  <c r="AZ76" i="54"/>
  <c r="V76" i="54"/>
  <c r="AM76" i="54"/>
  <c r="AO76" i="54"/>
  <c r="AS76" i="54"/>
  <c r="AU76" i="54"/>
  <c r="AV76" i="54"/>
  <c r="AY76" i="54"/>
  <c r="BA76" i="54"/>
  <c r="BC76" i="54"/>
  <c r="AI76" i="54"/>
  <c r="AP76" i="54"/>
  <c r="AT76" i="54"/>
  <c r="AX76" i="54"/>
  <c r="AA76" i="54"/>
  <c r="AQ76" i="54"/>
  <c r="AW76" i="54"/>
  <c r="J76" i="54"/>
  <c r="AE76" i="54"/>
  <c r="Y76" i="54"/>
  <c r="BB76" i="54"/>
  <c r="AL76" i="54"/>
  <c r="F75" i="54"/>
  <c r="J75" i="54"/>
  <c r="I75" i="54"/>
  <c r="O75" i="54"/>
  <c r="K75" i="54"/>
  <c r="R75" i="54"/>
  <c r="AA75" i="54"/>
  <c r="AE75" i="54"/>
  <c r="G75" i="54"/>
  <c r="P75" i="54"/>
  <c r="U75" i="54"/>
  <c r="AI75" i="54"/>
  <c r="H75" i="54"/>
  <c r="M75" i="54"/>
  <c r="V75" i="54"/>
  <c r="T75" i="54"/>
  <c r="W75" i="54"/>
  <c r="X75" i="54"/>
  <c r="AB75" i="54"/>
  <c r="AF75" i="54"/>
  <c r="AJ75" i="54"/>
  <c r="Q75" i="54"/>
  <c r="L75" i="54"/>
  <c r="AL75" i="54"/>
  <c r="AQ75" i="54"/>
  <c r="Y75" i="54"/>
  <c r="Z75" i="54"/>
  <c r="AN75" i="54"/>
  <c r="AR75" i="54"/>
  <c r="AZ75" i="54"/>
  <c r="BC75" i="54"/>
  <c r="S75" i="54"/>
  <c r="AU75" i="54"/>
  <c r="AW75" i="54"/>
  <c r="AV75" i="54"/>
  <c r="N75" i="54"/>
  <c r="AC75" i="54"/>
  <c r="AM75" i="54"/>
  <c r="BA75" i="54"/>
  <c r="BB75" i="54"/>
  <c r="AG75" i="54"/>
  <c r="AX75" i="54"/>
  <c r="AY75" i="54"/>
  <c r="AH75" i="54"/>
  <c r="AO75" i="54"/>
  <c r="AS75" i="54"/>
  <c r="AK75" i="54"/>
  <c r="AT75" i="54"/>
  <c r="AP75" i="54"/>
  <c r="AD75" i="54"/>
  <c r="F71" i="54"/>
  <c r="I71" i="54"/>
  <c r="O71" i="54"/>
  <c r="K71" i="54"/>
  <c r="P71" i="54"/>
  <c r="R71" i="54"/>
  <c r="AA71" i="54"/>
  <c r="AE71" i="54"/>
  <c r="N71" i="54"/>
  <c r="Q71" i="54"/>
  <c r="Z71" i="54"/>
  <c r="AD71" i="54"/>
  <c r="AI71" i="54"/>
  <c r="J71" i="54"/>
  <c r="L71" i="54"/>
  <c r="S71" i="54"/>
  <c r="Y71" i="54"/>
  <c r="AC71" i="54"/>
  <c r="AJ71" i="54"/>
  <c r="AN71" i="54"/>
  <c r="H71" i="54"/>
  <c r="U71" i="54"/>
  <c r="AF71" i="54"/>
  <c r="AQ71" i="54"/>
  <c r="M71" i="54"/>
  <c r="V71" i="54"/>
  <c r="AM71" i="54"/>
  <c r="AR71" i="54"/>
  <c r="AZ71" i="54"/>
  <c r="X71" i="54"/>
  <c r="AB71" i="54"/>
  <c r="AG71" i="54"/>
  <c r="AK71" i="54"/>
  <c r="AU71" i="54"/>
  <c r="AW71" i="54"/>
  <c r="AV71" i="54"/>
  <c r="AH71" i="54"/>
  <c r="AL71" i="54"/>
  <c r="BA71" i="54"/>
  <c r="BB71" i="54"/>
  <c r="AO71" i="54"/>
  <c r="AS71" i="54"/>
  <c r="G71" i="54"/>
  <c r="T71" i="54"/>
  <c r="W71" i="54"/>
  <c r="AP71" i="54"/>
  <c r="AT71" i="54"/>
  <c r="AX71" i="54"/>
  <c r="AY71" i="54"/>
  <c r="BC71" i="54"/>
  <c r="I35" i="32"/>
  <c r="J35" i="32"/>
  <c r="L69" i="3" l="1"/>
  <c r="P69" i="3" s="1"/>
  <c r="U18" i="16"/>
  <c r="AA12" i="16"/>
  <c r="BA34" i="16"/>
  <c r="L34" i="16"/>
  <c r="G38" i="16"/>
  <c r="H39" i="16"/>
  <c r="G39" i="16"/>
  <c r="P42" i="16"/>
  <c r="L35" i="16"/>
  <c r="U35" i="16"/>
  <c r="Y34" i="16"/>
  <c r="Y38" i="16"/>
  <c r="L39" i="16"/>
  <c r="L77" i="25"/>
  <c r="U38" i="16"/>
  <c r="BA39" i="16"/>
  <c r="BA35" i="16"/>
  <c r="H35" i="16"/>
  <c r="G35" i="16"/>
  <c r="G77" i="25"/>
  <c r="AG34" i="16"/>
  <c r="AE34" i="16"/>
  <c r="X38" i="16"/>
  <c r="J38" i="16"/>
  <c r="R39" i="16"/>
  <c r="M39" i="16"/>
  <c r="O12" i="16"/>
  <c r="BB34" i="16"/>
  <c r="AD38" i="16"/>
  <c r="S43" i="16"/>
  <c r="AN41" i="16"/>
  <c r="E29" i="7"/>
  <c r="D13" i="41" s="1"/>
  <c r="E13" i="41" s="1"/>
  <c r="AD34" i="16"/>
  <c r="AP39" i="16"/>
  <c r="AD39" i="16"/>
  <c r="BC42" i="16"/>
  <c r="AS34" i="16"/>
  <c r="AH38" i="16"/>
  <c r="AN38" i="16"/>
  <c r="AI38" i="16"/>
  <c r="S33" i="16"/>
  <c r="U34" i="16"/>
  <c r="H37" i="16"/>
  <c r="AS38" i="16"/>
  <c r="S39" i="16"/>
  <c r="AN33" i="16"/>
  <c r="AN34" i="16"/>
  <c r="G33" i="16"/>
  <c r="D35" i="34"/>
  <c r="D106" i="46" s="1"/>
  <c r="X18" i="16"/>
  <c r="F35" i="16"/>
  <c r="AD42" i="16"/>
  <c r="F34" i="16"/>
  <c r="Z38" i="16"/>
  <c r="Z34" i="16"/>
  <c r="AI39" i="16"/>
  <c r="Z39" i="16"/>
  <c r="F37" i="16"/>
  <c r="AH42" i="16"/>
  <c r="AS35" i="16"/>
  <c r="AH37" i="16"/>
  <c r="AN39" i="16"/>
  <c r="F33" i="16"/>
  <c r="AN42" i="16"/>
  <c r="Z42" i="16"/>
  <c r="AH33" i="16"/>
  <c r="AI35" i="16"/>
  <c r="F38" i="16"/>
  <c r="AH39" i="16"/>
  <c r="AS33" i="16"/>
  <c r="AS41" i="16"/>
  <c r="AS43" i="16"/>
  <c r="AH43" i="16"/>
  <c r="Z33" i="16"/>
  <c r="S34" i="16"/>
  <c r="S35" i="16"/>
  <c r="S38" i="16"/>
  <c r="AH34" i="16"/>
  <c r="AI34" i="16"/>
  <c r="AS39" i="16"/>
  <c r="F39" i="16"/>
  <c r="AI33" i="16"/>
  <c r="S41" i="16"/>
  <c r="F43" i="16"/>
  <c r="M69" i="3"/>
  <c r="D138" i="46"/>
  <c r="D140" i="46" s="1"/>
  <c r="D142" i="46" s="1"/>
  <c r="D143" i="46" s="1"/>
  <c r="E11" i="33"/>
  <c r="E13" i="33" s="1"/>
  <c r="E53" i="40" s="1"/>
  <c r="B16" i="24" s="1"/>
  <c r="D13" i="33"/>
  <c r="D53" i="40" s="1"/>
  <c r="M53" i="40" s="1"/>
  <c r="D23" i="30"/>
  <c r="E23" i="30" s="1"/>
  <c r="D18" i="30"/>
  <c r="D28" i="30"/>
  <c r="E28" i="30" s="1"/>
  <c r="F36" i="47"/>
  <c r="F37" i="47" s="1"/>
  <c r="S42" i="16"/>
  <c r="AN37" i="16"/>
  <c r="AH35" i="16"/>
  <c r="Z41" i="16"/>
  <c r="V42" i="16"/>
  <c r="AW42" i="16"/>
  <c r="AW37" i="16"/>
  <c r="AL37" i="16"/>
  <c r="AI37" i="16"/>
  <c r="AS42" i="16"/>
  <c r="G37" i="16"/>
  <c r="AH40" i="16"/>
  <c r="L40" i="16"/>
  <c r="S37" i="16"/>
  <c r="G32" i="16"/>
  <c r="Z37" i="16"/>
  <c r="Z36" i="16"/>
  <c r="G12" i="33"/>
  <c r="G139" i="46" s="1"/>
  <c r="G149" i="46" s="1"/>
  <c r="F12" i="33"/>
  <c r="F139" i="46" s="1"/>
  <c r="F149" i="46" s="1"/>
  <c r="F151" i="46" s="1"/>
  <c r="F152" i="46" s="1"/>
  <c r="AN36" i="16"/>
  <c r="AS36" i="16"/>
  <c r="Z32" i="16"/>
  <c r="AN32" i="16"/>
  <c r="AS32" i="16"/>
  <c r="S32" i="16"/>
  <c r="F32" i="16"/>
  <c r="AI36" i="16"/>
  <c r="Z40" i="16"/>
  <c r="Y40" i="16"/>
  <c r="F40" i="16"/>
  <c r="D34" i="7"/>
  <c r="E34" i="7" s="1"/>
  <c r="D11" i="42" s="1"/>
  <c r="E11" i="42" s="1"/>
  <c r="E29" i="46" s="1"/>
  <c r="E32" i="46" s="1"/>
  <c r="D36" i="7"/>
  <c r="E36" i="7" s="1"/>
  <c r="D15" i="42" s="1"/>
  <c r="E35" i="7"/>
  <c r="D13" i="42" s="1"/>
  <c r="D30" i="46" s="1"/>
  <c r="AR12" i="16"/>
  <c r="AR18" i="16"/>
  <c r="AF42" i="16"/>
  <c r="Q42" i="16"/>
  <c r="H36" i="16"/>
  <c r="L43" i="16"/>
  <c r="N12" i="16"/>
  <c r="V32" i="16"/>
  <c r="AA32" i="16"/>
  <c r="F19" i="34"/>
  <c r="G54" i="32"/>
  <c r="G52" i="46" s="1"/>
  <c r="M16" i="25" s="1"/>
  <c r="G62" i="46"/>
  <c r="G81" i="46" s="1"/>
  <c r="G16" i="25"/>
  <c r="BA33" i="16"/>
  <c r="L33" i="16"/>
  <c r="U41" i="16"/>
  <c r="H41" i="16"/>
  <c r="U43" i="16"/>
  <c r="BA36" i="16"/>
  <c r="L36" i="16"/>
  <c r="G40" i="16"/>
  <c r="BA32" i="16"/>
  <c r="BA38" i="16"/>
  <c r="Y33" i="16"/>
  <c r="BA42" i="16"/>
  <c r="Y42" i="16"/>
  <c r="AE42" i="16"/>
  <c r="U40" i="16"/>
  <c r="L38" i="16"/>
  <c r="M38" i="16"/>
  <c r="Y39" i="16"/>
  <c r="U39" i="16"/>
  <c r="Y41" i="16"/>
  <c r="BA43" i="16"/>
  <c r="G42" i="16"/>
  <c r="H34" i="16"/>
  <c r="R38" i="16"/>
  <c r="G34" i="16"/>
  <c r="H38" i="16"/>
  <c r="U33" i="16"/>
  <c r="H33" i="16"/>
  <c r="Y43" i="16"/>
  <c r="S36" i="16"/>
  <c r="F36" i="16"/>
  <c r="AI40" i="16"/>
  <c r="K18" i="16"/>
  <c r="Y18" i="16"/>
  <c r="U42" i="16"/>
  <c r="L42" i="16"/>
  <c r="D24" i="7"/>
  <c r="E24" i="7" s="1"/>
  <c r="D22" i="7"/>
  <c r="E22" i="7" s="1"/>
  <c r="E24" i="3"/>
  <c r="E139" i="46"/>
  <c r="H12" i="33"/>
  <c r="G10" i="25"/>
  <c r="G44" i="25" s="1"/>
  <c r="I22" i="5"/>
  <c r="E81" i="46"/>
  <c r="E21" i="34"/>
  <c r="E46" i="40" s="1"/>
  <c r="H19" i="34"/>
  <c r="E37" i="34"/>
  <c r="E108" i="46" s="1"/>
  <c r="D149" i="46"/>
  <c r="D151" i="46" s="1"/>
  <c r="D152" i="46" s="1"/>
  <c r="D160" i="46"/>
  <c r="H51" i="32"/>
  <c r="H49" i="46" s="1"/>
  <c r="H62" i="46" s="1"/>
  <c r="H81" i="46" s="1"/>
  <c r="J44" i="32"/>
  <c r="J51" i="32" s="1"/>
  <c r="J49" i="46" s="1"/>
  <c r="J62" i="46" s="1"/>
  <c r="I44" i="32"/>
  <c r="I51" i="32" s="1"/>
  <c r="I49" i="46" s="1"/>
  <c r="I62" i="46" s="1"/>
  <c r="I81" i="46" s="1"/>
  <c r="I83" i="46" s="1"/>
  <c r="I84" i="46" s="1"/>
  <c r="E41" i="7"/>
  <c r="E40" i="7"/>
  <c r="E32" i="3"/>
  <c r="D30" i="7"/>
  <c r="E30" i="7" s="1"/>
  <c r="D15" i="41" s="1"/>
  <c r="D28" i="7"/>
  <c r="E28" i="7" s="1"/>
  <c r="D11" i="41" s="1"/>
  <c r="E23" i="7"/>
  <c r="D13" i="10" s="1"/>
  <c r="D18" i="40" s="1"/>
  <c r="M18" i="40" s="1"/>
  <c r="AO37" i="16"/>
  <c r="AY35" i="16"/>
  <c r="AO35" i="16"/>
  <c r="AZ35" i="16"/>
  <c r="W35" i="16"/>
  <c r="AA35" i="16"/>
  <c r="AZ41" i="16"/>
  <c r="Q41" i="16"/>
  <c r="AA41" i="16"/>
  <c r="AW41" i="16"/>
  <c r="W43" i="16"/>
  <c r="AX37" i="16"/>
  <c r="AY34" i="16"/>
  <c r="AO34" i="16"/>
  <c r="AZ34" i="16"/>
  <c r="N34" i="16"/>
  <c r="P34" i="16"/>
  <c r="AY38" i="16"/>
  <c r="V38" i="16"/>
  <c r="AA38" i="16"/>
  <c r="AW39" i="16"/>
  <c r="AZ39" i="16"/>
  <c r="AF39" i="16"/>
  <c r="AA33" i="16"/>
  <c r="AZ33" i="16"/>
  <c r="AX33" i="16"/>
  <c r="Q33" i="16"/>
  <c r="W33" i="16"/>
  <c r="W34" i="16"/>
  <c r="U32" i="16"/>
  <c r="Y32" i="16"/>
  <c r="AX34" i="16"/>
  <c r="AX38" i="16"/>
  <c r="AW38" i="16"/>
  <c r="AZ38" i="16"/>
  <c r="Q38" i="16"/>
  <c r="P38" i="16"/>
  <c r="AY39" i="16"/>
  <c r="AO39" i="16"/>
  <c r="AY33" i="16"/>
  <c r="AW33" i="16"/>
  <c r="P33" i="16"/>
  <c r="AF33" i="16"/>
  <c r="P37" i="16"/>
  <c r="P35" i="16"/>
  <c r="P41" i="16"/>
  <c r="P43" i="16"/>
  <c r="AF37" i="16"/>
  <c r="AZ36" i="16"/>
  <c r="P36" i="16"/>
  <c r="AF36" i="16"/>
  <c r="V36" i="16"/>
  <c r="W36" i="16"/>
  <c r="AX40" i="16"/>
  <c r="AY40" i="16"/>
  <c r="AO40" i="16"/>
  <c r="N37" i="16"/>
  <c r="AZ37" i="16"/>
  <c r="AX32" i="16"/>
  <c r="W32" i="16"/>
  <c r="AA39" i="16"/>
  <c r="Q39" i="16"/>
  <c r="P39" i="16"/>
  <c r="N33" i="16"/>
  <c r="AW35" i="16"/>
  <c r="Q35" i="16"/>
  <c r="W41" i="16"/>
  <c r="V41" i="16"/>
  <c r="AW43" i="16"/>
  <c r="AX43" i="16"/>
  <c r="Q43" i="16"/>
  <c r="AA43" i="16"/>
  <c r="N43" i="16"/>
  <c r="Q37" i="16"/>
  <c r="AY42" i="16"/>
  <c r="W42" i="16"/>
  <c r="AZ40" i="16"/>
  <c r="AW40" i="16"/>
  <c r="Q40" i="16"/>
  <c r="AW34" i="16"/>
  <c r="AF34" i="16"/>
  <c r="AA34" i="16"/>
  <c r="AO38" i="16"/>
  <c r="W38" i="16"/>
  <c r="V34" i="16"/>
  <c r="Q34" i="16"/>
  <c r="N38" i="16"/>
  <c r="AF38" i="16"/>
  <c r="AX39" i="16"/>
  <c r="V39" i="16"/>
  <c r="W39" i="16"/>
  <c r="N39" i="16"/>
  <c r="AO33" i="16"/>
  <c r="AX35" i="16"/>
  <c r="V35" i="16"/>
  <c r="AO41" i="16"/>
  <c r="AF41" i="16"/>
  <c r="AX41" i="16"/>
  <c r="N41" i="16"/>
  <c r="AY43" i="16"/>
  <c r="AO43" i="16"/>
  <c r="AZ43" i="16"/>
  <c r="V43" i="16"/>
  <c r="AF43" i="16"/>
  <c r="AX42" i="16"/>
  <c r="AO42" i="16"/>
  <c r="AA42" i="16"/>
  <c r="AX36" i="16"/>
  <c r="AY36" i="16"/>
  <c r="AO36" i="16"/>
  <c r="Q36" i="16"/>
  <c r="AF40" i="16"/>
  <c r="P40" i="16"/>
  <c r="AA40" i="16"/>
  <c r="N40" i="16"/>
  <c r="AA37" i="16"/>
  <c r="AF32" i="16"/>
  <c r="P32" i="16"/>
  <c r="Q32" i="16"/>
  <c r="F54" i="32"/>
  <c r="F52" i="46" s="1"/>
  <c r="F66" i="46" s="1"/>
  <c r="F97" i="46" s="1"/>
  <c r="F99" i="46" s="1"/>
  <c r="F100" i="46" s="1"/>
  <c r="G37" i="34"/>
  <c r="G108" i="46" s="1"/>
  <c r="G124" i="46" s="1"/>
  <c r="BC36" i="16"/>
  <c r="AU36" i="16"/>
  <c r="AD36" i="16"/>
  <c r="J36" i="16"/>
  <c r="AG40" i="16"/>
  <c r="J40" i="16"/>
  <c r="M40" i="16"/>
  <c r="AP12" i="16"/>
  <c r="AM12" i="16"/>
  <c r="Y12" i="16"/>
  <c r="H12" i="16"/>
  <c r="T34" i="16"/>
  <c r="I37" i="16"/>
  <c r="AB35" i="16"/>
  <c r="I35" i="16"/>
  <c r="K35" i="16"/>
  <c r="AV41" i="16"/>
  <c r="AJ41" i="16"/>
  <c r="AB41" i="16"/>
  <c r="I41" i="16"/>
  <c r="AM43" i="16"/>
  <c r="AJ43" i="16"/>
  <c r="AB43" i="16"/>
  <c r="K43" i="16"/>
  <c r="AJ37" i="16"/>
  <c r="AL12" i="16"/>
  <c r="W12" i="16"/>
  <c r="AB34" i="16"/>
  <c r="AJ34" i="16"/>
  <c r="AJ38" i="16"/>
  <c r="AM39" i="16"/>
  <c r="I12" i="16"/>
  <c r="AV33" i="16"/>
  <c r="AQ38" i="16"/>
  <c r="K38" i="16"/>
  <c r="AV39" i="16"/>
  <c r="O39" i="16"/>
  <c r="U12" i="16"/>
  <c r="AK12" i="16"/>
  <c r="R18" i="16"/>
  <c r="AT33" i="16"/>
  <c r="K37" i="16"/>
  <c r="AC33" i="16"/>
  <c r="BC33" i="16"/>
  <c r="BB33" i="16"/>
  <c r="AP33" i="16"/>
  <c r="AE33" i="16"/>
  <c r="AL33" i="16"/>
  <c r="X33" i="16"/>
  <c r="M33" i="16"/>
  <c r="J33" i="16"/>
  <c r="BB35" i="16"/>
  <c r="AU41" i="16"/>
  <c r="R41" i="16"/>
  <c r="BB43" i="16"/>
  <c r="AP43" i="16"/>
  <c r="AL43" i="16"/>
  <c r="AE43" i="16"/>
  <c r="M43" i="16"/>
  <c r="AV42" i="16"/>
  <c r="AJ42" i="16"/>
  <c r="K36" i="16"/>
  <c r="AM36" i="16"/>
  <c r="AK36" i="16"/>
  <c r="AR40" i="16"/>
  <c r="AT40" i="16"/>
  <c r="I40" i="16"/>
  <c r="AT34" i="16"/>
  <c r="AM34" i="16"/>
  <c r="O34" i="16"/>
  <c r="AR38" i="16"/>
  <c r="AQ12" i="16"/>
  <c r="AK18" i="16"/>
  <c r="AM33" i="16"/>
  <c r="AK34" i="16"/>
  <c r="AR37" i="16"/>
  <c r="AH12" i="16"/>
  <c r="P12" i="16"/>
  <c r="AQ18" i="16"/>
  <c r="AH18" i="16"/>
  <c r="G18" i="16"/>
  <c r="I34" i="16"/>
  <c r="AT38" i="16"/>
  <c r="T38" i="16"/>
  <c r="O38" i="16"/>
  <c r="AK39" i="16"/>
  <c r="AJ39" i="16"/>
  <c r="AB39" i="16"/>
  <c r="K39" i="16"/>
  <c r="AQ35" i="16"/>
  <c r="T35" i="16"/>
  <c r="AR41" i="16"/>
  <c r="T41" i="16"/>
  <c r="AQ43" i="16"/>
  <c r="AT43" i="16"/>
  <c r="I43" i="16"/>
  <c r="AV37" i="16"/>
  <c r="AT42" i="16"/>
  <c r="AM42" i="16"/>
  <c r="AQ42" i="16"/>
  <c r="I42" i="16"/>
  <c r="AM37" i="16"/>
  <c r="AK38" i="16"/>
  <c r="AV38" i="16"/>
  <c r="AB38" i="16"/>
  <c r="I38" i="16"/>
  <c r="AT39" i="16"/>
  <c r="T39" i="16"/>
  <c r="I39" i="16"/>
  <c r="AN12" i="16"/>
  <c r="F12" i="16"/>
  <c r="AQ33" i="16"/>
  <c r="K33" i="16"/>
  <c r="O33" i="16"/>
  <c r="AT37" i="16"/>
  <c r="AT35" i="16"/>
  <c r="O35" i="16"/>
  <c r="AK41" i="16"/>
  <c r="AM41" i="16"/>
  <c r="K41" i="16"/>
  <c r="O41" i="16"/>
  <c r="AV43" i="16"/>
  <c r="AR43" i="16"/>
  <c r="O43" i="16"/>
  <c r="I36" i="16"/>
  <c r="AT36" i="16"/>
  <c r="AQ40" i="16"/>
  <c r="AB40" i="16"/>
  <c r="T40" i="16"/>
  <c r="AR32" i="16"/>
  <c r="AT32" i="16"/>
  <c r="AV32" i="16"/>
  <c r="AM32" i="16"/>
  <c r="AV34" i="16"/>
  <c r="AR34" i="16"/>
  <c r="AQ34" i="16"/>
  <c r="K34" i="16"/>
  <c r="AM38" i="16"/>
  <c r="AQ39" i="16"/>
  <c r="AR39" i="16"/>
  <c r="AS12" i="16"/>
  <c r="AE12" i="16"/>
  <c r="Z12" i="16"/>
  <c r="AJ18" i="16"/>
  <c r="AM18" i="16"/>
  <c r="W18" i="16"/>
  <c r="AR33" i="16"/>
  <c r="AJ33" i="16"/>
  <c r="AK33" i="16"/>
  <c r="T33" i="16"/>
  <c r="I33" i="16"/>
  <c r="AQ37" i="16"/>
  <c r="AK42" i="16"/>
  <c r="AR42" i="16"/>
  <c r="T42" i="16"/>
  <c r="O42" i="16"/>
  <c r="AQ36" i="16"/>
  <c r="AB36" i="16"/>
  <c r="O36" i="16"/>
  <c r="T36" i="16"/>
  <c r="AJ40" i="16"/>
  <c r="AV40" i="16"/>
  <c r="AM40" i="16"/>
  <c r="K40" i="16"/>
  <c r="T37" i="16"/>
  <c r="AB32" i="16"/>
  <c r="K32" i="16"/>
  <c r="H18" i="16"/>
  <c r="R12" i="16"/>
  <c r="L12" i="16"/>
  <c r="X12" i="16"/>
  <c r="AG12" i="16"/>
  <c r="AI12" i="16"/>
  <c r="AJ12" i="16"/>
  <c r="Q12" i="16"/>
  <c r="G12" i="16"/>
  <c r="AN18" i="16"/>
  <c r="AP18" i="16"/>
  <c r="AS18" i="16"/>
  <c r="L18" i="16"/>
  <c r="AG18" i="16"/>
  <c r="AC18" i="16"/>
  <c r="AL18" i="16"/>
  <c r="O18" i="16"/>
  <c r="N18" i="16"/>
  <c r="P18" i="16"/>
  <c r="AG14" i="16"/>
  <c r="AJ14" i="16"/>
  <c r="Y14" i="16"/>
  <c r="X14" i="16"/>
  <c r="Z14" i="16"/>
  <c r="Q14" i="16"/>
  <c r="H14" i="16"/>
  <c r="L19" i="16"/>
  <c r="AN19" i="16"/>
  <c r="AK19" i="16"/>
  <c r="R19" i="16"/>
  <c r="AH19" i="16"/>
  <c r="W19" i="16"/>
  <c r="AE19" i="16"/>
  <c r="Q19" i="16"/>
  <c r="F19" i="16"/>
  <c r="AM26" i="16"/>
  <c r="U26" i="16"/>
  <c r="AJ26" i="16"/>
  <c r="AG26" i="16"/>
  <c r="AH26" i="16"/>
  <c r="O26" i="16"/>
  <c r="N26" i="16"/>
  <c r="P26" i="16"/>
  <c r="I17" i="16"/>
  <c r="AN17" i="16"/>
  <c r="AN21" i="16"/>
  <c r="AP15" i="16"/>
  <c r="AS15" i="16"/>
  <c r="AC15" i="16"/>
  <c r="AH15" i="16"/>
  <c r="W15" i="16"/>
  <c r="Q15" i="16"/>
  <c r="F15" i="16"/>
  <c r="X20" i="16"/>
  <c r="L20" i="16"/>
  <c r="AE20" i="16"/>
  <c r="AG20" i="16"/>
  <c r="AI20" i="16"/>
  <c r="G20" i="16"/>
  <c r="AN27" i="16"/>
  <c r="AQ27" i="16"/>
  <c r="W27" i="16"/>
  <c r="AM27" i="16"/>
  <c r="X27" i="16"/>
  <c r="P27" i="16"/>
  <c r="G27" i="16"/>
  <c r="K27" i="16"/>
  <c r="BA31" i="16"/>
  <c r="BA37" i="16"/>
  <c r="AS31" i="16"/>
  <c r="AS37" i="16"/>
  <c r="Y31" i="16"/>
  <c r="Y37" i="16"/>
  <c r="O17" i="16"/>
  <c r="AI21" i="16"/>
  <c r="AI17" i="16"/>
  <c r="P21" i="16"/>
  <c r="P17" i="16"/>
  <c r="AS21" i="16"/>
  <c r="O31" i="16"/>
  <c r="O37" i="16"/>
  <c r="AK31" i="16"/>
  <c r="AK37" i="16"/>
  <c r="AB31" i="16"/>
  <c r="AB37" i="16"/>
  <c r="AI16" i="16"/>
  <c r="L16" i="16"/>
  <c r="AQ16" i="16"/>
  <c r="AP16" i="16"/>
  <c r="Z16" i="16"/>
  <c r="AC16" i="16"/>
  <c r="P16" i="16"/>
  <c r="N16" i="16"/>
  <c r="F16" i="16"/>
  <c r="AP13" i="16"/>
  <c r="AS13" i="16"/>
  <c r="AQ13" i="16"/>
  <c r="W13" i="16"/>
  <c r="AG13" i="16"/>
  <c r="V13" i="16"/>
  <c r="AB33" i="16"/>
  <c r="V33" i="16"/>
  <c r="Z35" i="16"/>
  <c r="AM35" i="16"/>
  <c r="AV35" i="16"/>
  <c r="AN35" i="16"/>
  <c r="AR35" i="16"/>
  <c r="AK35" i="16"/>
  <c r="AJ35" i="16"/>
  <c r="Y35" i="16"/>
  <c r="AF35" i="16"/>
  <c r="N35" i="16"/>
  <c r="BA41" i="16"/>
  <c r="AY41" i="16"/>
  <c r="AQ41" i="16"/>
  <c r="AT41" i="16"/>
  <c r="AI41" i="16"/>
  <c r="AH41" i="16"/>
  <c r="G41" i="16"/>
  <c r="L41" i="16"/>
  <c r="F41" i="16"/>
  <c r="AI43" i="16"/>
  <c r="T43" i="16"/>
  <c r="Z43" i="16"/>
  <c r="AN43" i="16"/>
  <c r="AK43" i="16"/>
  <c r="H43" i="16"/>
  <c r="G43" i="16"/>
  <c r="AY37" i="16"/>
  <c r="H42" i="16"/>
  <c r="AZ42" i="16"/>
  <c r="AB42" i="16"/>
  <c r="AI42" i="16"/>
  <c r="N42" i="16"/>
  <c r="K42" i="16"/>
  <c r="F42" i="16"/>
  <c r="R22" i="16"/>
  <c r="AM22" i="16"/>
  <c r="AK22" i="16"/>
  <c r="W22" i="16"/>
  <c r="AH22" i="16"/>
  <c r="O22" i="16"/>
  <c r="K22" i="16"/>
  <c r="F22" i="16"/>
  <c r="AR36" i="16"/>
  <c r="AJ36" i="16"/>
  <c r="U36" i="16"/>
  <c r="AW36" i="16"/>
  <c r="AV36" i="16"/>
  <c r="AA36" i="16"/>
  <c r="AH36" i="16"/>
  <c r="Y36" i="16"/>
  <c r="N36" i="16"/>
  <c r="G36" i="16"/>
  <c r="AN40" i="16"/>
  <c r="V40" i="16"/>
  <c r="BA40" i="16"/>
  <c r="AS40" i="16"/>
  <c r="AK40" i="16"/>
  <c r="S40" i="16"/>
  <c r="O40" i="16"/>
  <c r="W40" i="16"/>
  <c r="H40" i="16"/>
  <c r="V37" i="16"/>
  <c r="AZ32" i="16"/>
  <c r="AJ32" i="16"/>
  <c r="AW32" i="16"/>
  <c r="AI32" i="16"/>
  <c r="AY32" i="16"/>
  <c r="AO32" i="16"/>
  <c r="L32" i="16"/>
  <c r="O32" i="16"/>
  <c r="T32" i="16"/>
  <c r="H32" i="16"/>
  <c r="W37" i="16"/>
  <c r="O13" i="16"/>
  <c r="M13" i="16"/>
  <c r="S11" i="16"/>
  <c r="S23" i="16"/>
  <c r="S24" i="16"/>
  <c r="S25" i="16"/>
  <c r="AF11" i="16"/>
  <c r="AF23" i="16"/>
  <c r="AF24" i="16"/>
  <c r="AF25" i="16"/>
  <c r="AD11" i="16"/>
  <c r="AD25" i="16"/>
  <c r="AD24" i="16"/>
  <c r="AD23" i="16"/>
  <c r="AA11" i="16"/>
  <c r="AA25" i="16"/>
  <c r="AA23" i="16"/>
  <c r="AA24" i="16"/>
  <c r="L16" i="25"/>
  <c r="V19" i="16"/>
  <c r="AB26" i="16"/>
  <c r="AA15" i="16"/>
  <c r="AA20" i="16"/>
  <c r="V20" i="16"/>
  <c r="AO27" i="16"/>
  <c r="J17" i="16"/>
  <c r="AB16" i="16"/>
  <c r="T13" i="16"/>
  <c r="AB13" i="16"/>
  <c r="AP38" i="16"/>
  <c r="AG38" i="16"/>
  <c r="AC38" i="16"/>
  <c r="AU38" i="16"/>
  <c r="AE39" i="16"/>
  <c r="AO12" i="16"/>
  <c r="AT12" i="16"/>
  <c r="AF12" i="16"/>
  <c r="AB18" i="16"/>
  <c r="AO18" i="16"/>
  <c r="AE18" i="16"/>
  <c r="M18" i="16"/>
  <c r="J18" i="16"/>
  <c r="AR11" i="16"/>
  <c r="AR24" i="16"/>
  <c r="AR25" i="16"/>
  <c r="AR23" i="16"/>
  <c r="L11" i="16"/>
  <c r="L24" i="16"/>
  <c r="L25" i="16"/>
  <c r="L23" i="16"/>
  <c r="AP11" i="16"/>
  <c r="AP24" i="16"/>
  <c r="AP23" i="16"/>
  <c r="AP25" i="16"/>
  <c r="Y11" i="16"/>
  <c r="Y24" i="16"/>
  <c r="Y25" i="16"/>
  <c r="Y23" i="16"/>
  <c r="AL11" i="16"/>
  <c r="AL25" i="16"/>
  <c r="AL23" i="16"/>
  <c r="AL24" i="16"/>
  <c r="AC24" i="16"/>
  <c r="AC11" i="16"/>
  <c r="AC23" i="16"/>
  <c r="AC25" i="16"/>
  <c r="AM11" i="16"/>
  <c r="AM25" i="16"/>
  <c r="AM23" i="16"/>
  <c r="AM24" i="16"/>
  <c r="W11" i="16"/>
  <c r="W23" i="16"/>
  <c r="W24" i="16"/>
  <c r="W25" i="16"/>
  <c r="N11" i="16"/>
  <c r="N24" i="16"/>
  <c r="N25" i="16"/>
  <c r="N23" i="16"/>
  <c r="H11" i="16"/>
  <c r="H25" i="16"/>
  <c r="H24" i="16"/>
  <c r="H23" i="16"/>
  <c r="AU33" i="16"/>
  <c r="AD21" i="16"/>
  <c r="AM21" i="16"/>
  <c r="AE17" i="16"/>
  <c r="I23" i="32"/>
  <c r="I54" i="32" s="1"/>
  <c r="I52" i="46" s="1"/>
  <c r="I66" i="46" s="1"/>
  <c r="J23" i="32"/>
  <c r="J54" i="32" s="1"/>
  <c r="J52" i="46" s="1"/>
  <c r="J66" i="46" s="1"/>
  <c r="H54" i="32"/>
  <c r="H52" i="46" s="1"/>
  <c r="H66" i="46" s="1"/>
  <c r="AP37" i="16"/>
  <c r="AP35" i="16"/>
  <c r="AE41" i="16"/>
  <c r="AG41" i="16"/>
  <c r="J41" i="16"/>
  <c r="BC43" i="16"/>
  <c r="AU43" i="16"/>
  <c r="J43" i="16"/>
  <c r="AC43" i="16"/>
  <c r="AQ14" i="16"/>
  <c r="U14" i="16"/>
  <c r="AN14" i="16"/>
  <c r="L14" i="16"/>
  <c r="AI14" i="16"/>
  <c r="AC14" i="16"/>
  <c r="AL14" i="16"/>
  <c r="G14" i="16"/>
  <c r="N14" i="16"/>
  <c r="P14" i="16"/>
  <c r="T19" i="16"/>
  <c r="AF19" i="16"/>
  <c r="Z19" i="16"/>
  <c r="AJ19" i="16"/>
  <c r="AS19" i="16"/>
  <c r="AD19" i="16"/>
  <c r="P19" i="16"/>
  <c r="AA19" i="16"/>
  <c r="N19" i="16"/>
  <c r="M19" i="16"/>
  <c r="J19" i="16"/>
  <c r="AT26" i="16"/>
  <c r="R26" i="16"/>
  <c r="L26" i="16"/>
  <c r="W26" i="16"/>
  <c r="AC26" i="16"/>
  <c r="AA26" i="16"/>
  <c r="AD26" i="16"/>
  <c r="G26" i="16"/>
  <c r="M26" i="16"/>
  <c r="J26" i="16"/>
  <c r="I36" i="34"/>
  <c r="I107" i="46" s="1"/>
  <c r="I48" i="40"/>
  <c r="V21" i="16"/>
  <c r="J37" i="16"/>
  <c r="R37" i="16"/>
  <c r="AG42" i="16"/>
  <c r="J42" i="16"/>
  <c r="AB22" i="16"/>
  <c r="AP22" i="16"/>
  <c r="AS22" i="16"/>
  <c r="T22" i="16"/>
  <c r="AJ22" i="16"/>
  <c r="Y22" i="16"/>
  <c r="X22" i="16"/>
  <c r="AD22" i="16"/>
  <c r="V22" i="16"/>
  <c r="Q22" i="16"/>
  <c r="H22" i="16"/>
  <c r="G48" i="46"/>
  <c r="AP17" i="16"/>
  <c r="BB36" i="16"/>
  <c r="AP36" i="16"/>
  <c r="R40" i="16"/>
  <c r="AD40" i="16"/>
  <c r="AE40" i="16"/>
  <c r="AC40" i="16"/>
  <c r="L15" i="16"/>
  <c r="AQ15" i="16"/>
  <c r="Z15" i="16"/>
  <c r="AO15" i="16"/>
  <c r="AL15" i="16"/>
  <c r="AG15" i="16"/>
  <c r="AM15" i="16"/>
  <c r="X15" i="16"/>
  <c r="N15" i="16"/>
  <c r="M15" i="16"/>
  <c r="J15" i="16"/>
  <c r="R20" i="16"/>
  <c r="AR20" i="16"/>
  <c r="AT20" i="16"/>
  <c r="AN20" i="16"/>
  <c r="AH20" i="16"/>
  <c r="AC20" i="16"/>
  <c r="AB20" i="16"/>
  <c r="P20" i="16"/>
  <c r="N20" i="16"/>
  <c r="F20" i="16"/>
  <c r="AR27" i="16"/>
  <c r="AJ27" i="16"/>
  <c r="AP27" i="16"/>
  <c r="U27" i="16"/>
  <c r="AL27" i="16"/>
  <c r="Z27" i="16"/>
  <c r="AI27" i="16"/>
  <c r="O27" i="16"/>
  <c r="Q27" i="16"/>
  <c r="F27" i="16"/>
  <c r="F29" i="47"/>
  <c r="F28" i="47"/>
  <c r="AP21" i="16"/>
  <c r="N17" i="16"/>
  <c r="AJ17" i="16"/>
  <c r="X32" i="16"/>
  <c r="AE32" i="16"/>
  <c r="AC32" i="16"/>
  <c r="M32" i="16"/>
  <c r="R16" i="16"/>
  <c r="U16" i="16"/>
  <c r="AR16" i="16"/>
  <c r="AM16" i="16"/>
  <c r="AK16" i="16"/>
  <c r="AG16" i="16"/>
  <c r="Y16" i="16"/>
  <c r="W16" i="16"/>
  <c r="H16" i="16"/>
  <c r="M16" i="16"/>
  <c r="K16" i="16"/>
  <c r="AN13" i="16"/>
  <c r="AO13" i="16"/>
  <c r="L13" i="16"/>
  <c r="AL13" i="16"/>
  <c r="X13" i="16"/>
  <c r="AD13" i="16"/>
  <c r="AC13" i="16"/>
  <c r="Q13" i="16"/>
  <c r="K13" i="16"/>
  <c r="I13" i="16"/>
  <c r="AA17" i="16"/>
  <c r="BB37" i="16"/>
  <c r="S14" i="16"/>
  <c r="AO14" i="16"/>
  <c r="V14" i="16"/>
  <c r="T26" i="16"/>
  <c r="AT22" i="16"/>
  <c r="M47" i="40"/>
  <c r="AA21" i="16"/>
  <c r="S15" i="16"/>
  <c r="V15" i="16"/>
  <c r="AF20" i="16"/>
  <c r="J20" i="16"/>
  <c r="AF21" i="16"/>
  <c r="BC34" i="16"/>
  <c r="AP34" i="16"/>
  <c r="AL34" i="16"/>
  <c r="AU34" i="16"/>
  <c r="X34" i="16"/>
  <c r="AC34" i="16"/>
  <c r="J34" i="16"/>
  <c r="R34" i="16"/>
  <c r="BB38" i="16"/>
  <c r="AL38" i="16"/>
  <c r="AE38" i="16"/>
  <c r="AL39" i="16"/>
  <c r="J39" i="16"/>
  <c r="BC39" i="16"/>
  <c r="AU39" i="16"/>
  <c r="S12" i="16"/>
  <c r="AB12" i="16"/>
  <c r="M12" i="16"/>
  <c r="AA18" i="16"/>
  <c r="AD18" i="16"/>
  <c r="F18" i="16"/>
  <c r="R11" i="16"/>
  <c r="R25" i="16"/>
  <c r="R24" i="16"/>
  <c r="R23" i="16"/>
  <c r="AQ11" i="16"/>
  <c r="AQ23" i="16"/>
  <c r="AQ24" i="16"/>
  <c r="AQ25" i="16"/>
  <c r="AK11" i="16"/>
  <c r="AK23" i="16"/>
  <c r="AK25" i="16"/>
  <c r="AK24" i="16"/>
  <c r="U11" i="16"/>
  <c r="U25" i="16"/>
  <c r="U23" i="16"/>
  <c r="U24" i="16"/>
  <c r="AH11" i="16"/>
  <c r="AH25" i="16"/>
  <c r="AH24" i="16"/>
  <c r="AH23" i="16"/>
  <c r="I11" i="16"/>
  <c r="I23" i="16"/>
  <c r="I25" i="16"/>
  <c r="I24" i="16"/>
  <c r="AI11" i="16"/>
  <c r="AI23" i="16"/>
  <c r="AI24" i="16"/>
  <c r="AI25" i="16"/>
  <c r="P11" i="16"/>
  <c r="P24" i="16"/>
  <c r="P23" i="16"/>
  <c r="P25" i="16"/>
  <c r="G11" i="16"/>
  <c r="G24" i="16"/>
  <c r="G23" i="16"/>
  <c r="G25" i="16"/>
  <c r="K11" i="16"/>
  <c r="K23" i="16"/>
  <c r="K25" i="16"/>
  <c r="K24" i="16"/>
  <c r="K21" i="16"/>
  <c r="U21" i="16"/>
  <c r="AF17" i="16"/>
  <c r="AU37" i="16"/>
  <c r="AX22" i="5"/>
  <c r="AW22" i="5"/>
  <c r="M61" i="25" s="1"/>
  <c r="AY22" i="5"/>
  <c r="E97" i="46"/>
  <c r="M10" i="25"/>
  <c r="M44" i="25" s="1"/>
  <c r="E162" i="46"/>
  <c r="AH21" i="16"/>
  <c r="AR17" i="16"/>
  <c r="R35" i="16"/>
  <c r="AU35" i="16"/>
  <c r="AL35" i="16"/>
  <c r="AG35" i="16"/>
  <c r="AE35" i="16"/>
  <c r="BB41" i="16"/>
  <c r="AP41" i="16"/>
  <c r="AC41" i="16"/>
  <c r="AD41" i="16"/>
  <c r="AG43" i="16"/>
  <c r="AT14" i="16"/>
  <c r="R14" i="16"/>
  <c r="AM14" i="16"/>
  <c r="AR14" i="16"/>
  <c r="AF14" i="16"/>
  <c r="AE14" i="16"/>
  <c r="AH14" i="16"/>
  <c r="O14" i="16"/>
  <c r="M14" i="16"/>
  <c r="J14" i="16"/>
  <c r="AR19" i="16"/>
  <c r="S19" i="16"/>
  <c r="AT19" i="16"/>
  <c r="AG19" i="16"/>
  <c r="AO19" i="16"/>
  <c r="AC19" i="16"/>
  <c r="AM19" i="16"/>
  <c r="X19" i="16"/>
  <c r="I19" i="16"/>
  <c r="H19" i="16"/>
  <c r="S26" i="16"/>
  <c r="AP26" i="16"/>
  <c r="AS26" i="16"/>
  <c r="AR26" i="16"/>
  <c r="Y26" i="16"/>
  <c r="AF26" i="16"/>
  <c r="X26" i="16"/>
  <c r="Z26" i="16"/>
  <c r="I26" i="16"/>
  <c r="K26" i="16"/>
  <c r="H26" i="16"/>
  <c r="AG21" i="16"/>
  <c r="L21" i="16"/>
  <c r="S17" i="16"/>
  <c r="M37" i="16"/>
  <c r="AL42" i="16"/>
  <c r="R42" i="16"/>
  <c r="S22" i="16"/>
  <c r="AG22" i="16"/>
  <c r="AO22" i="16"/>
  <c r="L22" i="16"/>
  <c r="AI22" i="16"/>
  <c r="AC22" i="16"/>
  <c r="I22" i="16"/>
  <c r="Z22" i="16"/>
  <c r="N22" i="16"/>
  <c r="P22" i="16"/>
  <c r="H24" i="34"/>
  <c r="F24" i="34"/>
  <c r="E47" i="40"/>
  <c r="B14" i="24" s="1"/>
  <c r="G24" i="34"/>
  <c r="F48" i="46"/>
  <c r="F61" i="46" s="1"/>
  <c r="G21" i="16"/>
  <c r="H17" i="16"/>
  <c r="AL36" i="16"/>
  <c r="X36" i="16"/>
  <c r="AC36" i="16"/>
  <c r="M36" i="16"/>
  <c r="BC40" i="16"/>
  <c r="X40" i="16"/>
  <c r="AU40" i="16"/>
  <c r="T15" i="16"/>
  <c r="Y15" i="16"/>
  <c r="U15" i="16"/>
  <c r="AN15" i="16"/>
  <c r="AK15" i="16"/>
  <c r="AF15" i="16"/>
  <c r="AI15" i="16"/>
  <c r="P15" i="16"/>
  <c r="I15" i="16"/>
  <c r="H15" i="16"/>
  <c r="AS20" i="16"/>
  <c r="AO20" i="16"/>
  <c r="S20" i="16"/>
  <c r="AP20" i="16"/>
  <c r="AM20" i="16"/>
  <c r="Z20" i="16"/>
  <c r="Y20" i="16"/>
  <c r="W20" i="16"/>
  <c r="H20" i="16"/>
  <c r="M20" i="16"/>
  <c r="K20" i="16"/>
  <c r="AF27" i="16"/>
  <c r="AG27" i="16"/>
  <c r="AK27" i="16"/>
  <c r="L27" i="16"/>
  <c r="AD27" i="16"/>
  <c r="Y27" i="16"/>
  <c r="AE27" i="16"/>
  <c r="V27" i="16"/>
  <c r="M27" i="16"/>
  <c r="J27" i="16"/>
  <c r="D32" i="34"/>
  <c r="D49" i="40" s="1"/>
  <c r="M49" i="40" s="1"/>
  <c r="N21" i="16"/>
  <c r="S21" i="16"/>
  <c r="AK17" i="16"/>
  <c r="X37" i="16"/>
  <c r="AD32" i="16"/>
  <c r="BC32" i="16"/>
  <c r="BB32" i="16"/>
  <c r="AP32" i="16"/>
  <c r="AU32" i="16"/>
  <c r="AO16" i="16"/>
  <c r="AH16" i="16"/>
  <c r="X16" i="16"/>
  <c r="AL16" i="16"/>
  <c r="AE16" i="16"/>
  <c r="AD16" i="16"/>
  <c r="AJ16" i="16"/>
  <c r="Q16" i="16"/>
  <c r="O16" i="16"/>
  <c r="I16" i="16"/>
  <c r="AT13" i="16"/>
  <c r="U13" i="16"/>
  <c r="AM13" i="16"/>
  <c r="AR13" i="16"/>
  <c r="AA13" i="16"/>
  <c r="AH13" i="16"/>
  <c r="Z13" i="16"/>
  <c r="Y13" i="16"/>
  <c r="P13" i="16"/>
  <c r="H13" i="16"/>
  <c r="G13" i="16"/>
  <c r="BC37" i="16"/>
  <c r="T11" i="16"/>
  <c r="T24" i="16"/>
  <c r="T23" i="16"/>
  <c r="T25" i="16"/>
  <c r="AT11" i="16"/>
  <c r="AT24" i="16"/>
  <c r="AT23" i="16"/>
  <c r="AT25" i="16"/>
  <c r="AO11" i="16"/>
  <c r="AO25" i="16"/>
  <c r="AO24" i="16"/>
  <c r="AO23" i="16"/>
  <c r="AB11" i="16"/>
  <c r="AB23" i="16"/>
  <c r="AB25" i="16"/>
  <c r="AB24" i="16"/>
  <c r="V11" i="16"/>
  <c r="V24" i="16"/>
  <c r="V23" i="16"/>
  <c r="V25" i="16"/>
  <c r="M11" i="16"/>
  <c r="M23" i="16"/>
  <c r="M24" i="16"/>
  <c r="M25" i="16"/>
  <c r="J11" i="16"/>
  <c r="J24" i="16"/>
  <c r="J25" i="16"/>
  <c r="J23" i="16"/>
  <c r="AD17" i="16"/>
  <c r="T14" i="16"/>
  <c r="AB21" i="16"/>
  <c r="AA22" i="16"/>
  <c r="AT27" i="16"/>
  <c r="AT17" i="16"/>
  <c r="M34" i="16"/>
  <c r="BC38" i="16"/>
  <c r="BB39" i="16"/>
  <c r="AC39" i="16"/>
  <c r="AG39" i="16"/>
  <c r="X39" i="16"/>
  <c r="F156" i="46"/>
  <c r="T12" i="16"/>
  <c r="AD12" i="16"/>
  <c r="J12" i="16"/>
  <c r="S18" i="16"/>
  <c r="AT18" i="16"/>
  <c r="T18" i="16"/>
  <c r="AF18" i="16"/>
  <c r="V18" i="16"/>
  <c r="AJ11" i="16"/>
  <c r="AJ23" i="16"/>
  <c r="AJ24" i="16"/>
  <c r="AJ25" i="16"/>
  <c r="AN11" i="16"/>
  <c r="AN24" i="16"/>
  <c r="AN25" i="16"/>
  <c r="AN23" i="16"/>
  <c r="AG11" i="16"/>
  <c r="AG25" i="16"/>
  <c r="AG23" i="16"/>
  <c r="AG24" i="16"/>
  <c r="AS11" i="16"/>
  <c r="AS25" i="16"/>
  <c r="AS24" i="16"/>
  <c r="AS23" i="16"/>
  <c r="Z11" i="16"/>
  <c r="Z25" i="16"/>
  <c r="Z24" i="16"/>
  <c r="Z23" i="16"/>
  <c r="X11" i="16"/>
  <c r="X25" i="16"/>
  <c r="X24" i="16"/>
  <c r="X23" i="16"/>
  <c r="AE11" i="16"/>
  <c r="AE25" i="16"/>
  <c r="AE24" i="16"/>
  <c r="AE23" i="16"/>
  <c r="O11" i="16"/>
  <c r="O23" i="16"/>
  <c r="O25" i="16"/>
  <c r="O24" i="16"/>
  <c r="Q11" i="16"/>
  <c r="Q25" i="16"/>
  <c r="Q23" i="16"/>
  <c r="Q24" i="16"/>
  <c r="F11" i="16"/>
  <c r="F24" i="16"/>
  <c r="F23" i="16"/>
  <c r="F25" i="16"/>
  <c r="AG33" i="16"/>
  <c r="R33" i="16"/>
  <c r="AD33" i="16"/>
  <c r="F31" i="34"/>
  <c r="F39" i="34" s="1"/>
  <c r="F110" i="46" s="1"/>
  <c r="F132" i="46" s="1"/>
  <c r="F134" i="46" s="1"/>
  <c r="F135" i="46" s="1"/>
  <c r="E110" i="46"/>
  <c r="G31" i="34"/>
  <c r="G39" i="34" s="1"/>
  <c r="G110" i="46" s="1"/>
  <c r="G132" i="46" s="1"/>
  <c r="I18" i="5"/>
  <c r="H13" i="20" s="1"/>
  <c r="H16" i="20"/>
  <c r="Q21" i="16"/>
  <c r="AL21" i="16"/>
  <c r="AC17" i="16"/>
  <c r="AQ17" i="16"/>
  <c r="AE37" i="16"/>
  <c r="AU16" i="20"/>
  <c r="AV18" i="5"/>
  <c r="AU13" i="20" s="1"/>
  <c r="R21" i="16"/>
  <c r="BC35" i="16"/>
  <c r="AD35" i="16"/>
  <c r="AC35" i="16"/>
  <c r="J35" i="16"/>
  <c r="X35" i="16"/>
  <c r="M35" i="16"/>
  <c r="BC41" i="16"/>
  <c r="AL41" i="16"/>
  <c r="X41" i="16"/>
  <c r="M41" i="16"/>
  <c r="AD43" i="16"/>
  <c r="R43" i="16"/>
  <c r="X43" i="16"/>
  <c r="AP14" i="16"/>
  <c r="AS14" i="16"/>
  <c r="AB14" i="16"/>
  <c r="AK14" i="16"/>
  <c r="W14" i="16"/>
  <c r="AA14" i="16"/>
  <c r="AD14" i="16"/>
  <c r="I14" i="16"/>
  <c r="K14" i="16"/>
  <c r="F14" i="16"/>
  <c r="Y19" i="16"/>
  <c r="AQ19" i="16"/>
  <c r="AP19" i="16"/>
  <c r="U19" i="16"/>
  <c r="AL19" i="16"/>
  <c r="AB19" i="16"/>
  <c r="AI19" i="16"/>
  <c r="O19" i="16"/>
  <c r="G19" i="16"/>
  <c r="K19" i="16"/>
  <c r="AQ26" i="16"/>
  <c r="AI26" i="16"/>
  <c r="AO26" i="16"/>
  <c r="AN26" i="16"/>
  <c r="AK26" i="16"/>
  <c r="AE26" i="16"/>
  <c r="AL26" i="16"/>
  <c r="F26" i="16"/>
  <c r="V26" i="16"/>
  <c r="Q26" i="16"/>
  <c r="H120" i="46"/>
  <c r="M21" i="16"/>
  <c r="W21" i="16"/>
  <c r="AO21" i="16"/>
  <c r="M17" i="16"/>
  <c r="W17" i="16"/>
  <c r="T17" i="16"/>
  <c r="AG37" i="16"/>
  <c r="M42" i="16"/>
  <c r="AP42" i="16"/>
  <c r="BB42" i="16"/>
  <c r="AU42" i="16"/>
  <c r="X42" i="16"/>
  <c r="AC42" i="16"/>
  <c r="AQ22" i="16"/>
  <c r="U22" i="16"/>
  <c r="AN22" i="16"/>
  <c r="AR22" i="16"/>
  <c r="AF22" i="16"/>
  <c r="AE22" i="16"/>
  <c r="AL22" i="16"/>
  <c r="G22" i="16"/>
  <c r="M22" i="16"/>
  <c r="J22" i="16"/>
  <c r="D40" i="34"/>
  <c r="F44" i="25"/>
  <c r="E77" i="46"/>
  <c r="E155" i="46"/>
  <c r="H48" i="46"/>
  <c r="H61" i="46" s="1"/>
  <c r="Y21" i="16"/>
  <c r="Z17" i="16"/>
  <c r="AC37" i="16"/>
  <c r="AE36" i="16"/>
  <c r="AG36" i="16"/>
  <c r="R36" i="16"/>
  <c r="BB40" i="16"/>
  <c r="AP40" i="16"/>
  <c r="AL40" i="16"/>
  <c r="AR15" i="16"/>
  <c r="AT15" i="16"/>
  <c r="R15" i="16"/>
  <c r="AD15" i="16"/>
  <c r="AJ15" i="16"/>
  <c r="AB15" i="16"/>
  <c r="AE15" i="16"/>
  <c r="O15" i="16"/>
  <c r="G15" i="16"/>
  <c r="K15" i="16"/>
  <c r="U20" i="16"/>
  <c r="T20" i="16"/>
  <c r="AQ20" i="16"/>
  <c r="AK20" i="16"/>
  <c r="AL20" i="16"/>
  <c r="AD20" i="16"/>
  <c r="AJ20" i="16"/>
  <c r="Q20" i="16"/>
  <c r="O20" i="16"/>
  <c r="I20" i="16"/>
  <c r="T27" i="16"/>
  <c r="S27" i="16"/>
  <c r="R27" i="16"/>
  <c r="AH27" i="16"/>
  <c r="AS27" i="16"/>
  <c r="AC27" i="16"/>
  <c r="AB27" i="16"/>
  <c r="AA27" i="16"/>
  <c r="N27" i="16"/>
  <c r="H27" i="16"/>
  <c r="I27" i="16"/>
  <c r="AK21" i="16"/>
  <c r="T21" i="16"/>
  <c r="F17" i="16"/>
  <c r="X17" i="16"/>
  <c r="AO17" i="16"/>
  <c r="AD37" i="16"/>
  <c r="R32" i="16"/>
  <c r="J32" i="16"/>
  <c r="AS16" i="16"/>
  <c r="T16" i="16"/>
  <c r="S16" i="16"/>
  <c r="AT16" i="16"/>
  <c r="AN16" i="16"/>
  <c r="AA16" i="16"/>
  <c r="AF16" i="16"/>
  <c r="J16" i="16"/>
  <c r="V16" i="16"/>
  <c r="G16" i="16"/>
  <c r="AJ13" i="16"/>
  <c r="R13" i="16"/>
  <c r="AI13" i="16"/>
  <c r="S13" i="16"/>
  <c r="AE13" i="16"/>
  <c r="AF13" i="16"/>
  <c r="AK13" i="16"/>
  <c r="N13" i="16"/>
  <c r="J13" i="16"/>
  <c r="F13" i="16"/>
  <c r="H21" i="16"/>
  <c r="G17" i="16"/>
  <c r="L37" i="16"/>
  <c r="D11" i="40" l="1"/>
  <c r="H13" i="41"/>
  <c r="D14" i="40"/>
  <c r="M11" i="40"/>
  <c r="M14" i="40" s="1"/>
  <c r="D13" i="40"/>
  <c r="M13" i="40" s="1"/>
  <c r="D21" i="46"/>
  <c r="D12" i="40"/>
  <c r="M12" i="40" s="1"/>
  <c r="M78" i="25"/>
  <c r="E21" i="46"/>
  <c r="F13" i="41"/>
  <c r="G13" i="41"/>
  <c r="G156" i="46"/>
  <c r="H11" i="42"/>
  <c r="H29" i="46" s="1"/>
  <c r="H32" i="46" s="1"/>
  <c r="H17" i="20"/>
  <c r="G61" i="25"/>
  <c r="G78" i="25" s="1"/>
  <c r="D12" i="30"/>
  <c r="D22" i="30" s="1"/>
  <c r="E49" i="7"/>
  <c r="E11" i="47" s="1"/>
  <c r="D37" i="30"/>
  <c r="D40" i="46" s="1"/>
  <c r="D64" i="46" s="1"/>
  <c r="E18" i="30"/>
  <c r="H23" i="30"/>
  <c r="F23" i="30"/>
  <c r="G23" i="30"/>
  <c r="D145" i="46"/>
  <c r="D147" i="46" s="1"/>
  <c r="D148" i="46" s="1"/>
  <c r="D159" i="46"/>
  <c r="E138" i="46"/>
  <c r="F11" i="33"/>
  <c r="F138" i="46" s="1"/>
  <c r="F159" i="46" s="1"/>
  <c r="H11" i="33"/>
  <c r="G11" i="33"/>
  <c r="H28" i="30"/>
  <c r="G28" i="30"/>
  <c r="F28" i="30"/>
  <c r="S63" i="16"/>
  <c r="S64" i="16" s="1"/>
  <c r="F11" i="42"/>
  <c r="F29" i="46" s="1"/>
  <c r="F32" i="46" s="1"/>
  <c r="H156" i="46"/>
  <c r="G11" i="42"/>
  <c r="G29" i="46" s="1"/>
  <c r="G160" i="46"/>
  <c r="F160" i="46"/>
  <c r="E13" i="42"/>
  <c r="G13" i="42" s="1"/>
  <c r="G30" i="46" s="1"/>
  <c r="D18" i="42"/>
  <c r="D29" i="46"/>
  <c r="D32" i="46" s="1"/>
  <c r="D34" i="46" s="1"/>
  <c r="D35" i="46" s="1"/>
  <c r="G66" i="46"/>
  <c r="G97" i="46" s="1"/>
  <c r="D31" i="46"/>
  <c r="E15" i="42"/>
  <c r="F21" i="34"/>
  <c r="F46" i="40" s="1"/>
  <c r="F50" i="40" s="1"/>
  <c r="F37" i="34"/>
  <c r="F108" i="46" s="1"/>
  <c r="F124" i="46" s="1"/>
  <c r="F126" i="46" s="1"/>
  <c r="F127" i="46" s="1"/>
  <c r="G15" i="25"/>
  <c r="G50" i="25"/>
  <c r="U63" i="16"/>
  <c r="U64" i="16" s="1"/>
  <c r="P63" i="16"/>
  <c r="P64" i="16" s="1"/>
  <c r="AT63" i="16"/>
  <c r="AT64" i="16" s="1"/>
  <c r="D11" i="30"/>
  <c r="E46" i="7"/>
  <c r="H37" i="34"/>
  <c r="H108" i="46" s="1"/>
  <c r="H124" i="46" s="1"/>
  <c r="I19" i="34"/>
  <c r="H21" i="34"/>
  <c r="H46" i="40" s="1"/>
  <c r="D11" i="10"/>
  <c r="D17" i="40" s="1"/>
  <c r="AX63" i="16"/>
  <c r="AX64" i="16" s="1"/>
  <c r="AX65" i="16" s="1"/>
  <c r="D18" i="41"/>
  <c r="D20" i="46"/>
  <c r="D23" i="46" s="1"/>
  <c r="D25" i="46" s="1"/>
  <c r="D26" i="46" s="1"/>
  <c r="E11" i="41"/>
  <c r="E11" i="40" s="1"/>
  <c r="E14" i="40" s="1"/>
  <c r="D15" i="10"/>
  <c r="D19" i="40" s="1"/>
  <c r="M19" i="40" s="1"/>
  <c r="E52" i="7"/>
  <c r="F162" i="46"/>
  <c r="E15" i="41"/>
  <c r="E13" i="40" s="1"/>
  <c r="D22" i="46"/>
  <c r="AR21" i="5"/>
  <c r="K60" i="25" s="1"/>
  <c r="K59" i="25" s="1"/>
  <c r="K9" i="25"/>
  <c r="E149" i="46"/>
  <c r="E160" i="46"/>
  <c r="AT21" i="5"/>
  <c r="D12" i="46"/>
  <c r="D65" i="46" s="1"/>
  <c r="D161" i="46" s="1"/>
  <c r="E13" i="10"/>
  <c r="E18" i="40" s="1"/>
  <c r="B18" i="24" s="1"/>
  <c r="B12" i="24"/>
  <c r="E50" i="40"/>
  <c r="I12" i="33"/>
  <c r="I139" i="46" s="1"/>
  <c r="H139" i="46"/>
  <c r="F30" i="47"/>
  <c r="J156" i="46"/>
  <c r="J81" i="46"/>
  <c r="T21" i="5"/>
  <c r="H60" i="25" s="1"/>
  <c r="H9" i="25"/>
  <c r="H43" i="25" s="1"/>
  <c r="E124" i="46"/>
  <c r="Q63" i="16"/>
  <c r="Q64" i="16" s="1"/>
  <c r="W63" i="16"/>
  <c r="W64" i="16" s="1"/>
  <c r="W65" i="16" s="1"/>
  <c r="W106" i="16" s="1"/>
  <c r="AF63" i="16"/>
  <c r="AF64" i="16" s="1"/>
  <c r="AO63" i="16"/>
  <c r="AO64" i="16" s="1"/>
  <c r="AA63" i="16"/>
  <c r="AA64" i="16" s="1"/>
  <c r="I63" i="16"/>
  <c r="I64" i="16" s="1"/>
  <c r="AZ63" i="16"/>
  <c r="AZ64" i="16" s="1"/>
  <c r="AN63" i="16"/>
  <c r="AN64" i="16" s="1"/>
  <c r="L63" i="16"/>
  <c r="L64" i="16" s="1"/>
  <c r="L65" i="16" s="1"/>
  <c r="L104" i="16" s="1"/>
  <c r="I71" i="5" s="1"/>
  <c r="H66" i="20" s="1"/>
  <c r="AM63" i="16"/>
  <c r="AM64" i="16" s="1"/>
  <c r="AJ63" i="16"/>
  <c r="AJ64" i="16" s="1"/>
  <c r="AQ63" i="16"/>
  <c r="AQ64" i="16" s="1"/>
  <c r="H63" i="16"/>
  <c r="H64" i="16" s="1"/>
  <c r="AV63" i="16"/>
  <c r="AV64" i="16" s="1"/>
  <c r="AV65" i="16" s="1"/>
  <c r="AV103" i="16" s="1"/>
  <c r="AR63" i="16"/>
  <c r="AR64" i="16" s="1"/>
  <c r="F63" i="16"/>
  <c r="F64" i="16" s="1"/>
  <c r="AY63" i="16"/>
  <c r="AY64" i="16" s="1"/>
  <c r="AY65" i="16" s="1"/>
  <c r="AY104" i="16" s="1"/>
  <c r="AV71" i="5" s="1"/>
  <c r="AU66" i="20" s="1"/>
  <c r="K63" i="16"/>
  <c r="K64" i="16" s="1"/>
  <c r="T63" i="16"/>
  <c r="T64" i="16" s="1"/>
  <c r="AS63" i="16"/>
  <c r="AS64" i="16" s="1"/>
  <c r="AH63" i="16"/>
  <c r="AH64" i="16" s="1"/>
  <c r="AI63" i="16"/>
  <c r="AI64" i="16" s="1"/>
  <c r="V63" i="16"/>
  <c r="V64" i="16" s="1"/>
  <c r="AW63" i="16"/>
  <c r="AW64" i="16" s="1"/>
  <c r="G63" i="16"/>
  <c r="G64" i="16" s="1"/>
  <c r="Z63" i="16"/>
  <c r="Z64" i="16" s="1"/>
  <c r="N63" i="16"/>
  <c r="N64" i="16" s="1"/>
  <c r="AK63" i="16"/>
  <c r="AK64" i="16" s="1"/>
  <c r="BA63" i="16"/>
  <c r="BA64" i="16" s="1"/>
  <c r="D50" i="40"/>
  <c r="AB63" i="16"/>
  <c r="AB64" i="16" s="1"/>
  <c r="O63" i="16"/>
  <c r="O64" i="16" s="1"/>
  <c r="Y63" i="16"/>
  <c r="Y64" i="16" s="1"/>
  <c r="AG63" i="16"/>
  <c r="AG64" i="16" s="1"/>
  <c r="J63" i="16"/>
  <c r="J64" i="16" s="1"/>
  <c r="R63" i="16"/>
  <c r="R64" i="16" s="1"/>
  <c r="H39" i="34"/>
  <c r="H110" i="46" s="1"/>
  <c r="H132" i="46" s="1"/>
  <c r="I31" i="34"/>
  <c r="I39" i="34" s="1"/>
  <c r="I110" i="46" s="1"/>
  <c r="I132" i="46" s="1"/>
  <c r="I134" i="46" s="1"/>
  <c r="I135" i="46" s="1"/>
  <c r="G58" i="16"/>
  <c r="G59" i="16" s="1"/>
  <c r="AI58" i="16"/>
  <c r="AI59" i="16" s="1"/>
  <c r="AH58" i="16"/>
  <c r="AH59" i="16" s="1"/>
  <c r="AK58" i="16"/>
  <c r="AK59" i="16" s="1"/>
  <c r="R58" i="16"/>
  <c r="R59" i="16" s="1"/>
  <c r="AD63" i="16"/>
  <c r="AD64" i="16" s="1"/>
  <c r="F47" i="40"/>
  <c r="AE63" i="16"/>
  <c r="AE64" i="16" s="1"/>
  <c r="J97" i="46"/>
  <c r="J162" i="46"/>
  <c r="X63" i="16"/>
  <c r="X64" i="16" s="1"/>
  <c r="K58" i="16"/>
  <c r="K59" i="16" s="1"/>
  <c r="P58" i="16"/>
  <c r="P59" i="16" s="1"/>
  <c r="I58" i="16"/>
  <c r="I59" i="16" s="1"/>
  <c r="U58" i="16"/>
  <c r="U59" i="16" s="1"/>
  <c r="AQ58" i="16"/>
  <c r="AQ59" i="16" s="1"/>
  <c r="BB63" i="16"/>
  <c r="BB64" i="16" s="1"/>
  <c r="I48" i="46"/>
  <c r="I61" i="46" s="1"/>
  <c r="O17" i="20"/>
  <c r="P18" i="5"/>
  <c r="O13" i="20" s="1"/>
  <c r="BC63" i="16"/>
  <c r="F58" i="16"/>
  <c r="F59" i="16" s="1"/>
  <c r="Q58" i="16"/>
  <c r="Q59" i="16" s="1"/>
  <c r="O58" i="16"/>
  <c r="O59" i="16" s="1"/>
  <c r="AE58" i="16"/>
  <c r="AE59" i="16" s="1"/>
  <c r="X58" i="16"/>
  <c r="X59" i="16" s="1"/>
  <c r="Z58" i="16"/>
  <c r="Z59" i="16" s="1"/>
  <c r="AS58" i="16"/>
  <c r="AS59" i="16" s="1"/>
  <c r="AG58" i="16"/>
  <c r="AG59" i="16" s="1"/>
  <c r="AN58" i="16"/>
  <c r="AN59" i="16" s="1"/>
  <c r="AJ58" i="16"/>
  <c r="AJ59" i="16" s="1"/>
  <c r="F155" i="46"/>
  <c r="F77" i="46"/>
  <c r="F79" i="46" s="1"/>
  <c r="F80" i="46" s="1"/>
  <c r="AX17" i="20"/>
  <c r="AY18" i="5"/>
  <c r="AX13" i="20" s="1"/>
  <c r="AL63" i="16"/>
  <c r="AL64" i="16" s="1"/>
  <c r="M63" i="16"/>
  <c r="M64" i="16" s="1"/>
  <c r="G61" i="46"/>
  <c r="F16" i="25"/>
  <c r="F84" i="25" s="1"/>
  <c r="I120" i="46"/>
  <c r="I122" i="46" s="1"/>
  <c r="I123" i="46" s="1"/>
  <c r="I156" i="46"/>
  <c r="H58" i="16"/>
  <c r="H59" i="16" s="1"/>
  <c r="W58" i="16"/>
  <c r="W59" i="16" s="1"/>
  <c r="W60" i="16" s="1"/>
  <c r="AM58" i="16"/>
  <c r="AM59" i="16" s="1"/>
  <c r="Y58" i="16"/>
  <c r="Y59" i="16" s="1"/>
  <c r="AR58" i="16"/>
  <c r="AR59" i="16" s="1"/>
  <c r="AL58" i="16"/>
  <c r="AL59" i="16" s="1"/>
  <c r="L58" i="16"/>
  <c r="L59" i="16" s="1"/>
  <c r="L60" i="16" s="1"/>
  <c r="L76" i="16" s="1"/>
  <c r="AV17" i="20"/>
  <c r="AW18" i="5"/>
  <c r="AV13" i="20" s="1"/>
  <c r="J13" i="41"/>
  <c r="I13" i="41"/>
  <c r="H21" i="46"/>
  <c r="I162" i="46"/>
  <c r="I97" i="46"/>
  <c r="I99" i="46" s="1"/>
  <c r="I100" i="46" s="1"/>
  <c r="Q17" i="20"/>
  <c r="R18" i="5"/>
  <c r="Q13" i="20" s="1"/>
  <c r="D111" i="46"/>
  <c r="D116" i="46"/>
  <c r="D118" i="46" s="1"/>
  <c r="D119" i="46" s="1"/>
  <c r="AU21" i="5"/>
  <c r="N60" i="25" s="1"/>
  <c r="AZ21" i="5"/>
  <c r="E132" i="46"/>
  <c r="N9" i="25"/>
  <c r="N43" i="25" s="1"/>
  <c r="J58" i="16"/>
  <c r="J59" i="16" s="1"/>
  <c r="M58" i="16"/>
  <c r="M59" i="16" s="1"/>
  <c r="V58" i="16"/>
  <c r="V59" i="16" s="1"/>
  <c r="AB58" i="16"/>
  <c r="AB59" i="16" s="1"/>
  <c r="AO58" i="16"/>
  <c r="AO59" i="16" s="1"/>
  <c r="AT58" i="16"/>
  <c r="AT59" i="16" s="1"/>
  <c r="T58" i="16"/>
  <c r="T59" i="16" s="1"/>
  <c r="F30" i="34"/>
  <c r="F32" i="34" s="1"/>
  <c r="F49" i="40" s="1"/>
  <c r="E32" i="34"/>
  <c r="E49" i="40" s="1"/>
  <c r="B13" i="24" s="1"/>
  <c r="G30" i="34"/>
  <c r="G32" i="34" s="1"/>
  <c r="G49" i="40" s="1"/>
  <c r="E35" i="34"/>
  <c r="AW17" i="20"/>
  <c r="AX18" i="5"/>
  <c r="AW13" i="20" s="1"/>
  <c r="F21" i="46"/>
  <c r="AA58" i="16"/>
  <c r="AA59" i="16" s="1"/>
  <c r="AD58" i="16"/>
  <c r="AD59" i="16" s="1"/>
  <c r="AF58" i="16"/>
  <c r="AF59" i="16" s="1"/>
  <c r="S58" i="16"/>
  <c r="S59" i="16" s="1"/>
  <c r="N58" i="16"/>
  <c r="N59" i="16" s="1"/>
  <c r="AP58" i="16"/>
  <c r="AP59" i="16" s="1"/>
  <c r="H155" i="46"/>
  <c r="H77" i="46"/>
  <c r="L59" i="3"/>
  <c r="M15" i="25"/>
  <c r="M50" i="25"/>
  <c r="G47" i="40"/>
  <c r="I24" i="34"/>
  <c r="H47" i="40"/>
  <c r="N47" i="40" s="1"/>
  <c r="J48" i="46"/>
  <c r="J61" i="46" s="1"/>
  <c r="P17" i="20"/>
  <c r="Q18" i="5"/>
  <c r="P13" i="20" s="1"/>
  <c r="N17" i="20"/>
  <c r="O18" i="5"/>
  <c r="N13" i="20" s="1"/>
  <c r="AP63" i="16"/>
  <c r="AP64" i="16" s="1"/>
  <c r="F140" i="46"/>
  <c r="F142" i="46" s="1"/>
  <c r="F143" i="46" s="1"/>
  <c r="F145" i="46"/>
  <c r="F147" i="46" s="1"/>
  <c r="F148" i="46" s="1"/>
  <c r="H162" i="46"/>
  <c r="H97" i="46"/>
  <c r="AC58" i="16"/>
  <c r="AC59" i="16" s="1"/>
  <c r="AU63" i="16"/>
  <c r="AU64" i="16" s="1"/>
  <c r="AC63" i="16"/>
  <c r="AC64" i="16" s="1"/>
  <c r="L58" i="3"/>
  <c r="L15" i="25"/>
  <c r="L50" i="25"/>
  <c r="G21" i="46" l="1"/>
  <c r="AV82" i="5" s="1"/>
  <c r="L69" i="25" s="1"/>
  <c r="G12" i="40"/>
  <c r="E12" i="40"/>
  <c r="D20" i="40"/>
  <c r="M17" i="40"/>
  <c r="M20" i="40" s="1"/>
  <c r="F13" i="33"/>
  <c r="F53" i="40" s="1"/>
  <c r="J11" i="42"/>
  <c r="J29" i="46" s="1"/>
  <c r="J32" i="46" s="1"/>
  <c r="I11" i="42"/>
  <c r="I29" i="46" s="1"/>
  <c r="I32" i="46" s="1"/>
  <c r="I34" i="46" s="1"/>
  <c r="I35" i="46" s="1"/>
  <c r="D17" i="30"/>
  <c r="D19" i="30" s="1"/>
  <c r="D27" i="30"/>
  <c r="E27" i="30" s="1"/>
  <c r="H77" i="25"/>
  <c r="K77" i="25"/>
  <c r="N77" i="25"/>
  <c r="J28" i="30"/>
  <c r="I28" i="30"/>
  <c r="G13" i="33"/>
  <c r="G53" i="40" s="1"/>
  <c r="G138" i="46"/>
  <c r="H13" i="33"/>
  <c r="H53" i="40" s="1"/>
  <c r="N53" i="40" s="1"/>
  <c r="I11" i="33"/>
  <c r="I138" i="46" s="1"/>
  <c r="I145" i="46" s="1"/>
  <c r="I147" i="46" s="1"/>
  <c r="I148" i="46" s="1"/>
  <c r="H138" i="46"/>
  <c r="I23" i="30"/>
  <c r="J23" i="30"/>
  <c r="AS21" i="5"/>
  <c r="J60" i="25" s="1"/>
  <c r="E159" i="46"/>
  <c r="J9" i="25"/>
  <c r="E145" i="46"/>
  <c r="H18" i="30"/>
  <c r="F18" i="30"/>
  <c r="F37" i="30" s="1"/>
  <c r="F40" i="46" s="1"/>
  <c r="F64" i="46" s="1"/>
  <c r="E37" i="30"/>
  <c r="E40" i="46" s="1"/>
  <c r="E64" i="46" s="1"/>
  <c r="G18" i="30"/>
  <c r="G37" i="30" s="1"/>
  <c r="G40" i="46" s="1"/>
  <c r="E140" i="46"/>
  <c r="D89" i="46"/>
  <c r="D91" i="46" s="1"/>
  <c r="D92" i="46" s="1"/>
  <c r="D158" i="46"/>
  <c r="H13" i="42"/>
  <c r="J13" i="42" s="1"/>
  <c r="J30" i="46" s="1"/>
  <c r="G162" i="46"/>
  <c r="E30" i="46"/>
  <c r="F13" i="42"/>
  <c r="F30" i="46" s="1"/>
  <c r="F15" i="42"/>
  <c r="H15" i="42"/>
  <c r="G15" i="42"/>
  <c r="G31" i="46" s="1"/>
  <c r="AZ83" i="5" s="1"/>
  <c r="AY78" i="20" s="1"/>
  <c r="E31" i="46"/>
  <c r="E18" i="42"/>
  <c r="D93" i="46"/>
  <c r="D95" i="46" s="1"/>
  <c r="D96" i="46" s="1"/>
  <c r="W105" i="16"/>
  <c r="W99" i="16"/>
  <c r="BC65" i="16"/>
  <c r="BC95" i="16" s="1"/>
  <c r="W100" i="16"/>
  <c r="W103" i="16"/>
  <c r="AY94" i="16"/>
  <c r="AV61" i="5" s="1"/>
  <c r="AV60" i="5" s="1"/>
  <c r="W104" i="16"/>
  <c r="W94" i="16"/>
  <c r="W97" i="16"/>
  <c r="L84" i="16"/>
  <c r="G8" i="25"/>
  <c r="G49" i="25"/>
  <c r="W98" i="16"/>
  <c r="L90" i="16"/>
  <c r="D11" i="32"/>
  <c r="D55" i="46"/>
  <c r="E18" i="47"/>
  <c r="E21" i="47" s="1"/>
  <c r="L97" i="16"/>
  <c r="I64" i="5" s="1"/>
  <c r="H59" i="20" s="1"/>
  <c r="L99" i="16"/>
  <c r="I66" i="5" s="1"/>
  <c r="H61" i="20" s="1"/>
  <c r="W96" i="16"/>
  <c r="D24" i="30"/>
  <c r="D24" i="40" s="1"/>
  <c r="E22" i="30"/>
  <c r="AS16" i="20"/>
  <c r="AT18" i="5"/>
  <c r="AR18" i="5"/>
  <c r="AQ16" i="20"/>
  <c r="H15" i="41"/>
  <c r="G15" i="41"/>
  <c r="F15" i="41"/>
  <c r="E22" i="46"/>
  <c r="D14" i="32"/>
  <c r="D21" i="32" s="1"/>
  <c r="E15" i="47"/>
  <c r="D18" i="10"/>
  <c r="E11" i="10"/>
  <c r="E17" i="40" s="1"/>
  <c r="D11" i="46"/>
  <c r="D14" i="46" s="1"/>
  <c r="D16" i="46" s="1"/>
  <c r="D17" i="46" s="1"/>
  <c r="AY103" i="16"/>
  <c r="AV70" i="5" s="1"/>
  <c r="AU65" i="20" s="1"/>
  <c r="T18" i="5"/>
  <c r="S13" i="20" s="1"/>
  <c r="S16" i="20"/>
  <c r="H149" i="46"/>
  <c r="H160" i="46"/>
  <c r="E12" i="46"/>
  <c r="H13" i="10"/>
  <c r="H18" i="40" s="1"/>
  <c r="N18" i="40" s="1"/>
  <c r="F13" i="10"/>
  <c r="F18" i="40" s="1"/>
  <c r="G13" i="10"/>
  <c r="G18" i="40" s="1"/>
  <c r="B4" i="24"/>
  <c r="E20" i="47"/>
  <c r="D17" i="32"/>
  <c r="D45" i="32" s="1"/>
  <c r="H50" i="40"/>
  <c r="N46" i="40"/>
  <c r="N50" i="40" s="1"/>
  <c r="D32" i="30"/>
  <c r="D14" i="30"/>
  <c r="AY98" i="16"/>
  <c r="AV65" i="5" s="1"/>
  <c r="AU60" i="20" s="1"/>
  <c r="AZ65" i="16"/>
  <c r="AZ100" i="16" s="1"/>
  <c r="AW67" i="5" s="1"/>
  <c r="AV62" i="20" s="1"/>
  <c r="W101" i="16"/>
  <c r="W102" i="16"/>
  <c r="W95" i="16"/>
  <c r="I160" i="46"/>
  <c r="I149" i="46"/>
  <c r="I151" i="46" s="1"/>
  <c r="I152" i="46" s="1"/>
  <c r="K43" i="25"/>
  <c r="K8" i="25"/>
  <c r="E15" i="10"/>
  <c r="E19" i="40" s="1"/>
  <c r="B19" i="24" s="1"/>
  <c r="D13" i="46"/>
  <c r="G11" i="41"/>
  <c r="G11" i="40" s="1"/>
  <c r="G14" i="40" s="1"/>
  <c r="H11" i="41"/>
  <c r="H11" i="40" s="1"/>
  <c r="E18" i="41"/>
  <c r="E20" i="46"/>
  <c r="E23" i="46" s="1"/>
  <c r="F11" i="41"/>
  <c r="F11" i="40" s="1"/>
  <c r="F14" i="40" s="1"/>
  <c r="I37" i="34"/>
  <c r="I108" i="46" s="1"/>
  <c r="I124" i="46" s="1"/>
  <c r="I126" i="46" s="1"/>
  <c r="I127" i="46" s="1"/>
  <c r="I21" i="34"/>
  <c r="I46" i="40" s="1"/>
  <c r="I50" i="40" s="1"/>
  <c r="BA65" i="16"/>
  <c r="BA100" i="16" s="1"/>
  <c r="AX67" i="5" s="1"/>
  <c r="AW62" i="20" s="1"/>
  <c r="AY105" i="16"/>
  <c r="AV72" i="5" s="1"/>
  <c r="AU67" i="20" s="1"/>
  <c r="AY97" i="16"/>
  <c r="AV64" i="5" s="1"/>
  <c r="AU59" i="20" s="1"/>
  <c r="L106" i="16"/>
  <c r="I73" i="5" s="1"/>
  <c r="BN73" i="5" s="1"/>
  <c r="BM68" i="20" s="1"/>
  <c r="AY102" i="16"/>
  <c r="AV69" i="5" s="1"/>
  <c r="AU64" i="20" s="1"/>
  <c r="AY106" i="16"/>
  <c r="AV73" i="5" s="1"/>
  <c r="AU68" i="20" s="1"/>
  <c r="BN71" i="5"/>
  <c r="BM66" i="20" s="1"/>
  <c r="L101" i="16"/>
  <c r="I68" i="5" s="1"/>
  <c r="H63" i="20" s="1"/>
  <c r="AY95" i="16"/>
  <c r="AV62" i="5" s="1"/>
  <c r="AU57" i="20" s="1"/>
  <c r="L105" i="16"/>
  <c r="I72" i="5" s="1"/>
  <c r="H67" i="20" s="1"/>
  <c r="L103" i="16"/>
  <c r="I70" i="5" s="1"/>
  <c r="BN70" i="5" s="1"/>
  <c r="BM65" i="20" s="1"/>
  <c r="AY96" i="16"/>
  <c r="AV63" i="5" s="1"/>
  <c r="AU58" i="20" s="1"/>
  <c r="AY100" i="16"/>
  <c r="AV67" i="5" s="1"/>
  <c r="AU62" i="20" s="1"/>
  <c r="L94" i="16"/>
  <c r="I61" i="5" s="1"/>
  <c r="I60" i="5" s="1"/>
  <c r="AY99" i="16"/>
  <c r="AV66" i="5" s="1"/>
  <c r="AU61" i="20" s="1"/>
  <c r="L95" i="16"/>
  <c r="I62" i="5" s="1"/>
  <c r="BN62" i="5" s="1"/>
  <c r="BM57" i="20" s="1"/>
  <c r="L100" i="16"/>
  <c r="I67" i="5" s="1"/>
  <c r="H62" i="20" s="1"/>
  <c r="L96" i="16"/>
  <c r="I63" i="5" s="1"/>
  <c r="H58" i="20" s="1"/>
  <c r="L98" i="16"/>
  <c r="I65" i="5" s="1"/>
  <c r="BN65" i="5" s="1"/>
  <c r="BM60" i="20" s="1"/>
  <c r="L102" i="16"/>
  <c r="I69" i="5" s="1"/>
  <c r="BN69" i="5" s="1"/>
  <c r="BM64" i="20" s="1"/>
  <c r="AY101" i="16"/>
  <c r="AV68" i="5" s="1"/>
  <c r="AU63" i="20" s="1"/>
  <c r="AV97" i="16"/>
  <c r="L87" i="16"/>
  <c r="AV95" i="16"/>
  <c r="AV101" i="16"/>
  <c r="L88" i="16"/>
  <c r="AV96" i="16"/>
  <c r="G35" i="34"/>
  <c r="G106" i="46" s="1"/>
  <c r="AV106" i="16"/>
  <c r="AV105" i="16"/>
  <c r="AV102" i="16"/>
  <c r="AV99" i="16"/>
  <c r="AV94" i="16"/>
  <c r="AV98" i="16"/>
  <c r="AV100" i="16"/>
  <c r="AV104" i="16"/>
  <c r="L86" i="16"/>
  <c r="G65" i="16"/>
  <c r="G96" i="16" s="1"/>
  <c r="Q65" i="16"/>
  <c r="Q104" i="16" s="1"/>
  <c r="I65" i="16"/>
  <c r="I98" i="16" s="1"/>
  <c r="V65" i="16"/>
  <c r="V98" i="16" s="1"/>
  <c r="F65" i="16"/>
  <c r="F105" i="16" s="1"/>
  <c r="N65" i="16"/>
  <c r="N101" i="16" s="1"/>
  <c r="O65" i="16"/>
  <c r="O100" i="16" s="1"/>
  <c r="L89" i="16"/>
  <c r="K65" i="16"/>
  <c r="K94" i="16" s="1"/>
  <c r="P65" i="16"/>
  <c r="P102" i="16" s="1"/>
  <c r="M65" i="16"/>
  <c r="M104" i="16" s="1"/>
  <c r="H65" i="16"/>
  <c r="H95" i="16" s="1"/>
  <c r="J65" i="16"/>
  <c r="J106" i="16" s="1"/>
  <c r="BB65" i="16"/>
  <c r="BB97" i="16" s="1"/>
  <c r="AY64" i="5" s="1"/>
  <c r="AX59" i="20" s="1"/>
  <c r="L85" i="16"/>
  <c r="L78" i="16"/>
  <c r="I47" i="40"/>
  <c r="D113" i="46"/>
  <c r="D114" i="46" s="1"/>
  <c r="BL21" i="5"/>
  <c r="R60" i="25" s="1"/>
  <c r="R9" i="25"/>
  <c r="J21" i="46"/>
  <c r="W82" i="16"/>
  <c r="W85" i="16"/>
  <c r="W81" i="16"/>
  <c r="W90" i="16"/>
  <c r="W76" i="16"/>
  <c r="W75" i="16"/>
  <c r="W78" i="16"/>
  <c r="J77" i="46"/>
  <c r="J155" i="46"/>
  <c r="W79" i="16"/>
  <c r="R60" i="16"/>
  <c r="T60" i="16"/>
  <c r="S60" i="16"/>
  <c r="U60" i="16"/>
  <c r="W87" i="16"/>
  <c r="E106" i="46"/>
  <c r="E9" i="25" s="1"/>
  <c r="E40" i="34"/>
  <c r="W77" i="16"/>
  <c r="W80" i="16"/>
  <c r="AX101" i="16"/>
  <c r="AX100" i="16"/>
  <c r="AX99" i="16"/>
  <c r="AX103" i="16"/>
  <c r="AX106" i="16"/>
  <c r="AX105" i="16"/>
  <c r="AX104" i="16"/>
  <c r="AX102" i="16"/>
  <c r="AX94" i="16"/>
  <c r="AX96" i="16"/>
  <c r="AX95" i="16"/>
  <c r="AX97" i="16"/>
  <c r="AX98" i="16"/>
  <c r="L80" i="16"/>
  <c r="L75" i="16"/>
  <c r="L79" i="16"/>
  <c r="L82" i="16"/>
  <c r="L83" i="16"/>
  <c r="L81" i="16"/>
  <c r="AV83" i="5"/>
  <c r="L19" i="25"/>
  <c r="I77" i="46"/>
  <c r="I79" i="46" s="1"/>
  <c r="I80" i="46" s="1"/>
  <c r="I155" i="46"/>
  <c r="S65" i="16"/>
  <c r="U65" i="16"/>
  <c r="R65" i="16"/>
  <c r="T65" i="16"/>
  <c r="P59" i="3"/>
  <c r="M59" i="3"/>
  <c r="I30" i="34"/>
  <c r="I32" i="34" s="1"/>
  <c r="I49" i="40" s="1"/>
  <c r="H32" i="34"/>
  <c r="H49" i="40" s="1"/>
  <c r="N49" i="40" s="1"/>
  <c r="AT16" i="20"/>
  <c r="AU18" i="5"/>
  <c r="AT13" i="20" s="1"/>
  <c r="O63" i="5"/>
  <c r="N58" i="20" s="1"/>
  <c r="O67" i="5"/>
  <c r="N62" i="20" s="1"/>
  <c r="O71" i="5"/>
  <c r="N66" i="20" s="1"/>
  <c r="P64" i="5"/>
  <c r="O59" i="20" s="1"/>
  <c r="P68" i="5"/>
  <c r="O63" i="20" s="1"/>
  <c r="P72" i="5"/>
  <c r="O67" i="20" s="1"/>
  <c r="Q61" i="5"/>
  <c r="Q65" i="5"/>
  <c r="P60" i="20" s="1"/>
  <c r="Q69" i="5"/>
  <c r="P64" i="20" s="1"/>
  <c r="Q73" i="5"/>
  <c r="P68" i="20" s="1"/>
  <c r="R62" i="5"/>
  <c r="Q57" i="20" s="1"/>
  <c r="R66" i="5"/>
  <c r="Q61" i="20" s="1"/>
  <c r="R70" i="5"/>
  <c r="Q65" i="20" s="1"/>
  <c r="O64" i="5"/>
  <c r="N59" i="20" s="1"/>
  <c r="O68" i="5"/>
  <c r="N63" i="20" s="1"/>
  <c r="O72" i="5"/>
  <c r="N67" i="20" s="1"/>
  <c r="P61" i="5"/>
  <c r="P65" i="5"/>
  <c r="O60" i="20" s="1"/>
  <c r="P69" i="5"/>
  <c r="O64" i="20" s="1"/>
  <c r="P73" i="5"/>
  <c r="O68" i="20" s="1"/>
  <c r="Q62" i="5"/>
  <c r="P57" i="20" s="1"/>
  <c r="Q66" i="5"/>
  <c r="P61" i="20" s="1"/>
  <c r="Q70" i="5"/>
  <c r="P65" i="20" s="1"/>
  <c r="R63" i="5"/>
  <c r="Q58" i="20" s="1"/>
  <c r="R67" i="5"/>
  <c r="Q62" i="20" s="1"/>
  <c r="R71" i="5"/>
  <c r="Q66" i="20" s="1"/>
  <c r="O61" i="5"/>
  <c r="O65" i="5"/>
  <c r="N60" i="20" s="1"/>
  <c r="O69" i="5"/>
  <c r="N64" i="20" s="1"/>
  <c r="O73" i="5"/>
  <c r="N68" i="20" s="1"/>
  <c r="P62" i="5"/>
  <c r="O57" i="20" s="1"/>
  <c r="P66" i="5"/>
  <c r="O61" i="20" s="1"/>
  <c r="P70" i="5"/>
  <c r="O65" i="20" s="1"/>
  <c r="Q63" i="5"/>
  <c r="P58" i="20" s="1"/>
  <c r="Q67" i="5"/>
  <c r="P62" i="20" s="1"/>
  <c r="Q71" i="5"/>
  <c r="P66" i="20" s="1"/>
  <c r="R64" i="5"/>
  <c r="Q59" i="20" s="1"/>
  <c r="R68" i="5"/>
  <c r="Q63" i="20" s="1"/>
  <c r="R72" i="5"/>
  <c r="Q67" i="20" s="1"/>
  <c r="O62" i="5"/>
  <c r="N57" i="20" s="1"/>
  <c r="O66" i="5"/>
  <c r="N61" i="20" s="1"/>
  <c r="O70" i="5"/>
  <c r="N65" i="20" s="1"/>
  <c r="P63" i="5"/>
  <c r="O58" i="20" s="1"/>
  <c r="P67" i="5"/>
  <c r="O62" i="20" s="1"/>
  <c r="P71" i="5"/>
  <c r="O66" i="20" s="1"/>
  <c r="Q64" i="5"/>
  <c r="P59" i="20" s="1"/>
  <c r="Q68" i="5"/>
  <c r="P63" i="20" s="1"/>
  <c r="Q72" i="5"/>
  <c r="P67" i="20" s="1"/>
  <c r="R61" i="5"/>
  <c r="R65" i="5"/>
  <c r="Q60" i="20" s="1"/>
  <c r="R69" i="5"/>
  <c r="Q64" i="20" s="1"/>
  <c r="R73" i="5"/>
  <c r="Q68" i="20" s="1"/>
  <c r="G155" i="46"/>
  <c r="G77" i="46"/>
  <c r="X60" i="16"/>
  <c r="Z60" i="16"/>
  <c r="AB60" i="16"/>
  <c r="AD60" i="16"/>
  <c r="AF60" i="16"/>
  <c r="AH60" i="16"/>
  <c r="AJ60" i="16"/>
  <c r="AL60" i="16"/>
  <c r="AN60" i="16"/>
  <c r="AP60" i="16"/>
  <c r="AR60" i="16"/>
  <c r="AT60" i="16"/>
  <c r="AC60" i="16"/>
  <c r="AK60" i="16"/>
  <c r="AS60" i="16"/>
  <c r="AE60" i="16"/>
  <c r="AM60" i="16"/>
  <c r="Y60" i="16"/>
  <c r="AG60" i="16"/>
  <c r="AO60" i="16"/>
  <c r="AA60" i="16"/>
  <c r="AI60" i="16"/>
  <c r="AQ60" i="16"/>
  <c r="I60" i="16"/>
  <c r="H60" i="16"/>
  <c r="N60" i="16"/>
  <c r="P60" i="16"/>
  <c r="V60" i="16"/>
  <c r="K60" i="16"/>
  <c r="G60" i="16"/>
  <c r="M60" i="16"/>
  <c r="O60" i="16"/>
  <c r="Q60" i="16"/>
  <c r="J60" i="16"/>
  <c r="F60" i="16"/>
  <c r="Y65" i="16"/>
  <c r="AA65" i="16"/>
  <c r="AC65" i="16"/>
  <c r="AE65" i="16"/>
  <c r="AG65" i="16"/>
  <c r="AI65" i="16"/>
  <c r="AK65" i="16"/>
  <c r="AM65" i="16"/>
  <c r="AO65" i="16"/>
  <c r="AQ65" i="16"/>
  <c r="AS65" i="16"/>
  <c r="Z65" i="16"/>
  <c r="AD65" i="16"/>
  <c r="AH65" i="16"/>
  <c r="AL65" i="16"/>
  <c r="AP65" i="16"/>
  <c r="AT65" i="16"/>
  <c r="AB65" i="16"/>
  <c r="AJ65" i="16"/>
  <c r="AR65" i="16"/>
  <c r="AN65" i="16"/>
  <c r="X65" i="16"/>
  <c r="AF65" i="16"/>
  <c r="AU65" i="16"/>
  <c r="AW65" i="16"/>
  <c r="L49" i="25"/>
  <c r="L8" i="25"/>
  <c r="W83" i="16"/>
  <c r="P58" i="3"/>
  <c r="M58" i="3"/>
  <c r="W86" i="16"/>
  <c r="W89" i="16"/>
  <c r="H35" i="34"/>
  <c r="M49" i="25"/>
  <c r="M8" i="25"/>
  <c r="AY16" i="20"/>
  <c r="AZ18" i="5"/>
  <c r="AY13" i="20" s="1"/>
  <c r="W88" i="16"/>
  <c r="T83" i="5"/>
  <c r="H70" i="25" s="1"/>
  <c r="T70" i="25" s="1"/>
  <c r="H19" i="25"/>
  <c r="G32" i="46"/>
  <c r="I21" i="46"/>
  <c r="W84" i="16"/>
  <c r="L74" i="16"/>
  <c r="W74" i="16"/>
  <c r="L77" i="16"/>
  <c r="F50" i="25"/>
  <c r="F15" i="25"/>
  <c r="F35" i="34"/>
  <c r="BC101" i="16" l="1"/>
  <c r="BC103" i="16"/>
  <c r="H13" i="40"/>
  <c r="N13" i="40" s="1"/>
  <c r="R77" i="25"/>
  <c r="L18" i="25"/>
  <c r="L86" i="25" s="1"/>
  <c r="F12" i="40"/>
  <c r="N11" i="40"/>
  <c r="N14" i="40" s="1"/>
  <c r="H14" i="40"/>
  <c r="H12" i="40"/>
  <c r="N12" i="40" s="1"/>
  <c r="G22" i="46"/>
  <c r="AZ82" i="5" s="1"/>
  <c r="AZ81" i="5" s="1"/>
  <c r="AY76" i="20" s="1"/>
  <c r="G13" i="40"/>
  <c r="F22" i="46"/>
  <c r="F13" i="40"/>
  <c r="E20" i="40"/>
  <c r="B17" i="24"/>
  <c r="J12" i="40"/>
  <c r="E17" i="30"/>
  <c r="G17" i="30" s="1"/>
  <c r="D29" i="30"/>
  <c r="D25" i="40" s="1"/>
  <c r="D36" i="30"/>
  <c r="D39" i="46" s="1"/>
  <c r="J77" i="25"/>
  <c r="J59" i="25"/>
  <c r="L42" i="25"/>
  <c r="G42" i="25"/>
  <c r="M42" i="25"/>
  <c r="K42" i="25"/>
  <c r="K76" i="25"/>
  <c r="H87" i="25"/>
  <c r="F8" i="25"/>
  <c r="F76" i="25" s="1"/>
  <c r="F83" i="25"/>
  <c r="AU78" i="20"/>
  <c r="L70" i="25"/>
  <c r="L87" i="25" s="1"/>
  <c r="H55" i="20"/>
  <c r="G67" i="25"/>
  <c r="AV59" i="5"/>
  <c r="L67" i="25"/>
  <c r="F12" i="47"/>
  <c r="F11" i="47"/>
  <c r="F15" i="47" s="1"/>
  <c r="AZ95" i="16"/>
  <c r="AW62" i="5" s="1"/>
  <c r="AV57" i="20" s="1"/>
  <c r="K102" i="16"/>
  <c r="AZ101" i="16"/>
  <c r="AW68" i="5" s="1"/>
  <c r="AV63" i="20" s="1"/>
  <c r="AZ96" i="16"/>
  <c r="AW63" i="5" s="1"/>
  <c r="AV58" i="20" s="1"/>
  <c r="AZ99" i="16"/>
  <c r="AW66" i="5" s="1"/>
  <c r="AV61" i="20" s="1"/>
  <c r="G159" i="46"/>
  <c r="G140" i="46"/>
  <c r="G145" i="46"/>
  <c r="F89" i="46"/>
  <c r="F91" i="46" s="1"/>
  <c r="F92" i="46" s="1"/>
  <c r="F158" i="46"/>
  <c r="H159" i="46"/>
  <c r="H145" i="46"/>
  <c r="J18" i="30"/>
  <c r="J37" i="30" s="1"/>
  <c r="J40" i="46" s="1"/>
  <c r="J64" i="46" s="1"/>
  <c r="H37" i="30"/>
  <c r="H40" i="46" s="1"/>
  <c r="H64" i="46" s="1"/>
  <c r="I18" i="30"/>
  <c r="I37" i="30" s="1"/>
  <c r="I40" i="46" s="1"/>
  <c r="I64" i="46" s="1"/>
  <c r="I13" i="33"/>
  <c r="I53" i="40" s="1"/>
  <c r="J43" i="25"/>
  <c r="J8" i="25"/>
  <c r="I159" i="46"/>
  <c r="I140" i="46"/>
  <c r="I142" i="46" s="1"/>
  <c r="I143" i="46" s="1"/>
  <c r="L143" i="46" s="1"/>
  <c r="AS18" i="5"/>
  <c r="AR16" i="20"/>
  <c r="H140" i="46"/>
  <c r="I13" i="25"/>
  <c r="I47" i="25" s="1"/>
  <c r="G64" i="46"/>
  <c r="AN22" i="5"/>
  <c r="AE22" i="5"/>
  <c r="V22" i="5"/>
  <c r="E158" i="46"/>
  <c r="AJ22" i="5"/>
  <c r="AA22" i="5"/>
  <c r="AO22" i="5"/>
  <c r="AC22" i="5"/>
  <c r="Y22" i="5"/>
  <c r="AB22" i="5"/>
  <c r="AK22" i="5"/>
  <c r="AH22" i="5"/>
  <c r="AL22" i="5"/>
  <c r="AQ22" i="5"/>
  <c r="AD22" i="5"/>
  <c r="AF22" i="5"/>
  <c r="W22" i="5"/>
  <c r="U22" i="5"/>
  <c r="I61" i="25" s="1"/>
  <c r="I59" i="25" s="1"/>
  <c r="E89" i="46"/>
  <c r="AI22" i="5"/>
  <c r="Z22" i="5"/>
  <c r="I10" i="25"/>
  <c r="AP22" i="5"/>
  <c r="X22" i="5"/>
  <c r="AG22" i="5"/>
  <c r="AM22" i="5"/>
  <c r="AZ106" i="16"/>
  <c r="AW73" i="5" s="1"/>
  <c r="AV68" i="20" s="1"/>
  <c r="I101" i="16"/>
  <c r="J99" i="16"/>
  <c r="AZ94" i="16"/>
  <c r="AW61" i="5" s="1"/>
  <c r="AV56" i="20" s="1"/>
  <c r="BC102" i="16"/>
  <c r="BC106" i="16"/>
  <c r="BC94" i="16"/>
  <c r="BC104" i="16"/>
  <c r="BA94" i="16"/>
  <c r="AX61" i="5" s="1"/>
  <c r="AX60" i="5" s="1"/>
  <c r="BC96" i="16"/>
  <c r="K100" i="16"/>
  <c r="AZ97" i="16"/>
  <c r="AW64" i="5" s="1"/>
  <c r="AV59" i="20" s="1"/>
  <c r="BC99" i="16"/>
  <c r="BC100" i="16"/>
  <c r="BC97" i="16"/>
  <c r="AU55" i="20"/>
  <c r="AU56" i="20"/>
  <c r="I13" i="42"/>
  <c r="H30" i="46"/>
  <c r="BM83" i="5" s="1"/>
  <c r="BN63" i="5"/>
  <c r="BM58" i="20" s="1"/>
  <c r="E65" i="46"/>
  <c r="AV22" i="5" s="1"/>
  <c r="AU83" i="5"/>
  <c r="H65" i="20"/>
  <c r="I15" i="42"/>
  <c r="J15" i="42"/>
  <c r="H31" i="46"/>
  <c r="H18" i="42"/>
  <c r="N19" i="25"/>
  <c r="N53" i="25" s="1"/>
  <c r="F31" i="46"/>
  <c r="F18" i="42"/>
  <c r="G18" i="42"/>
  <c r="BC105" i="16"/>
  <c r="BC98" i="16"/>
  <c r="G40" i="34"/>
  <c r="I59" i="5"/>
  <c r="H54" i="20" s="1"/>
  <c r="I102" i="16"/>
  <c r="K105" i="16"/>
  <c r="BA105" i="16"/>
  <c r="AX72" i="5" s="1"/>
  <c r="AW67" i="20" s="1"/>
  <c r="K101" i="16"/>
  <c r="K99" i="16"/>
  <c r="BA96" i="16"/>
  <c r="AX63" i="5" s="1"/>
  <c r="AW58" i="20" s="1"/>
  <c r="I94" i="16"/>
  <c r="BN67" i="5"/>
  <c r="BM62" i="20" s="1"/>
  <c r="K95" i="16"/>
  <c r="I99" i="16"/>
  <c r="BA101" i="16"/>
  <c r="AX68" i="5" s="1"/>
  <c r="AW63" i="20" s="1"/>
  <c r="I105" i="16"/>
  <c r="I95" i="16"/>
  <c r="I104" i="16"/>
  <c r="K103" i="16"/>
  <c r="I100" i="16"/>
  <c r="K97" i="16"/>
  <c r="K96" i="16"/>
  <c r="BA103" i="16"/>
  <c r="AX70" i="5" s="1"/>
  <c r="AW65" i="20" s="1"/>
  <c r="J103" i="16"/>
  <c r="BN66" i="5"/>
  <c r="BM61" i="20" s="1"/>
  <c r="BA106" i="16"/>
  <c r="AX73" i="5" s="1"/>
  <c r="AW68" i="20" s="1"/>
  <c r="J97" i="16"/>
  <c r="I96" i="16"/>
  <c r="BA98" i="16"/>
  <c r="AX65" i="5" s="1"/>
  <c r="AW60" i="20" s="1"/>
  <c r="V94" i="16"/>
  <c r="I106" i="16"/>
  <c r="J96" i="16"/>
  <c r="K98" i="16"/>
  <c r="BA104" i="16"/>
  <c r="AX71" i="5" s="1"/>
  <c r="AW66" i="20" s="1"/>
  <c r="I103" i="16"/>
  <c r="J101" i="16"/>
  <c r="P96" i="16"/>
  <c r="K104" i="16"/>
  <c r="AZ104" i="16"/>
  <c r="AW71" i="5" s="1"/>
  <c r="AV66" i="20" s="1"/>
  <c r="AZ102" i="16"/>
  <c r="AW69" i="5" s="1"/>
  <c r="AV64" i="20" s="1"/>
  <c r="BA95" i="16"/>
  <c r="AX62" i="5" s="1"/>
  <c r="AW57" i="20" s="1"/>
  <c r="BA97" i="16"/>
  <c r="AX64" i="5" s="1"/>
  <c r="AW59" i="20" s="1"/>
  <c r="N102" i="16"/>
  <c r="J105" i="16"/>
  <c r="J95" i="16"/>
  <c r="I97" i="16"/>
  <c r="BA99" i="16"/>
  <c r="AX66" i="5" s="1"/>
  <c r="AW61" i="20" s="1"/>
  <c r="N97" i="16"/>
  <c r="J104" i="16"/>
  <c r="AZ105" i="16"/>
  <c r="AW72" i="5" s="1"/>
  <c r="AV67" i="20" s="1"/>
  <c r="AZ98" i="16"/>
  <c r="AW65" i="5" s="1"/>
  <c r="AV60" i="20" s="1"/>
  <c r="BA102" i="16"/>
  <c r="AX69" i="5" s="1"/>
  <c r="AW64" i="20" s="1"/>
  <c r="N95" i="16"/>
  <c r="J94" i="16"/>
  <c r="K106" i="16"/>
  <c r="AZ103" i="16"/>
  <c r="AW70" i="5" s="1"/>
  <c r="AV65" i="20" s="1"/>
  <c r="J102" i="16"/>
  <c r="BN64" i="5"/>
  <c r="BM59" i="20" s="1"/>
  <c r="H68" i="20"/>
  <c r="J11" i="41"/>
  <c r="J11" i="40" s="1"/>
  <c r="J14" i="40" s="1"/>
  <c r="H18" i="41"/>
  <c r="H20" i="46"/>
  <c r="H23" i="46" s="1"/>
  <c r="I11" i="41"/>
  <c r="I11" i="40" s="1"/>
  <c r="I14" i="40" s="1"/>
  <c r="D55" i="32"/>
  <c r="D53" i="46" s="1"/>
  <c r="D67" i="46" s="1"/>
  <c r="E45" i="32"/>
  <c r="I13" i="10"/>
  <c r="I18" i="40" s="1"/>
  <c r="H12" i="46"/>
  <c r="J13" i="10"/>
  <c r="J18" i="40" s="1"/>
  <c r="F17" i="30"/>
  <c r="H17" i="30"/>
  <c r="E19" i="30"/>
  <c r="E36" i="30"/>
  <c r="E39" i="46" s="1"/>
  <c r="E24" i="30"/>
  <c r="E24" i="40" s="1"/>
  <c r="H22" i="30"/>
  <c r="F22" i="30"/>
  <c r="F24" i="30" s="1"/>
  <c r="F24" i="40" s="1"/>
  <c r="G22" i="30"/>
  <c r="G24" i="30" s="1"/>
  <c r="G24" i="40" s="1"/>
  <c r="F18" i="41"/>
  <c r="F20" i="46"/>
  <c r="F23" i="46" s="1"/>
  <c r="G20" i="46"/>
  <c r="G18" i="41"/>
  <c r="E32" i="30"/>
  <c r="D35" i="30"/>
  <c r="D38" i="46" s="1"/>
  <c r="D26" i="40"/>
  <c r="AQ13" i="20"/>
  <c r="AR15" i="5"/>
  <c r="AQ10" i="20" s="1"/>
  <c r="F18" i="47"/>
  <c r="F21" i="47" s="1"/>
  <c r="F20" i="47"/>
  <c r="F19" i="47"/>
  <c r="N104" i="16"/>
  <c r="F27" i="30"/>
  <c r="F29" i="30" s="1"/>
  <c r="F25" i="40" s="1"/>
  <c r="H27" i="30"/>
  <c r="G27" i="30"/>
  <c r="G29" i="30" s="1"/>
  <c r="G25" i="40" s="1"/>
  <c r="E29" i="30"/>
  <c r="E25" i="40" s="1"/>
  <c r="G12" i="46"/>
  <c r="F14" i="47"/>
  <c r="AS13" i="20"/>
  <c r="AT15" i="5"/>
  <c r="AS10" i="20" s="1"/>
  <c r="N103" i="16"/>
  <c r="N105" i="16"/>
  <c r="H56" i="20"/>
  <c r="BN61" i="5"/>
  <c r="BM56" i="20" s="1"/>
  <c r="H60" i="20"/>
  <c r="B5" i="24"/>
  <c r="H15" i="10"/>
  <c r="H19" i="40" s="1"/>
  <c r="N19" i="40" s="1"/>
  <c r="E13" i="46"/>
  <c r="F15" i="10"/>
  <c r="F19" i="40" s="1"/>
  <c r="G15" i="10"/>
  <c r="G19" i="40" s="1"/>
  <c r="F12" i="46"/>
  <c r="F65" i="46" s="1"/>
  <c r="F161" i="46" s="1"/>
  <c r="D23" i="40"/>
  <c r="D27" i="40" s="1"/>
  <c r="H11" i="10"/>
  <c r="H17" i="40" s="1"/>
  <c r="E11" i="46"/>
  <c r="E14" i="46" s="1"/>
  <c r="F11" i="10"/>
  <c r="F17" i="40" s="1"/>
  <c r="F20" i="40" s="1"/>
  <c r="E18" i="10"/>
  <c r="G11" i="10"/>
  <c r="G17" i="40" s="1"/>
  <c r="G20" i="40" s="1"/>
  <c r="D27" i="32"/>
  <c r="D33" i="32"/>
  <c r="J15" i="41"/>
  <c r="I15" i="41"/>
  <c r="H22" i="46"/>
  <c r="D18" i="32"/>
  <c r="D43" i="32"/>
  <c r="D49" i="32" s="1"/>
  <c r="G94" i="16"/>
  <c r="G102" i="16"/>
  <c r="G105" i="16"/>
  <c r="H57" i="20"/>
  <c r="G95" i="16"/>
  <c r="G104" i="16"/>
  <c r="G99" i="16"/>
  <c r="G101" i="16"/>
  <c r="V105" i="16"/>
  <c r="P94" i="16"/>
  <c r="O102" i="16"/>
  <c r="BB106" i="16"/>
  <c r="AY73" i="5" s="1"/>
  <c r="AX68" i="20" s="1"/>
  <c r="G100" i="16"/>
  <c r="G98" i="16"/>
  <c r="G97" i="16"/>
  <c r="V103" i="16"/>
  <c r="O101" i="16"/>
  <c r="BN68" i="5"/>
  <c r="BM63" i="20" s="1"/>
  <c r="G103" i="16"/>
  <c r="G106" i="16"/>
  <c r="V97" i="16"/>
  <c r="P99" i="16"/>
  <c r="Q99" i="16"/>
  <c r="H64" i="20"/>
  <c r="BN72" i="5"/>
  <c r="BM67" i="20" s="1"/>
  <c r="Q105" i="16"/>
  <c r="BN60" i="5"/>
  <c r="BN59" i="5" s="1"/>
  <c r="BM54" i="20" s="1"/>
  <c r="Q97" i="16"/>
  <c r="N100" i="16"/>
  <c r="N99" i="16"/>
  <c r="H97" i="16"/>
  <c r="N96" i="16"/>
  <c r="N94" i="16"/>
  <c r="N98" i="16"/>
  <c r="F104" i="16"/>
  <c r="Q101" i="16"/>
  <c r="Q98" i="16"/>
  <c r="Q102" i="16"/>
  <c r="Q95" i="16"/>
  <c r="Q96" i="16"/>
  <c r="Q106" i="16"/>
  <c r="Q94" i="16"/>
  <c r="Q103" i="16"/>
  <c r="Q100" i="16"/>
  <c r="O105" i="16"/>
  <c r="H99" i="16"/>
  <c r="F99" i="16"/>
  <c r="H98" i="16"/>
  <c r="F101" i="16"/>
  <c r="N106" i="16"/>
  <c r="BB98" i="16"/>
  <c r="AY65" i="5" s="1"/>
  <c r="AX60" i="20" s="1"/>
  <c r="V95" i="16"/>
  <c r="V106" i="16"/>
  <c r="V104" i="16"/>
  <c r="P103" i="16"/>
  <c r="P106" i="16"/>
  <c r="P100" i="16"/>
  <c r="O106" i="16"/>
  <c r="O97" i="16"/>
  <c r="O99" i="16"/>
  <c r="V96" i="16"/>
  <c r="P101" i="16"/>
  <c r="P104" i="16"/>
  <c r="P98" i="16"/>
  <c r="P95" i="16"/>
  <c r="O94" i="16"/>
  <c r="O96" i="16"/>
  <c r="O104" i="16"/>
  <c r="O98" i="16"/>
  <c r="BB96" i="16"/>
  <c r="AY63" i="5" s="1"/>
  <c r="AX58" i="20" s="1"/>
  <c r="V100" i="16"/>
  <c r="V102" i="16"/>
  <c r="BB94" i="16"/>
  <c r="AY61" i="5" s="1"/>
  <c r="AY60" i="5" s="1"/>
  <c r="V99" i="16"/>
  <c r="V101" i="16"/>
  <c r="P97" i="16"/>
  <c r="P105" i="16"/>
  <c r="O103" i="16"/>
  <c r="O95" i="16"/>
  <c r="H94" i="16"/>
  <c r="H103" i="16"/>
  <c r="H106" i="16"/>
  <c r="F95" i="16"/>
  <c r="F100" i="16"/>
  <c r="F97" i="16"/>
  <c r="H104" i="16"/>
  <c r="H96" i="16"/>
  <c r="H105" i="16"/>
  <c r="H102" i="16"/>
  <c r="F96" i="16"/>
  <c r="F98" i="16"/>
  <c r="F94" i="16"/>
  <c r="F103" i="16"/>
  <c r="H100" i="16"/>
  <c r="H101" i="16"/>
  <c r="F106" i="16"/>
  <c r="F102" i="16"/>
  <c r="M98" i="16"/>
  <c r="M103" i="16"/>
  <c r="M101" i="16"/>
  <c r="M106" i="16"/>
  <c r="M96" i="16"/>
  <c r="M105" i="16"/>
  <c r="M100" i="16"/>
  <c r="J98" i="16"/>
  <c r="J100" i="16"/>
  <c r="M97" i="16"/>
  <c r="M95" i="16"/>
  <c r="M99" i="16"/>
  <c r="M102" i="16"/>
  <c r="M94" i="16"/>
  <c r="BB104" i="16"/>
  <c r="AY71" i="5" s="1"/>
  <c r="AX66" i="20" s="1"/>
  <c r="BB102" i="16"/>
  <c r="AY69" i="5" s="1"/>
  <c r="AX64" i="20" s="1"/>
  <c r="BB100" i="16"/>
  <c r="AY67" i="5" s="1"/>
  <c r="AX62" i="20" s="1"/>
  <c r="BB99" i="16"/>
  <c r="AY66" i="5" s="1"/>
  <c r="AX61" i="20" s="1"/>
  <c r="BB105" i="16"/>
  <c r="AY72" i="5" s="1"/>
  <c r="AX67" i="20" s="1"/>
  <c r="BB103" i="16"/>
  <c r="AY70" i="5" s="1"/>
  <c r="AX65" i="20" s="1"/>
  <c r="BB101" i="16"/>
  <c r="AY68" i="5" s="1"/>
  <c r="AX63" i="20" s="1"/>
  <c r="BB95" i="16"/>
  <c r="AY62" i="5" s="1"/>
  <c r="AX57" i="20" s="1"/>
  <c r="I35" i="34"/>
  <c r="I106" i="46" s="1"/>
  <c r="AS101" i="16"/>
  <c r="AS99" i="16"/>
  <c r="AS94" i="16"/>
  <c r="AS105" i="16"/>
  <c r="AS100" i="16"/>
  <c r="AS104" i="16"/>
  <c r="AS102" i="16"/>
  <c r="AS96" i="16"/>
  <c r="AS98" i="16"/>
  <c r="AS97" i="16"/>
  <c r="AS95" i="16"/>
  <c r="AS106" i="16"/>
  <c r="AS103" i="16"/>
  <c r="AC96" i="16"/>
  <c r="AC94" i="16"/>
  <c r="AC98" i="16"/>
  <c r="AC95" i="16"/>
  <c r="AC101" i="16"/>
  <c r="AC100" i="16"/>
  <c r="AC99" i="16"/>
  <c r="AC106" i="16"/>
  <c r="AC102" i="16"/>
  <c r="AC105" i="16"/>
  <c r="AC104" i="16"/>
  <c r="AC103" i="16"/>
  <c r="AC97" i="16"/>
  <c r="N81" i="16"/>
  <c r="N89" i="16"/>
  <c r="N75" i="16"/>
  <c r="N79" i="16"/>
  <c r="N84" i="16"/>
  <c r="N88" i="16"/>
  <c r="N82" i="16"/>
  <c r="N77" i="16"/>
  <c r="N90" i="16"/>
  <c r="N87" i="16"/>
  <c r="N78" i="16"/>
  <c r="N80" i="16"/>
  <c r="N74" i="16"/>
  <c r="N76" i="16"/>
  <c r="N83" i="16"/>
  <c r="N86" i="16"/>
  <c r="N85" i="16"/>
  <c r="AP78" i="16"/>
  <c r="AM45" i="5" s="1"/>
  <c r="AL40" i="20" s="1"/>
  <c r="AP76" i="16"/>
  <c r="AM43" i="5" s="1"/>
  <c r="AL38" i="20" s="1"/>
  <c r="AP81" i="16"/>
  <c r="AM48" i="5" s="1"/>
  <c r="AL43" i="20" s="1"/>
  <c r="AP75" i="16"/>
  <c r="AM42" i="5" s="1"/>
  <c r="AL37" i="20" s="1"/>
  <c r="AP79" i="16"/>
  <c r="AM46" i="5" s="1"/>
  <c r="AL41" i="20" s="1"/>
  <c r="AP84" i="16"/>
  <c r="AM51" i="5" s="1"/>
  <c r="AL46" i="20" s="1"/>
  <c r="AP74" i="16"/>
  <c r="AM41" i="5" s="1"/>
  <c r="AP85" i="16"/>
  <c r="AM52" i="5" s="1"/>
  <c r="AL47" i="20" s="1"/>
  <c r="AP80" i="16"/>
  <c r="AM47" i="5" s="1"/>
  <c r="AL42" i="20" s="1"/>
  <c r="AP87" i="16"/>
  <c r="AP82" i="16"/>
  <c r="AM49" i="5" s="1"/>
  <c r="AL44" i="20" s="1"/>
  <c r="AP88" i="16"/>
  <c r="AP83" i="16"/>
  <c r="AM50" i="5" s="1"/>
  <c r="AL45" i="20" s="1"/>
  <c r="AP90" i="16"/>
  <c r="AM57" i="5" s="1"/>
  <c r="AL52" i="20" s="1"/>
  <c r="AP77" i="16"/>
  <c r="AM44" i="5" s="1"/>
  <c r="AL39" i="20" s="1"/>
  <c r="AP86" i="16"/>
  <c r="AP89" i="16"/>
  <c r="AM56" i="5" s="1"/>
  <c r="AL51" i="20" s="1"/>
  <c r="U75" i="16"/>
  <c r="U89" i="16"/>
  <c r="U81" i="16"/>
  <c r="U80" i="16"/>
  <c r="U74" i="16"/>
  <c r="U79" i="16"/>
  <c r="U78" i="16"/>
  <c r="U87" i="16"/>
  <c r="U83" i="16"/>
  <c r="U88" i="16"/>
  <c r="U85" i="16"/>
  <c r="U76" i="16"/>
  <c r="U77" i="16"/>
  <c r="U82" i="16"/>
  <c r="U90" i="16"/>
  <c r="U86" i="16"/>
  <c r="U84" i="16"/>
  <c r="AF97" i="16"/>
  <c r="AF101" i="16"/>
  <c r="AF99" i="16"/>
  <c r="AF94" i="16"/>
  <c r="AF103" i="16"/>
  <c r="AF100" i="16"/>
  <c r="AF102" i="16"/>
  <c r="AF104" i="16"/>
  <c r="AF106" i="16"/>
  <c r="AF98" i="16"/>
  <c r="AF105" i="16"/>
  <c r="AF95" i="16"/>
  <c r="AF96" i="16"/>
  <c r="AL100" i="16"/>
  <c r="AL96" i="16"/>
  <c r="AL106" i="16"/>
  <c r="AL94" i="16"/>
  <c r="AL95" i="16"/>
  <c r="AL105" i="16"/>
  <c r="AL99" i="16"/>
  <c r="AL102" i="16"/>
  <c r="AL103" i="16"/>
  <c r="AL104" i="16"/>
  <c r="AL101" i="16"/>
  <c r="AL97" i="16"/>
  <c r="AL98" i="16"/>
  <c r="AK98" i="16"/>
  <c r="AK102" i="16"/>
  <c r="AK96" i="16"/>
  <c r="AK97" i="16"/>
  <c r="AK95" i="16"/>
  <c r="AK94" i="16"/>
  <c r="AK106" i="16"/>
  <c r="AK104" i="16"/>
  <c r="AK101" i="16"/>
  <c r="AK103" i="16"/>
  <c r="AK99" i="16"/>
  <c r="AK100" i="16"/>
  <c r="AK105" i="16"/>
  <c r="G81" i="16"/>
  <c r="G75" i="16"/>
  <c r="G83" i="16"/>
  <c r="G90" i="16"/>
  <c r="G84" i="16"/>
  <c r="G86" i="16"/>
  <c r="G76" i="16"/>
  <c r="G87" i="16"/>
  <c r="G82" i="16"/>
  <c r="G88" i="16"/>
  <c r="G89" i="16"/>
  <c r="G79" i="16"/>
  <c r="G85" i="16"/>
  <c r="G74" i="16"/>
  <c r="G80" i="16"/>
  <c r="G78" i="16"/>
  <c r="G77" i="16"/>
  <c r="Y75" i="16"/>
  <c r="V42" i="5" s="1"/>
  <c r="U37" i="20" s="1"/>
  <c r="Y77" i="16"/>
  <c r="V44" i="5" s="1"/>
  <c r="U39" i="20" s="1"/>
  <c r="Y80" i="16"/>
  <c r="V47" i="5" s="1"/>
  <c r="U42" i="20" s="1"/>
  <c r="Y81" i="16"/>
  <c r="V48" i="5" s="1"/>
  <c r="U43" i="20" s="1"/>
  <c r="Y82" i="16"/>
  <c r="V49" i="5" s="1"/>
  <c r="U44" i="20" s="1"/>
  <c r="Y74" i="16"/>
  <c r="V41" i="5" s="1"/>
  <c r="Y84" i="16"/>
  <c r="V51" i="5" s="1"/>
  <c r="U46" i="20" s="1"/>
  <c r="Y86" i="16"/>
  <c r="Y89" i="16"/>
  <c r="V56" i="5" s="1"/>
  <c r="U51" i="20" s="1"/>
  <c r="Y87" i="16"/>
  <c r="Y79" i="16"/>
  <c r="V46" i="5" s="1"/>
  <c r="U41" i="20" s="1"/>
  <c r="Y76" i="16"/>
  <c r="V43" i="5" s="1"/>
  <c r="U38" i="20" s="1"/>
  <c r="Y85" i="16"/>
  <c r="V52" i="5" s="1"/>
  <c r="U47" i="20" s="1"/>
  <c r="Y83" i="16"/>
  <c r="V50" i="5" s="1"/>
  <c r="U45" i="20" s="1"/>
  <c r="Y88" i="16"/>
  <c r="Y90" i="16"/>
  <c r="V57" i="5" s="1"/>
  <c r="U52" i="20" s="1"/>
  <c r="Y78" i="16"/>
  <c r="V45" i="5" s="1"/>
  <c r="U40" i="20" s="1"/>
  <c r="AH85" i="16"/>
  <c r="AE52" i="5" s="1"/>
  <c r="AD47" i="20" s="1"/>
  <c r="AH78" i="16"/>
  <c r="AE45" i="5" s="1"/>
  <c r="AD40" i="20" s="1"/>
  <c r="AH80" i="16"/>
  <c r="AE47" i="5" s="1"/>
  <c r="AD42" i="20" s="1"/>
  <c r="AH75" i="16"/>
  <c r="AE42" i="5" s="1"/>
  <c r="AD37" i="20" s="1"/>
  <c r="AH81" i="16"/>
  <c r="AE48" i="5" s="1"/>
  <c r="AD43" i="20" s="1"/>
  <c r="AH82" i="16"/>
  <c r="AE49" i="5" s="1"/>
  <c r="AD44" i="20" s="1"/>
  <c r="AH89" i="16"/>
  <c r="AE56" i="5" s="1"/>
  <c r="AD51" i="20" s="1"/>
  <c r="AH83" i="16"/>
  <c r="AE50" i="5" s="1"/>
  <c r="AD45" i="20" s="1"/>
  <c r="AH90" i="16"/>
  <c r="AE57" i="5" s="1"/>
  <c r="AD52" i="20" s="1"/>
  <c r="AH87" i="16"/>
  <c r="AH88" i="16"/>
  <c r="AH77" i="16"/>
  <c r="AE44" i="5" s="1"/>
  <c r="AD39" i="20" s="1"/>
  <c r="AH79" i="16"/>
  <c r="AE46" i="5" s="1"/>
  <c r="AD41" i="20" s="1"/>
  <c r="AH84" i="16"/>
  <c r="AE51" i="5" s="1"/>
  <c r="AD46" i="20" s="1"/>
  <c r="AH86" i="16"/>
  <c r="AH74" i="16"/>
  <c r="AE41" i="5" s="1"/>
  <c r="AH76" i="16"/>
  <c r="AE43" i="5" s="1"/>
  <c r="AD38" i="20" s="1"/>
  <c r="BK16" i="20"/>
  <c r="F106" i="46"/>
  <c r="F40" i="34"/>
  <c r="L38" i="3"/>
  <c r="H53" i="25"/>
  <c r="T19" i="25"/>
  <c r="AB100" i="16"/>
  <c r="AB103" i="16"/>
  <c r="AB98" i="16"/>
  <c r="AB101" i="16"/>
  <c r="AB105" i="16"/>
  <c r="AB97" i="16"/>
  <c r="AB106" i="16"/>
  <c r="AB95" i="16"/>
  <c r="AB94" i="16"/>
  <c r="AB102" i="16"/>
  <c r="AB96" i="16"/>
  <c r="AB104" i="16"/>
  <c r="AB99" i="16"/>
  <c r="AQ102" i="16"/>
  <c r="AQ101" i="16"/>
  <c r="AQ99" i="16"/>
  <c r="AQ100" i="16"/>
  <c r="AQ105" i="16"/>
  <c r="AQ104" i="16"/>
  <c r="AQ103" i="16"/>
  <c r="AQ97" i="16"/>
  <c r="AQ98" i="16"/>
  <c r="AQ96" i="16"/>
  <c r="AQ106" i="16"/>
  <c r="AQ95" i="16"/>
  <c r="AQ94" i="16"/>
  <c r="AA97" i="16"/>
  <c r="AA102" i="16"/>
  <c r="AA96" i="16"/>
  <c r="AA105" i="16"/>
  <c r="AA100" i="16"/>
  <c r="AA106" i="16"/>
  <c r="AA103" i="16"/>
  <c r="AA98" i="16"/>
  <c r="AA104" i="16"/>
  <c r="AA94" i="16"/>
  <c r="AA95" i="16"/>
  <c r="AA101" i="16"/>
  <c r="AA99" i="16"/>
  <c r="H75" i="16"/>
  <c r="H81" i="16"/>
  <c r="H77" i="16"/>
  <c r="H83" i="16"/>
  <c r="H89" i="16"/>
  <c r="H79" i="16"/>
  <c r="H90" i="16"/>
  <c r="H84" i="16"/>
  <c r="H76" i="16"/>
  <c r="H80" i="16"/>
  <c r="H85" i="16"/>
  <c r="H74" i="16"/>
  <c r="H86" i="16"/>
  <c r="H82" i="16"/>
  <c r="H78" i="16"/>
  <c r="H88" i="16"/>
  <c r="H87" i="16"/>
  <c r="AM75" i="16"/>
  <c r="AJ42" i="5" s="1"/>
  <c r="AI37" i="20" s="1"/>
  <c r="AM80" i="16"/>
  <c r="AJ47" i="5" s="1"/>
  <c r="AI42" i="20" s="1"/>
  <c r="AM90" i="16"/>
  <c r="AJ57" i="5" s="1"/>
  <c r="AI52" i="20" s="1"/>
  <c r="AM85" i="16"/>
  <c r="AJ52" i="5" s="1"/>
  <c r="AI47" i="20" s="1"/>
  <c r="AM89" i="16"/>
  <c r="AJ56" i="5" s="1"/>
  <c r="AI51" i="20" s="1"/>
  <c r="AM81" i="16"/>
  <c r="AJ48" i="5" s="1"/>
  <c r="AI43" i="20" s="1"/>
  <c r="AM88" i="16"/>
  <c r="AM82" i="16"/>
  <c r="AJ49" i="5" s="1"/>
  <c r="AI44" i="20" s="1"/>
  <c r="AM76" i="16"/>
  <c r="AJ43" i="5" s="1"/>
  <c r="AI38" i="20" s="1"/>
  <c r="AM84" i="16"/>
  <c r="AJ51" i="5" s="1"/>
  <c r="AI46" i="20" s="1"/>
  <c r="AM79" i="16"/>
  <c r="AJ46" i="5" s="1"/>
  <c r="AI41" i="20" s="1"/>
  <c r="AM77" i="16"/>
  <c r="AJ44" i="5" s="1"/>
  <c r="AI39" i="20" s="1"/>
  <c r="AM83" i="16"/>
  <c r="AJ50" i="5" s="1"/>
  <c r="AI45" i="20" s="1"/>
  <c r="AM74" i="16"/>
  <c r="AJ41" i="5" s="1"/>
  <c r="AM87" i="16"/>
  <c r="AM78" i="16"/>
  <c r="AJ45" i="5" s="1"/>
  <c r="AI40" i="20" s="1"/>
  <c r="AM86" i="16"/>
  <c r="AN80" i="16"/>
  <c r="AK47" i="5" s="1"/>
  <c r="AJ42" i="20" s="1"/>
  <c r="AN90" i="16"/>
  <c r="AK57" i="5" s="1"/>
  <c r="AJ52" i="20" s="1"/>
  <c r="AN84" i="16"/>
  <c r="AK51" i="5" s="1"/>
  <c r="AJ46" i="20" s="1"/>
  <c r="AN81" i="16"/>
  <c r="AK48" i="5" s="1"/>
  <c r="AJ43" i="20" s="1"/>
  <c r="AN75" i="16"/>
  <c r="AK42" i="5" s="1"/>
  <c r="AJ37" i="20" s="1"/>
  <c r="AN82" i="16"/>
  <c r="AK49" i="5" s="1"/>
  <c r="AJ44" i="20" s="1"/>
  <c r="AN74" i="16"/>
  <c r="AK41" i="5" s="1"/>
  <c r="AN87" i="16"/>
  <c r="AN88" i="16"/>
  <c r="AN83" i="16"/>
  <c r="AK50" i="5" s="1"/>
  <c r="AJ45" i="20" s="1"/>
  <c r="AN89" i="16"/>
  <c r="AK56" i="5" s="1"/>
  <c r="AJ51" i="20" s="1"/>
  <c r="AN79" i="16"/>
  <c r="AK46" i="5" s="1"/>
  <c r="AJ41" i="20" s="1"/>
  <c r="AN76" i="16"/>
  <c r="AK43" i="5" s="1"/>
  <c r="AJ38" i="20" s="1"/>
  <c r="AN86" i="16"/>
  <c r="AN85" i="16"/>
  <c r="AK52" i="5" s="1"/>
  <c r="AJ47" i="20" s="1"/>
  <c r="AN77" i="16"/>
  <c r="AK44" i="5" s="1"/>
  <c r="AJ39" i="20" s="1"/>
  <c r="AN78" i="16"/>
  <c r="AK45" i="5" s="1"/>
  <c r="AJ40" i="20" s="1"/>
  <c r="X84" i="16"/>
  <c r="X83" i="16"/>
  <c r="X90" i="16"/>
  <c r="X75" i="16"/>
  <c r="X81" i="16"/>
  <c r="X77" i="16"/>
  <c r="X74" i="16"/>
  <c r="X82" i="16"/>
  <c r="X86" i="16"/>
  <c r="X76" i="16"/>
  <c r="X88" i="16"/>
  <c r="X89" i="16"/>
  <c r="X79" i="16"/>
  <c r="X78" i="16"/>
  <c r="X85" i="16"/>
  <c r="X80" i="16"/>
  <c r="X87" i="16"/>
  <c r="O60" i="5"/>
  <c r="N56" i="20"/>
  <c r="L39" i="3"/>
  <c r="L53" i="25"/>
  <c r="S76" i="16"/>
  <c r="S82" i="16"/>
  <c r="S79" i="16"/>
  <c r="S81" i="16"/>
  <c r="S84" i="16"/>
  <c r="S88" i="16"/>
  <c r="S85" i="16"/>
  <c r="S75" i="16"/>
  <c r="S89" i="16"/>
  <c r="S78" i="16"/>
  <c r="S74" i="16"/>
  <c r="S90" i="16"/>
  <c r="S86" i="16"/>
  <c r="S80" i="16"/>
  <c r="S87" i="16"/>
  <c r="S83" i="16"/>
  <c r="S77" i="16"/>
  <c r="S78" i="20"/>
  <c r="BN83" i="5"/>
  <c r="BM78" i="20" s="1"/>
  <c r="AV81" i="5"/>
  <c r="AU76" i="20" s="1"/>
  <c r="AU77" i="20"/>
  <c r="L42" i="3"/>
  <c r="M42" i="3" s="1"/>
  <c r="L35" i="46"/>
  <c r="G111" i="46"/>
  <c r="G116" i="46"/>
  <c r="AW95" i="16"/>
  <c r="AW100" i="16"/>
  <c r="AW99" i="16"/>
  <c r="AW103" i="16"/>
  <c r="AW98" i="16"/>
  <c r="AW101" i="16"/>
  <c r="AW104" i="16"/>
  <c r="AW97" i="16"/>
  <c r="AW94" i="16"/>
  <c r="AW102" i="16"/>
  <c r="AW96" i="16"/>
  <c r="AW106" i="16"/>
  <c r="AW105" i="16"/>
  <c r="AN102" i="16"/>
  <c r="AN96" i="16"/>
  <c r="AN106" i="16"/>
  <c r="AN94" i="16"/>
  <c r="AN95" i="16"/>
  <c r="AN101" i="16"/>
  <c r="AN103" i="16"/>
  <c r="AN104" i="16"/>
  <c r="AN98" i="16"/>
  <c r="AN97" i="16"/>
  <c r="AN105" i="16"/>
  <c r="AN99" i="16"/>
  <c r="AN100" i="16"/>
  <c r="AT99" i="16"/>
  <c r="AT105" i="16"/>
  <c r="AT106" i="16"/>
  <c r="AT97" i="16"/>
  <c r="AT101" i="16"/>
  <c r="AT94" i="16"/>
  <c r="AT100" i="16"/>
  <c r="AT95" i="16"/>
  <c r="AT98" i="16"/>
  <c r="AT103" i="16"/>
  <c r="AT102" i="16"/>
  <c r="AT104" i="16"/>
  <c r="AT96" i="16"/>
  <c r="AD97" i="16"/>
  <c r="AD94" i="16"/>
  <c r="AD105" i="16"/>
  <c r="AD102" i="16"/>
  <c r="AD99" i="16"/>
  <c r="AD101" i="16"/>
  <c r="AD106" i="16"/>
  <c r="AD103" i="16"/>
  <c r="AD104" i="16"/>
  <c r="AD95" i="16"/>
  <c r="AD98" i="16"/>
  <c r="AD100" i="16"/>
  <c r="AD96" i="16"/>
  <c r="AO94" i="16"/>
  <c r="AO104" i="16"/>
  <c r="AO98" i="16"/>
  <c r="AO101" i="16"/>
  <c r="AO102" i="16"/>
  <c r="AO95" i="16"/>
  <c r="AO100" i="16"/>
  <c r="AO99" i="16"/>
  <c r="AO97" i="16"/>
  <c r="AO106" i="16"/>
  <c r="AO96" i="16"/>
  <c r="AO103" i="16"/>
  <c r="AO105" i="16"/>
  <c r="AG94" i="16"/>
  <c r="AG97" i="16"/>
  <c r="AG103" i="16"/>
  <c r="AG95" i="16"/>
  <c r="AG100" i="16"/>
  <c r="AG96" i="16"/>
  <c r="AG104" i="16"/>
  <c r="AG101" i="16"/>
  <c r="AG102" i="16"/>
  <c r="AG105" i="16"/>
  <c r="AG99" i="16"/>
  <c r="AG98" i="16"/>
  <c r="AG106" i="16"/>
  <c r="Y105" i="16"/>
  <c r="Y104" i="16"/>
  <c r="Y102" i="16"/>
  <c r="Y97" i="16"/>
  <c r="Y103" i="16"/>
  <c r="Y96" i="16"/>
  <c r="Y100" i="16"/>
  <c r="Y95" i="16"/>
  <c r="Y101" i="16"/>
  <c r="Y98" i="16"/>
  <c r="Y94" i="16"/>
  <c r="Y106" i="16"/>
  <c r="Y99" i="16"/>
  <c r="O80" i="16"/>
  <c r="O75" i="16"/>
  <c r="O89" i="16"/>
  <c r="O85" i="16"/>
  <c r="O84" i="16"/>
  <c r="O81" i="16"/>
  <c r="O74" i="16"/>
  <c r="O90" i="16"/>
  <c r="O78" i="16"/>
  <c r="O87" i="16"/>
  <c r="O76" i="16"/>
  <c r="O86" i="16"/>
  <c r="O88" i="16"/>
  <c r="O77" i="16"/>
  <c r="O82" i="16"/>
  <c r="O83" i="16"/>
  <c r="O79" i="16"/>
  <c r="V75" i="16"/>
  <c r="V80" i="16"/>
  <c r="V76" i="16"/>
  <c r="V78" i="16"/>
  <c r="V83" i="16"/>
  <c r="V74" i="16"/>
  <c r="V82" i="16"/>
  <c r="V88" i="16"/>
  <c r="V77" i="16"/>
  <c r="V89" i="16"/>
  <c r="V85" i="16"/>
  <c r="V87" i="16"/>
  <c r="V79" i="16"/>
  <c r="V90" i="16"/>
  <c r="V86" i="16"/>
  <c r="V84" i="16"/>
  <c r="V81" i="16"/>
  <c r="I81" i="16"/>
  <c r="I80" i="16"/>
  <c r="I84" i="16"/>
  <c r="I75" i="16"/>
  <c r="I89" i="16"/>
  <c r="I88" i="16"/>
  <c r="I90" i="16"/>
  <c r="I83" i="16"/>
  <c r="I79" i="16"/>
  <c r="I74" i="16"/>
  <c r="I85" i="16"/>
  <c r="I78" i="16"/>
  <c r="I87" i="16"/>
  <c r="I76" i="16"/>
  <c r="I77" i="16"/>
  <c r="I82" i="16"/>
  <c r="I86" i="16"/>
  <c r="AO87" i="16"/>
  <c r="AO74" i="16"/>
  <c r="AL41" i="5" s="1"/>
  <c r="AO82" i="16"/>
  <c r="AL49" i="5" s="1"/>
  <c r="AK44" i="20" s="1"/>
  <c r="AO90" i="16"/>
  <c r="AL57" i="5" s="1"/>
  <c r="AK52" i="20" s="1"/>
  <c r="AO79" i="16"/>
  <c r="AL46" i="5" s="1"/>
  <c r="AK41" i="20" s="1"/>
  <c r="AO83" i="16"/>
  <c r="AL50" i="5" s="1"/>
  <c r="AK45" i="20" s="1"/>
  <c r="AO89" i="16"/>
  <c r="AL56" i="5" s="1"/>
  <c r="AK51" i="20" s="1"/>
  <c r="AO86" i="16"/>
  <c r="AO84" i="16"/>
  <c r="AL51" i="5" s="1"/>
  <c r="AK46" i="20" s="1"/>
  <c r="AO76" i="16"/>
  <c r="AL43" i="5" s="1"/>
  <c r="AK38" i="20" s="1"/>
  <c r="AO80" i="16"/>
  <c r="AL47" i="5" s="1"/>
  <c r="AK42" i="20" s="1"/>
  <c r="AO77" i="16"/>
  <c r="AL44" i="5" s="1"/>
  <c r="AK39" i="20" s="1"/>
  <c r="AO75" i="16"/>
  <c r="AL42" i="5" s="1"/>
  <c r="AK37" i="20" s="1"/>
  <c r="AO88" i="16"/>
  <c r="AO78" i="16"/>
  <c r="AL45" i="5" s="1"/>
  <c r="AK40" i="20" s="1"/>
  <c r="AO81" i="16"/>
  <c r="AL48" i="5" s="1"/>
  <c r="AK43" i="20" s="1"/>
  <c r="AO85" i="16"/>
  <c r="AL52" i="5" s="1"/>
  <c r="AK47" i="20" s="1"/>
  <c r="AE83" i="16"/>
  <c r="AB50" i="5" s="1"/>
  <c r="AA45" i="20" s="1"/>
  <c r="AE84" i="16"/>
  <c r="AB51" i="5" s="1"/>
  <c r="AA46" i="20" s="1"/>
  <c r="AE82" i="16"/>
  <c r="AB49" i="5" s="1"/>
  <c r="AA44" i="20" s="1"/>
  <c r="AE75" i="16"/>
  <c r="AB42" i="5" s="1"/>
  <c r="AA37" i="20" s="1"/>
  <c r="AE86" i="16"/>
  <c r="AE81" i="16"/>
  <c r="AB48" i="5" s="1"/>
  <c r="AA43" i="20" s="1"/>
  <c r="AE88" i="16"/>
  <c r="AE79" i="16"/>
  <c r="AB46" i="5" s="1"/>
  <c r="AA41" i="20" s="1"/>
  <c r="AE76" i="16"/>
  <c r="AB43" i="5" s="1"/>
  <c r="AA38" i="20" s="1"/>
  <c r="AE78" i="16"/>
  <c r="AB45" i="5" s="1"/>
  <c r="AA40" i="20" s="1"/>
  <c r="AE85" i="16"/>
  <c r="AB52" i="5" s="1"/>
  <c r="AA47" i="20" s="1"/>
  <c r="AE90" i="16"/>
  <c r="AB57" i="5" s="1"/>
  <c r="AA52" i="20" s="1"/>
  <c r="AE89" i="16"/>
  <c r="AB56" i="5" s="1"/>
  <c r="AA51" i="20" s="1"/>
  <c r="AE74" i="16"/>
  <c r="AB41" i="5" s="1"/>
  <c r="AE87" i="16"/>
  <c r="AE77" i="16"/>
  <c r="AB44" i="5" s="1"/>
  <c r="AA39" i="20" s="1"/>
  <c r="AE80" i="16"/>
  <c r="AB47" i="5" s="1"/>
  <c r="AA42" i="20" s="1"/>
  <c r="AT84" i="16"/>
  <c r="AQ51" i="5" s="1"/>
  <c r="AP46" i="20" s="1"/>
  <c r="AT80" i="16"/>
  <c r="AQ47" i="5" s="1"/>
  <c r="AP42" i="20" s="1"/>
  <c r="AT82" i="16"/>
  <c r="AQ49" i="5" s="1"/>
  <c r="AP44" i="20" s="1"/>
  <c r="AT85" i="16"/>
  <c r="AQ52" i="5" s="1"/>
  <c r="AP47" i="20" s="1"/>
  <c r="AT77" i="16"/>
  <c r="AQ44" i="5" s="1"/>
  <c r="AP39" i="20" s="1"/>
  <c r="AT88" i="16"/>
  <c r="AT87" i="16"/>
  <c r="AT76" i="16"/>
  <c r="AQ43" i="5" s="1"/>
  <c r="AP38" i="20" s="1"/>
  <c r="AT83" i="16"/>
  <c r="AQ50" i="5" s="1"/>
  <c r="AP45" i="20" s="1"/>
  <c r="AT79" i="16"/>
  <c r="AQ46" i="5" s="1"/>
  <c r="AP41" i="20" s="1"/>
  <c r="AT75" i="16"/>
  <c r="AQ42" i="5" s="1"/>
  <c r="AP37" i="20" s="1"/>
  <c r="AT86" i="16"/>
  <c r="AT78" i="16"/>
  <c r="AQ45" i="5" s="1"/>
  <c r="AP40" i="20" s="1"/>
  <c r="AT81" i="16"/>
  <c r="AQ48" i="5" s="1"/>
  <c r="AP43" i="20" s="1"/>
  <c r="AT74" i="16"/>
  <c r="AQ41" i="5" s="1"/>
  <c r="AT89" i="16"/>
  <c r="AQ56" i="5" s="1"/>
  <c r="AP51" i="20" s="1"/>
  <c r="AT90" i="16"/>
  <c r="AQ57" i="5" s="1"/>
  <c r="AP52" i="20" s="1"/>
  <c r="AL75" i="16"/>
  <c r="AI42" i="5" s="1"/>
  <c r="AH37" i="20" s="1"/>
  <c r="AL80" i="16"/>
  <c r="AI47" i="5" s="1"/>
  <c r="AH42" i="20" s="1"/>
  <c r="AL81" i="16"/>
  <c r="AI48" i="5" s="1"/>
  <c r="AH43" i="20" s="1"/>
  <c r="AL82" i="16"/>
  <c r="AI49" i="5" s="1"/>
  <c r="AH44" i="20" s="1"/>
  <c r="AL86" i="16"/>
  <c r="AL84" i="16"/>
  <c r="AI51" i="5" s="1"/>
  <c r="AH46" i="20" s="1"/>
  <c r="AL76" i="16"/>
  <c r="AI43" i="5" s="1"/>
  <c r="AH38" i="20" s="1"/>
  <c r="AL88" i="16"/>
  <c r="AL74" i="16"/>
  <c r="AI41" i="5" s="1"/>
  <c r="AL83" i="16"/>
  <c r="AI50" i="5" s="1"/>
  <c r="AH45" i="20" s="1"/>
  <c r="AL79" i="16"/>
  <c r="AI46" i="5" s="1"/>
  <c r="AH41" i="20" s="1"/>
  <c r="AL85" i="16"/>
  <c r="AI52" i="5" s="1"/>
  <c r="AH47" i="20" s="1"/>
  <c r="AL89" i="16"/>
  <c r="AI56" i="5" s="1"/>
  <c r="AH51" i="20" s="1"/>
  <c r="AL78" i="16"/>
  <c r="AI45" i="5" s="1"/>
  <c r="AH40" i="20" s="1"/>
  <c r="AL90" i="16"/>
  <c r="AI57" i="5" s="1"/>
  <c r="AH52" i="20" s="1"/>
  <c r="AL77" i="16"/>
  <c r="AI44" i="5" s="1"/>
  <c r="AH39" i="20" s="1"/>
  <c r="AL87" i="16"/>
  <c r="AD81" i="16"/>
  <c r="AA48" i="5" s="1"/>
  <c r="Z43" i="20" s="1"/>
  <c r="AD87" i="16"/>
  <c r="AD90" i="16"/>
  <c r="AA57" i="5" s="1"/>
  <c r="Z52" i="20" s="1"/>
  <c r="AD76" i="16"/>
  <c r="AA43" i="5" s="1"/>
  <c r="Z38" i="20" s="1"/>
  <c r="AD80" i="16"/>
  <c r="AA47" i="5" s="1"/>
  <c r="Z42" i="20" s="1"/>
  <c r="AD86" i="16"/>
  <c r="AD75" i="16"/>
  <c r="AA42" i="5" s="1"/>
  <c r="Z37" i="20" s="1"/>
  <c r="AD74" i="16"/>
  <c r="AA41" i="5" s="1"/>
  <c r="AD77" i="16"/>
  <c r="AA44" i="5" s="1"/>
  <c r="Z39" i="20" s="1"/>
  <c r="AD82" i="16"/>
  <c r="AA49" i="5" s="1"/>
  <c r="Z44" i="20" s="1"/>
  <c r="AD84" i="16"/>
  <c r="AA51" i="5" s="1"/>
  <c r="Z46" i="20" s="1"/>
  <c r="AD78" i="16"/>
  <c r="AA45" i="5" s="1"/>
  <c r="Z40" i="20" s="1"/>
  <c r="AD89" i="16"/>
  <c r="AA56" i="5" s="1"/>
  <c r="Z51" i="20" s="1"/>
  <c r="AD83" i="16"/>
  <c r="AA50" i="5" s="1"/>
  <c r="Z45" i="20" s="1"/>
  <c r="AD79" i="16"/>
  <c r="AA46" i="5" s="1"/>
  <c r="Z41" i="20" s="1"/>
  <c r="AD88" i="16"/>
  <c r="AD85" i="16"/>
  <c r="AA52" i="5" s="1"/>
  <c r="Z47" i="20" s="1"/>
  <c r="T97" i="16"/>
  <c r="T105" i="16"/>
  <c r="T95" i="16"/>
  <c r="T106" i="16"/>
  <c r="T99" i="16"/>
  <c r="T100" i="16"/>
  <c r="T101" i="16"/>
  <c r="T104" i="16"/>
  <c r="T96" i="16"/>
  <c r="T102" i="16"/>
  <c r="T98" i="16"/>
  <c r="T103" i="16"/>
  <c r="T94" i="16"/>
  <c r="T90" i="16"/>
  <c r="T77" i="16"/>
  <c r="T74" i="16"/>
  <c r="T89" i="16"/>
  <c r="T80" i="16"/>
  <c r="T82" i="16"/>
  <c r="T88" i="16"/>
  <c r="T79" i="16"/>
  <c r="T87" i="16"/>
  <c r="T76" i="16"/>
  <c r="T84" i="16"/>
  <c r="T75" i="16"/>
  <c r="T86" i="16"/>
  <c r="T78" i="16"/>
  <c r="T85" i="16"/>
  <c r="T81" i="16"/>
  <c r="T83" i="16"/>
  <c r="AU54" i="20"/>
  <c r="AV15" i="5"/>
  <c r="AU10" i="20" s="1"/>
  <c r="H106" i="46"/>
  <c r="H40" i="34"/>
  <c r="AJ103" i="16"/>
  <c r="AJ100" i="16"/>
  <c r="AJ99" i="16"/>
  <c r="AJ97" i="16"/>
  <c r="AJ101" i="16"/>
  <c r="AJ98" i="16"/>
  <c r="AJ105" i="16"/>
  <c r="AJ102" i="16"/>
  <c r="AJ94" i="16"/>
  <c r="AJ96" i="16"/>
  <c r="AJ104" i="16"/>
  <c r="AJ95" i="16"/>
  <c r="AJ106" i="16"/>
  <c r="J84" i="16"/>
  <c r="J87" i="16"/>
  <c r="J81" i="16"/>
  <c r="J74" i="16"/>
  <c r="J78" i="16"/>
  <c r="J76" i="16"/>
  <c r="J85" i="16"/>
  <c r="J75" i="16"/>
  <c r="J82" i="16"/>
  <c r="J80" i="16"/>
  <c r="J89" i="16"/>
  <c r="J90" i="16"/>
  <c r="J83" i="16"/>
  <c r="J88" i="16"/>
  <c r="J77" i="16"/>
  <c r="J79" i="16"/>
  <c r="J86" i="16"/>
  <c r="AI80" i="16"/>
  <c r="AF47" i="5" s="1"/>
  <c r="AE42" i="20" s="1"/>
  <c r="AI79" i="16"/>
  <c r="AF46" i="5" s="1"/>
  <c r="AE41" i="20" s="1"/>
  <c r="AI83" i="16"/>
  <c r="AF50" i="5" s="1"/>
  <c r="AE45" i="20" s="1"/>
  <c r="AI84" i="16"/>
  <c r="AF51" i="5" s="1"/>
  <c r="AE46" i="20" s="1"/>
  <c r="AI81" i="16"/>
  <c r="AF48" i="5" s="1"/>
  <c r="AE43" i="20" s="1"/>
  <c r="AI75" i="16"/>
  <c r="AF42" i="5" s="1"/>
  <c r="AE37" i="20" s="1"/>
  <c r="AI76" i="16"/>
  <c r="AF43" i="5" s="1"/>
  <c r="AE38" i="20" s="1"/>
  <c r="AI88" i="16"/>
  <c r="AI85" i="16"/>
  <c r="AF52" i="5" s="1"/>
  <c r="AE47" i="20" s="1"/>
  <c r="AI77" i="16"/>
  <c r="AF44" i="5" s="1"/>
  <c r="AE39" i="20" s="1"/>
  <c r="AI90" i="16"/>
  <c r="AF57" i="5" s="1"/>
  <c r="AE52" i="20" s="1"/>
  <c r="AI82" i="16"/>
  <c r="AF49" i="5" s="1"/>
  <c r="AE44" i="20" s="1"/>
  <c r="AI87" i="16"/>
  <c r="AI89" i="16"/>
  <c r="AF56" i="5" s="1"/>
  <c r="AE51" i="20" s="1"/>
  <c r="AI86" i="16"/>
  <c r="AI74" i="16"/>
  <c r="AF41" i="5" s="1"/>
  <c r="AI78" i="16"/>
  <c r="AF45" i="5" s="1"/>
  <c r="AE40" i="20" s="1"/>
  <c r="AK81" i="16"/>
  <c r="AH48" i="5" s="1"/>
  <c r="AG43" i="20" s="1"/>
  <c r="AK82" i="16"/>
  <c r="AH49" i="5" s="1"/>
  <c r="AG44" i="20" s="1"/>
  <c r="AK75" i="16"/>
  <c r="AH42" i="5" s="1"/>
  <c r="AG37" i="20" s="1"/>
  <c r="AK85" i="16"/>
  <c r="AH52" i="5" s="1"/>
  <c r="AG47" i="20" s="1"/>
  <c r="AK74" i="16"/>
  <c r="AH41" i="5" s="1"/>
  <c r="AK79" i="16"/>
  <c r="AH46" i="5" s="1"/>
  <c r="AG41" i="20" s="1"/>
  <c r="AK89" i="16"/>
  <c r="AH56" i="5" s="1"/>
  <c r="AG51" i="20" s="1"/>
  <c r="AK78" i="16"/>
  <c r="AH45" i="5" s="1"/>
  <c r="AG40" i="20" s="1"/>
  <c r="AK76" i="16"/>
  <c r="AH43" i="5" s="1"/>
  <c r="AG38" i="20" s="1"/>
  <c r="AK77" i="16"/>
  <c r="AH44" i="5" s="1"/>
  <c r="AG39" i="20" s="1"/>
  <c r="AK90" i="16"/>
  <c r="AH57" i="5" s="1"/>
  <c r="AG52" i="20" s="1"/>
  <c r="AK83" i="16"/>
  <c r="AH50" i="5" s="1"/>
  <c r="AG45" i="20" s="1"/>
  <c r="AK80" i="16"/>
  <c r="AH47" i="5" s="1"/>
  <c r="AG42" i="20" s="1"/>
  <c r="AK87" i="16"/>
  <c r="AK84" i="16"/>
  <c r="AH51" i="5" s="1"/>
  <c r="AG46" i="20" s="1"/>
  <c r="AK88" i="16"/>
  <c r="AK86" i="16"/>
  <c r="Z79" i="16"/>
  <c r="W46" i="5" s="1"/>
  <c r="V41" i="20" s="1"/>
  <c r="Z84" i="16"/>
  <c r="W51" i="5" s="1"/>
  <c r="V46" i="20" s="1"/>
  <c r="Z75" i="16"/>
  <c r="W42" i="5" s="1"/>
  <c r="V37" i="20" s="1"/>
  <c r="Z77" i="16"/>
  <c r="W44" i="5" s="1"/>
  <c r="V39" i="20" s="1"/>
  <c r="Z81" i="16"/>
  <c r="W48" i="5" s="1"/>
  <c r="V43" i="20" s="1"/>
  <c r="Z80" i="16"/>
  <c r="W47" i="5" s="1"/>
  <c r="V42" i="20" s="1"/>
  <c r="Z87" i="16"/>
  <c r="Z89" i="16"/>
  <c r="W56" i="5" s="1"/>
  <c r="V51" i="20" s="1"/>
  <c r="Z90" i="16"/>
  <c r="W57" i="5" s="1"/>
  <c r="V52" i="20" s="1"/>
  <c r="Z83" i="16"/>
  <c r="W50" i="5" s="1"/>
  <c r="V45" i="20" s="1"/>
  <c r="Z86" i="16"/>
  <c r="Z76" i="16"/>
  <c r="W43" i="5" s="1"/>
  <c r="V38" i="20" s="1"/>
  <c r="Z88" i="16"/>
  <c r="Z85" i="16"/>
  <c r="W52" i="5" s="1"/>
  <c r="V47" i="20" s="1"/>
  <c r="Z74" i="16"/>
  <c r="W41" i="5" s="1"/>
  <c r="Z78" i="16"/>
  <c r="W45" i="5" s="1"/>
  <c r="V40" i="20" s="1"/>
  <c r="Z82" i="16"/>
  <c r="W49" i="5" s="1"/>
  <c r="V44" i="20" s="1"/>
  <c r="U102" i="16"/>
  <c r="U104" i="16"/>
  <c r="U96" i="16"/>
  <c r="U103" i="16"/>
  <c r="U105" i="16"/>
  <c r="U95" i="16"/>
  <c r="U101" i="16"/>
  <c r="U106" i="16"/>
  <c r="U98" i="16"/>
  <c r="U94" i="16"/>
  <c r="U99" i="16"/>
  <c r="U100" i="16"/>
  <c r="U97" i="16"/>
  <c r="X96" i="16"/>
  <c r="X94" i="16"/>
  <c r="X101" i="16"/>
  <c r="X103" i="16"/>
  <c r="X104" i="16"/>
  <c r="X106" i="16"/>
  <c r="X99" i="16"/>
  <c r="X102" i="16"/>
  <c r="X105" i="16"/>
  <c r="X100" i="16"/>
  <c r="X97" i="16"/>
  <c r="X95" i="16"/>
  <c r="X98" i="16"/>
  <c r="AH105" i="16"/>
  <c r="AH98" i="16"/>
  <c r="AH100" i="16"/>
  <c r="AH99" i="16"/>
  <c r="AH104" i="16"/>
  <c r="AH94" i="16"/>
  <c r="AH106" i="16"/>
  <c r="AH95" i="16"/>
  <c r="AH101" i="16"/>
  <c r="AH97" i="16"/>
  <c r="AH103" i="16"/>
  <c r="AH96" i="16"/>
  <c r="AH102" i="16"/>
  <c r="AI95" i="16"/>
  <c r="AI103" i="16"/>
  <c r="AI102" i="16"/>
  <c r="AI104" i="16"/>
  <c r="AI94" i="16"/>
  <c r="AI97" i="16"/>
  <c r="AI101" i="16"/>
  <c r="AI105" i="16"/>
  <c r="AI96" i="16"/>
  <c r="AI100" i="16"/>
  <c r="AI106" i="16"/>
  <c r="AI98" i="16"/>
  <c r="AI99" i="16"/>
  <c r="Q82" i="16"/>
  <c r="Q77" i="16"/>
  <c r="Q78" i="16"/>
  <c r="Q81" i="16"/>
  <c r="Q80" i="16"/>
  <c r="Q75" i="16"/>
  <c r="Q79" i="16"/>
  <c r="Q84" i="16"/>
  <c r="Q86" i="16"/>
  <c r="Q89" i="16"/>
  <c r="Q90" i="16"/>
  <c r="Q88" i="16"/>
  <c r="Q85" i="16"/>
  <c r="Q83" i="16"/>
  <c r="Q74" i="16"/>
  <c r="Q87" i="16"/>
  <c r="Q76" i="16"/>
  <c r="K75" i="16"/>
  <c r="K85" i="16"/>
  <c r="K81" i="16"/>
  <c r="K80" i="16"/>
  <c r="K90" i="16"/>
  <c r="K78" i="16"/>
  <c r="K77" i="16"/>
  <c r="K83" i="16"/>
  <c r="K82" i="16"/>
  <c r="K84" i="16"/>
  <c r="K87" i="16"/>
  <c r="K79" i="16"/>
  <c r="K88" i="16"/>
  <c r="K86" i="16"/>
  <c r="K89" i="16"/>
  <c r="K74" i="16"/>
  <c r="K76" i="16"/>
  <c r="AA75" i="16"/>
  <c r="X42" i="5" s="1"/>
  <c r="W37" i="20" s="1"/>
  <c r="AA76" i="16"/>
  <c r="X43" i="5" s="1"/>
  <c r="W38" i="20" s="1"/>
  <c r="AA89" i="16"/>
  <c r="X56" i="5" s="1"/>
  <c r="W51" i="20" s="1"/>
  <c r="AA77" i="16"/>
  <c r="X44" i="5" s="1"/>
  <c r="W39" i="20" s="1"/>
  <c r="AA84" i="16"/>
  <c r="X51" i="5" s="1"/>
  <c r="W46" i="20" s="1"/>
  <c r="AA87" i="16"/>
  <c r="AA86" i="16"/>
  <c r="AA82" i="16"/>
  <c r="X49" i="5" s="1"/>
  <c r="W44" i="20" s="1"/>
  <c r="AA80" i="16"/>
  <c r="X47" i="5" s="1"/>
  <c r="W42" i="20" s="1"/>
  <c r="AA78" i="16"/>
  <c r="X45" i="5" s="1"/>
  <c r="W40" i="20" s="1"/>
  <c r="AA74" i="16"/>
  <c r="X41" i="5" s="1"/>
  <c r="AA85" i="16"/>
  <c r="X52" i="5" s="1"/>
  <c r="W47" i="20" s="1"/>
  <c r="AA79" i="16"/>
  <c r="X46" i="5" s="1"/>
  <c r="W41" i="20" s="1"/>
  <c r="AA88" i="16"/>
  <c r="AA83" i="16"/>
  <c r="X50" i="5" s="1"/>
  <c r="W45" i="20" s="1"/>
  <c r="AA81" i="16"/>
  <c r="X48" i="5" s="1"/>
  <c r="W43" i="20" s="1"/>
  <c r="AA90" i="16"/>
  <c r="X57" i="5" s="1"/>
  <c r="W52" i="20" s="1"/>
  <c r="AC75" i="16"/>
  <c r="Z42" i="5" s="1"/>
  <c r="Y37" i="20" s="1"/>
  <c r="AC79" i="16"/>
  <c r="Z46" i="5" s="1"/>
  <c r="Y41" i="20" s="1"/>
  <c r="AC78" i="16"/>
  <c r="Z45" i="5" s="1"/>
  <c r="Y40" i="20" s="1"/>
  <c r="AC81" i="16"/>
  <c r="Z48" i="5" s="1"/>
  <c r="Y43" i="20" s="1"/>
  <c r="AC84" i="16"/>
  <c r="Z51" i="5" s="1"/>
  <c r="Y46" i="20" s="1"/>
  <c r="AC90" i="16"/>
  <c r="Z57" i="5" s="1"/>
  <c r="Y52" i="20" s="1"/>
  <c r="AC80" i="16"/>
  <c r="Z47" i="5" s="1"/>
  <c r="Y42" i="20" s="1"/>
  <c r="AC76" i="16"/>
  <c r="Z43" i="5" s="1"/>
  <c r="Y38" i="20" s="1"/>
  <c r="AC83" i="16"/>
  <c r="Z50" i="5" s="1"/>
  <c r="Y45" i="20" s="1"/>
  <c r="AC82" i="16"/>
  <c r="Z49" i="5" s="1"/>
  <c r="Y44" i="20" s="1"/>
  <c r="AC86" i="16"/>
  <c r="AC87" i="16"/>
  <c r="AC89" i="16"/>
  <c r="Z56" i="5" s="1"/>
  <c r="Y51" i="20" s="1"/>
  <c r="AC88" i="16"/>
  <c r="AC77" i="16"/>
  <c r="Z44" i="5" s="1"/>
  <c r="Y39" i="20" s="1"/>
  <c r="AC85" i="16"/>
  <c r="Z52" i="5" s="1"/>
  <c r="Y47" i="20" s="1"/>
  <c r="AC74" i="16"/>
  <c r="Z41" i="5" s="1"/>
  <c r="AF86" i="16"/>
  <c r="AF76" i="16"/>
  <c r="AC43" i="5" s="1"/>
  <c r="AB38" i="20" s="1"/>
  <c r="AF79" i="16"/>
  <c r="AC46" i="5" s="1"/>
  <c r="AB41" i="20" s="1"/>
  <c r="AF84" i="16"/>
  <c r="AC51" i="5" s="1"/>
  <c r="AB46" i="20" s="1"/>
  <c r="AF87" i="16"/>
  <c r="AF90" i="16"/>
  <c r="AC57" i="5" s="1"/>
  <c r="AB52" i="20" s="1"/>
  <c r="AF77" i="16"/>
  <c r="AC44" i="5" s="1"/>
  <c r="AB39" i="20" s="1"/>
  <c r="AF81" i="16"/>
  <c r="AC48" i="5" s="1"/>
  <c r="AB43" i="20" s="1"/>
  <c r="AF74" i="16"/>
  <c r="AC41" i="5" s="1"/>
  <c r="AF85" i="16"/>
  <c r="AC52" i="5" s="1"/>
  <c r="AB47" i="20" s="1"/>
  <c r="AF89" i="16"/>
  <c r="AC56" i="5" s="1"/>
  <c r="AB51" i="20" s="1"/>
  <c r="AF82" i="16"/>
  <c r="AC49" i="5" s="1"/>
  <c r="AB44" i="20" s="1"/>
  <c r="AF80" i="16"/>
  <c r="AC47" i="5" s="1"/>
  <c r="AB42" i="20" s="1"/>
  <c r="AF83" i="16"/>
  <c r="AC50" i="5" s="1"/>
  <c r="AB45" i="20" s="1"/>
  <c r="AF75" i="16"/>
  <c r="AC42" i="5" s="1"/>
  <c r="AB37" i="20" s="1"/>
  <c r="AF78" i="16"/>
  <c r="AC45" i="5" s="1"/>
  <c r="AB40" i="20" s="1"/>
  <c r="AF88" i="16"/>
  <c r="Q60" i="5"/>
  <c r="P56" i="20"/>
  <c r="S96" i="16"/>
  <c r="S104" i="16"/>
  <c r="S97" i="16"/>
  <c r="S103" i="16"/>
  <c r="S100" i="16"/>
  <c r="S99" i="16"/>
  <c r="S94" i="16"/>
  <c r="S101" i="16"/>
  <c r="S98" i="16"/>
  <c r="S95" i="16"/>
  <c r="S105" i="16"/>
  <c r="S106" i="16"/>
  <c r="S102" i="16"/>
  <c r="G21" i="5"/>
  <c r="E21" i="5"/>
  <c r="C21" i="5"/>
  <c r="E60" i="25" s="1"/>
  <c r="N21" i="5"/>
  <c r="L21" i="5"/>
  <c r="J21" i="5"/>
  <c r="H21" i="5"/>
  <c r="F21" i="5"/>
  <c r="D21" i="5"/>
  <c r="M21" i="5"/>
  <c r="K21" i="5"/>
  <c r="E116" i="46"/>
  <c r="E111" i="46"/>
  <c r="AY77" i="20"/>
  <c r="F49" i="25"/>
  <c r="F42" i="25"/>
  <c r="L31" i="3"/>
  <c r="L52" i="25"/>
  <c r="AU104" i="16"/>
  <c r="AU94" i="16"/>
  <c r="AU99" i="16"/>
  <c r="AU96" i="16"/>
  <c r="AU97" i="16"/>
  <c r="AU105" i="16"/>
  <c r="AU106" i="16"/>
  <c r="AU101" i="16"/>
  <c r="AU103" i="16"/>
  <c r="AU102" i="16"/>
  <c r="AU100" i="16"/>
  <c r="AU95" i="16"/>
  <c r="AU98" i="16"/>
  <c r="AR105" i="16"/>
  <c r="AR95" i="16"/>
  <c r="AR96" i="16"/>
  <c r="AR103" i="16"/>
  <c r="AR104" i="16"/>
  <c r="AR97" i="16"/>
  <c r="AR102" i="16"/>
  <c r="AR106" i="16"/>
  <c r="AR100" i="16"/>
  <c r="AR99" i="16"/>
  <c r="AR94" i="16"/>
  <c r="AR101" i="16"/>
  <c r="AR98" i="16"/>
  <c r="AP102" i="16"/>
  <c r="AP106" i="16"/>
  <c r="AP94" i="16"/>
  <c r="AP96" i="16"/>
  <c r="AP101" i="16"/>
  <c r="AP104" i="16"/>
  <c r="AP98" i="16"/>
  <c r="AP105" i="16"/>
  <c r="AP103" i="16"/>
  <c r="AP97" i="16"/>
  <c r="AP100" i="16"/>
  <c r="AP99" i="16"/>
  <c r="AP95" i="16"/>
  <c r="Z99" i="16"/>
  <c r="Z103" i="16"/>
  <c r="Z94" i="16"/>
  <c r="Z95" i="16"/>
  <c r="Z98" i="16"/>
  <c r="Z101" i="16"/>
  <c r="Z102" i="16"/>
  <c r="Z96" i="16"/>
  <c r="Z97" i="16"/>
  <c r="Z104" i="16"/>
  <c r="Z106" i="16"/>
  <c r="Z105" i="16"/>
  <c r="Z100" i="16"/>
  <c r="AM106" i="16"/>
  <c r="AM100" i="16"/>
  <c r="AM101" i="16"/>
  <c r="AM102" i="16"/>
  <c r="AM103" i="16"/>
  <c r="AM95" i="16"/>
  <c r="AM105" i="16"/>
  <c r="AM99" i="16"/>
  <c r="AM104" i="16"/>
  <c r="AM96" i="16"/>
  <c r="AM97" i="16"/>
  <c r="AM98" i="16"/>
  <c r="AM94" i="16"/>
  <c r="AE96" i="16"/>
  <c r="AE106" i="16"/>
  <c r="AE105" i="16"/>
  <c r="AE97" i="16"/>
  <c r="AE94" i="16"/>
  <c r="AE104" i="16"/>
  <c r="AE99" i="16"/>
  <c r="AE98" i="16"/>
  <c r="AE102" i="16"/>
  <c r="AE103" i="16"/>
  <c r="AE101" i="16"/>
  <c r="AE100" i="16"/>
  <c r="AE95" i="16"/>
  <c r="F75" i="16"/>
  <c r="F82" i="16"/>
  <c r="F79" i="16"/>
  <c r="F78" i="16"/>
  <c r="F84" i="16"/>
  <c r="F85" i="16"/>
  <c r="F74" i="16"/>
  <c r="F81" i="16"/>
  <c r="F87" i="16"/>
  <c r="F89" i="16"/>
  <c r="F77" i="16"/>
  <c r="F90" i="16"/>
  <c r="F80" i="16"/>
  <c r="F83" i="16"/>
  <c r="F88" i="16"/>
  <c r="F76" i="16"/>
  <c r="F86" i="16"/>
  <c r="M75" i="16"/>
  <c r="M82" i="16"/>
  <c r="M90" i="16"/>
  <c r="M89" i="16"/>
  <c r="M88" i="16"/>
  <c r="M80" i="16"/>
  <c r="M76" i="16"/>
  <c r="M78" i="16"/>
  <c r="M87" i="16"/>
  <c r="M85" i="16"/>
  <c r="M81" i="16"/>
  <c r="M84" i="16"/>
  <c r="M74" i="16"/>
  <c r="M79" i="16"/>
  <c r="M86" i="16"/>
  <c r="M77" i="16"/>
  <c r="M83" i="16"/>
  <c r="P81" i="16"/>
  <c r="P84" i="16"/>
  <c r="P90" i="16"/>
  <c r="P79" i="16"/>
  <c r="P75" i="16"/>
  <c r="P80" i="16"/>
  <c r="P89" i="16"/>
  <c r="P74" i="16"/>
  <c r="P76" i="16"/>
  <c r="P87" i="16"/>
  <c r="P88" i="16"/>
  <c r="P78" i="16"/>
  <c r="P82" i="16"/>
  <c r="P86" i="16"/>
  <c r="P77" i="16"/>
  <c r="P85" i="16"/>
  <c r="P83" i="16"/>
  <c r="AQ84" i="16"/>
  <c r="AN51" i="5" s="1"/>
  <c r="AM46" i="20" s="1"/>
  <c r="AQ79" i="16"/>
  <c r="AN46" i="5" s="1"/>
  <c r="AM41" i="20" s="1"/>
  <c r="AQ76" i="16"/>
  <c r="AN43" i="5" s="1"/>
  <c r="AM38" i="20" s="1"/>
  <c r="AQ75" i="16"/>
  <c r="AN42" i="5" s="1"/>
  <c r="AM37" i="20" s="1"/>
  <c r="AQ90" i="16"/>
  <c r="AN57" i="5" s="1"/>
  <c r="AM52" i="20" s="1"/>
  <c r="AQ81" i="16"/>
  <c r="AN48" i="5" s="1"/>
  <c r="AM43" i="20" s="1"/>
  <c r="AQ78" i="16"/>
  <c r="AN45" i="5" s="1"/>
  <c r="AM40" i="20" s="1"/>
  <c r="AQ88" i="16"/>
  <c r="AQ82" i="16"/>
  <c r="AN49" i="5" s="1"/>
  <c r="AM44" i="20" s="1"/>
  <c r="AQ85" i="16"/>
  <c r="AN52" i="5" s="1"/>
  <c r="AM47" i="20" s="1"/>
  <c r="AQ87" i="16"/>
  <c r="AQ86" i="16"/>
  <c r="AQ83" i="16"/>
  <c r="AN50" i="5" s="1"/>
  <c r="AM45" i="20" s="1"/>
  <c r="AQ89" i="16"/>
  <c r="AN56" i="5" s="1"/>
  <c r="AM51" i="20" s="1"/>
  <c r="AQ74" i="16"/>
  <c r="AN41" i="5" s="1"/>
  <c r="AQ80" i="16"/>
  <c r="AN47" i="5" s="1"/>
  <c r="AM42" i="20" s="1"/>
  <c r="AQ77" i="16"/>
  <c r="AN44" i="5" s="1"/>
  <c r="AM39" i="20" s="1"/>
  <c r="AG77" i="16"/>
  <c r="AD44" i="5" s="1"/>
  <c r="AC39" i="20" s="1"/>
  <c r="AG89" i="16"/>
  <c r="AD56" i="5" s="1"/>
  <c r="AC51" i="20" s="1"/>
  <c r="AG76" i="16"/>
  <c r="AD43" i="5" s="1"/>
  <c r="AC38" i="20" s="1"/>
  <c r="AG80" i="16"/>
  <c r="AD47" i="5" s="1"/>
  <c r="AC42" i="20" s="1"/>
  <c r="AG83" i="16"/>
  <c r="AD50" i="5" s="1"/>
  <c r="AC45" i="20" s="1"/>
  <c r="AG75" i="16"/>
  <c r="AD42" i="5" s="1"/>
  <c r="AC37" i="20" s="1"/>
  <c r="AG81" i="16"/>
  <c r="AD48" i="5" s="1"/>
  <c r="AC43" i="20" s="1"/>
  <c r="AG79" i="16"/>
  <c r="AD46" i="5" s="1"/>
  <c r="AC41" i="20" s="1"/>
  <c r="AG84" i="16"/>
  <c r="AD51" i="5" s="1"/>
  <c r="AC46" i="20" s="1"/>
  <c r="AG85" i="16"/>
  <c r="AD52" i="5" s="1"/>
  <c r="AC47" i="20" s="1"/>
  <c r="AG88" i="16"/>
  <c r="AG82" i="16"/>
  <c r="AD49" i="5" s="1"/>
  <c r="AC44" i="20" s="1"/>
  <c r="AG74" i="16"/>
  <c r="AD41" i="5" s="1"/>
  <c r="AG86" i="16"/>
  <c r="AG87" i="16"/>
  <c r="AG90" i="16"/>
  <c r="AD57" i="5" s="1"/>
  <c r="AC52" i="20" s="1"/>
  <c r="AG78" i="16"/>
  <c r="AD45" i="5" s="1"/>
  <c r="AC40" i="20" s="1"/>
  <c r="AS75" i="16"/>
  <c r="AP42" i="5" s="1"/>
  <c r="AO37" i="20" s="1"/>
  <c r="AS81" i="16"/>
  <c r="AP48" i="5" s="1"/>
  <c r="AO43" i="20" s="1"/>
  <c r="AS78" i="16"/>
  <c r="AP45" i="5" s="1"/>
  <c r="AO40" i="20" s="1"/>
  <c r="AS84" i="16"/>
  <c r="AP51" i="5" s="1"/>
  <c r="AO46" i="20" s="1"/>
  <c r="AS80" i="16"/>
  <c r="AP47" i="5" s="1"/>
  <c r="AO42" i="20" s="1"/>
  <c r="AS76" i="16"/>
  <c r="AP43" i="5" s="1"/>
  <c r="AO38" i="20" s="1"/>
  <c r="AS74" i="16"/>
  <c r="AP41" i="5" s="1"/>
  <c r="AS77" i="16"/>
  <c r="AP44" i="5" s="1"/>
  <c r="AO39" i="20" s="1"/>
  <c r="AS90" i="16"/>
  <c r="AP57" i="5" s="1"/>
  <c r="AO52" i="20" s="1"/>
  <c r="AS86" i="16"/>
  <c r="AS87" i="16"/>
  <c r="AS83" i="16"/>
  <c r="AP50" i="5" s="1"/>
  <c r="AO45" i="20" s="1"/>
  <c r="AS82" i="16"/>
  <c r="AP49" i="5" s="1"/>
  <c r="AO44" i="20" s="1"/>
  <c r="AS79" i="16"/>
  <c r="AP46" i="5" s="1"/>
  <c r="AO41" i="20" s="1"/>
  <c r="AS89" i="16"/>
  <c r="AP56" i="5" s="1"/>
  <c r="AO51" i="20" s="1"/>
  <c r="AS85" i="16"/>
  <c r="AP52" i="5" s="1"/>
  <c r="AO47" i="20" s="1"/>
  <c r="AS88" i="16"/>
  <c r="AR75" i="16"/>
  <c r="AO42" i="5" s="1"/>
  <c r="AN37" i="20" s="1"/>
  <c r="AR81" i="16"/>
  <c r="AO48" i="5" s="1"/>
  <c r="AN43" i="20" s="1"/>
  <c r="AR84" i="16"/>
  <c r="AO51" i="5" s="1"/>
  <c r="AN46" i="20" s="1"/>
  <c r="AR83" i="16"/>
  <c r="AO50" i="5" s="1"/>
  <c r="AN45" i="20" s="1"/>
  <c r="AR76" i="16"/>
  <c r="AO43" i="5" s="1"/>
  <c r="AN38" i="20" s="1"/>
  <c r="AR88" i="16"/>
  <c r="AR87" i="16"/>
  <c r="AR82" i="16"/>
  <c r="AO49" i="5" s="1"/>
  <c r="AN44" i="20" s="1"/>
  <c r="AR86" i="16"/>
  <c r="AR78" i="16"/>
  <c r="AO45" i="5" s="1"/>
  <c r="AN40" i="20" s="1"/>
  <c r="AR89" i="16"/>
  <c r="AO56" i="5" s="1"/>
  <c r="AN51" i="20" s="1"/>
  <c r="AR74" i="16"/>
  <c r="AO41" i="5" s="1"/>
  <c r="AR77" i="16"/>
  <c r="AO44" i="5" s="1"/>
  <c r="AN39" i="20" s="1"/>
  <c r="AR85" i="16"/>
  <c r="AO52" i="5" s="1"/>
  <c r="AN47" i="20" s="1"/>
  <c r="AR80" i="16"/>
  <c r="AO47" i="5" s="1"/>
  <c r="AN42" i="20" s="1"/>
  <c r="AR79" i="16"/>
  <c r="AO46" i="5" s="1"/>
  <c r="AN41" i="20" s="1"/>
  <c r="AR90" i="16"/>
  <c r="AO57" i="5" s="1"/>
  <c r="AN52" i="20" s="1"/>
  <c r="AJ77" i="16"/>
  <c r="AG44" i="5" s="1"/>
  <c r="AF39" i="20" s="1"/>
  <c r="AJ84" i="16"/>
  <c r="AG51" i="5" s="1"/>
  <c r="AF46" i="20" s="1"/>
  <c r="AJ89" i="16"/>
  <c r="AG56" i="5" s="1"/>
  <c r="AF51" i="20" s="1"/>
  <c r="AJ81" i="16"/>
  <c r="AG48" i="5" s="1"/>
  <c r="AF43" i="20" s="1"/>
  <c r="AJ75" i="16"/>
  <c r="AG42" i="5" s="1"/>
  <c r="AF37" i="20" s="1"/>
  <c r="AJ87" i="16"/>
  <c r="AJ82" i="16"/>
  <c r="AG49" i="5" s="1"/>
  <c r="AF44" i="20" s="1"/>
  <c r="AJ83" i="16"/>
  <c r="AG50" i="5" s="1"/>
  <c r="AF45" i="20" s="1"/>
  <c r="AJ86" i="16"/>
  <c r="AJ88" i="16"/>
  <c r="AJ79" i="16"/>
  <c r="AG46" i="5" s="1"/>
  <c r="AF41" i="20" s="1"/>
  <c r="AJ90" i="16"/>
  <c r="AG57" i="5" s="1"/>
  <c r="AF52" i="20" s="1"/>
  <c r="AJ74" i="16"/>
  <c r="AG41" i="5" s="1"/>
  <c r="AJ85" i="16"/>
  <c r="AG52" i="5" s="1"/>
  <c r="AF47" i="20" s="1"/>
  <c r="AJ78" i="16"/>
  <c r="AG45" i="5" s="1"/>
  <c r="AF40" i="20" s="1"/>
  <c r="AJ76" i="16"/>
  <c r="AG43" i="5" s="1"/>
  <c r="AF38" i="20" s="1"/>
  <c r="AJ80" i="16"/>
  <c r="AG47" i="5" s="1"/>
  <c r="AF42" i="20" s="1"/>
  <c r="AB80" i="16"/>
  <c r="Y47" i="5" s="1"/>
  <c r="X42" i="20" s="1"/>
  <c r="AB88" i="16"/>
  <c r="AB86" i="16"/>
  <c r="AB90" i="16"/>
  <c r="Y57" i="5" s="1"/>
  <c r="X52" i="20" s="1"/>
  <c r="AB83" i="16"/>
  <c r="Y50" i="5" s="1"/>
  <c r="X45" i="20" s="1"/>
  <c r="AB82" i="16"/>
  <c r="Y49" i="5" s="1"/>
  <c r="X44" i="20" s="1"/>
  <c r="AB87" i="16"/>
  <c r="AB85" i="16"/>
  <c r="Y52" i="5" s="1"/>
  <c r="X47" i="20" s="1"/>
  <c r="AB77" i="16"/>
  <c r="Y44" i="5" s="1"/>
  <c r="X39" i="20" s="1"/>
  <c r="AB78" i="16"/>
  <c r="Y45" i="5" s="1"/>
  <c r="X40" i="20" s="1"/>
  <c r="AB76" i="16"/>
  <c r="Y43" i="5" s="1"/>
  <c r="X38" i="20" s="1"/>
  <c r="AB81" i="16"/>
  <c r="Y48" i="5" s="1"/>
  <c r="X43" i="20" s="1"/>
  <c r="AB75" i="16"/>
  <c r="Y42" i="5" s="1"/>
  <c r="X37" i="20" s="1"/>
  <c r="AB79" i="16"/>
  <c r="Y46" i="5" s="1"/>
  <c r="X41" i="20" s="1"/>
  <c r="AB74" i="16"/>
  <c r="Y41" i="5" s="1"/>
  <c r="AB84" i="16"/>
  <c r="Y51" i="5" s="1"/>
  <c r="X46" i="20" s="1"/>
  <c r="AB89" i="16"/>
  <c r="Y56" i="5" s="1"/>
  <c r="X51" i="20" s="1"/>
  <c r="R60" i="5"/>
  <c r="Q56" i="20"/>
  <c r="P60" i="5"/>
  <c r="O56" i="20"/>
  <c r="R94" i="16"/>
  <c r="R104" i="16"/>
  <c r="R101" i="16"/>
  <c r="R102" i="16"/>
  <c r="R95" i="16"/>
  <c r="R103" i="16"/>
  <c r="R106" i="16"/>
  <c r="R105" i="16"/>
  <c r="R97" i="16"/>
  <c r="R96" i="16"/>
  <c r="R98" i="16"/>
  <c r="R99" i="16"/>
  <c r="R100" i="16"/>
  <c r="R75" i="16"/>
  <c r="R81" i="16"/>
  <c r="R85" i="16"/>
  <c r="R80" i="16"/>
  <c r="R82" i="16"/>
  <c r="R77" i="16"/>
  <c r="R87" i="16"/>
  <c r="R88" i="16"/>
  <c r="R90" i="16"/>
  <c r="R83" i="16"/>
  <c r="R86" i="16"/>
  <c r="R74" i="16"/>
  <c r="R89" i="16"/>
  <c r="R76" i="16"/>
  <c r="R84" i="16"/>
  <c r="R79" i="16"/>
  <c r="R78" i="16"/>
  <c r="R43" i="25"/>
  <c r="AU82" i="5" l="1"/>
  <c r="N18" i="25"/>
  <c r="I30" i="46"/>
  <c r="I12" i="40"/>
  <c r="I22" i="46"/>
  <c r="I13" i="40"/>
  <c r="J22" i="46"/>
  <c r="J13" i="40"/>
  <c r="D38" i="30"/>
  <c r="N17" i="40"/>
  <c r="N20" i="40" s="1"/>
  <c r="H20" i="40"/>
  <c r="D10" i="55" s="1"/>
  <c r="S19" i="25"/>
  <c r="S53" i="25" s="1"/>
  <c r="E77" i="25"/>
  <c r="T60" i="25"/>
  <c r="E59" i="25"/>
  <c r="T59" i="25" s="1"/>
  <c r="G84" i="25"/>
  <c r="G66" i="25"/>
  <c r="T67" i="25"/>
  <c r="L84" i="25"/>
  <c r="L66" i="25"/>
  <c r="T53" i="25"/>
  <c r="T87" i="25"/>
  <c r="I78" i="25"/>
  <c r="J42" i="25"/>
  <c r="J76" i="25"/>
  <c r="AT78" i="20"/>
  <c r="N70" i="25"/>
  <c r="N87" i="25" s="1"/>
  <c r="AU81" i="5"/>
  <c r="AT76" i="20" s="1"/>
  <c r="N69" i="25"/>
  <c r="N86" i="25" s="1"/>
  <c r="AU17" i="20"/>
  <c r="L61" i="25"/>
  <c r="BL78" i="20"/>
  <c r="S70" i="25"/>
  <c r="D52" i="32"/>
  <c r="D50" i="46" s="1"/>
  <c r="D63" i="46" s="1"/>
  <c r="AW60" i="5"/>
  <c r="AJ17" i="20"/>
  <c r="AK18" i="5"/>
  <c r="G158" i="46"/>
  <c r="G89" i="46"/>
  <c r="L40" i="3"/>
  <c r="P40" i="3" s="1"/>
  <c r="AH17" i="20"/>
  <c r="AI18" i="5"/>
  <c r="AH18" i="5"/>
  <c r="AG17" i="20"/>
  <c r="AR13" i="20"/>
  <c r="AS15" i="5"/>
  <c r="AR10" i="20" s="1"/>
  <c r="J158" i="46"/>
  <c r="J89" i="46"/>
  <c r="AL17" i="20"/>
  <c r="AM18" i="5"/>
  <c r="T17" i="20"/>
  <c r="U18" i="5"/>
  <c r="AB18" i="5"/>
  <c r="AA17" i="20"/>
  <c r="AD17" i="20"/>
  <c r="AE18" i="5"/>
  <c r="AG18" i="5"/>
  <c r="AF17" i="20"/>
  <c r="V17" i="20"/>
  <c r="W18" i="5"/>
  <c r="Y18" i="5"/>
  <c r="X17" i="20"/>
  <c r="AN18" i="5"/>
  <c r="AM17" i="20"/>
  <c r="V18" i="5"/>
  <c r="U17" i="20"/>
  <c r="AO17" i="20"/>
  <c r="AP18" i="5"/>
  <c r="AC17" i="20"/>
  <c r="AD18" i="5"/>
  <c r="AO18" i="5"/>
  <c r="AN17" i="20"/>
  <c r="X18" i="5"/>
  <c r="W17" i="20"/>
  <c r="AF18" i="5"/>
  <c r="AE17" i="20"/>
  <c r="I44" i="25"/>
  <c r="I8" i="25"/>
  <c r="AP17" i="20"/>
  <c r="AQ18" i="5"/>
  <c r="Z17" i="20"/>
  <c r="AA18" i="5"/>
  <c r="I158" i="46"/>
  <c r="I89" i="46"/>
  <c r="I91" i="46" s="1"/>
  <c r="I92" i="46" s="1"/>
  <c r="AC18" i="5"/>
  <c r="AB17" i="20"/>
  <c r="Z18" i="5"/>
  <c r="Y17" i="20"/>
  <c r="AL18" i="5"/>
  <c r="AK17" i="20"/>
  <c r="AI17" i="20"/>
  <c r="AJ18" i="5"/>
  <c r="H89" i="46"/>
  <c r="H158" i="46"/>
  <c r="H65" i="46"/>
  <c r="H161" i="46" s="1"/>
  <c r="AW56" i="20"/>
  <c r="I15" i="5"/>
  <c r="H10" i="20" s="1"/>
  <c r="AT77" i="20"/>
  <c r="E161" i="46"/>
  <c r="E93" i="46"/>
  <c r="L10" i="25"/>
  <c r="L44" i="25" s="1"/>
  <c r="J18" i="42"/>
  <c r="J31" i="46"/>
  <c r="I31" i="46"/>
  <c r="I18" i="42"/>
  <c r="BM55" i="20"/>
  <c r="F93" i="46"/>
  <c r="F95" i="46" s="1"/>
  <c r="F96" i="46" s="1"/>
  <c r="AX56" i="20"/>
  <c r="D46" i="32"/>
  <c r="D34" i="40" s="1"/>
  <c r="D42" i="40" s="1"/>
  <c r="M42" i="40" s="1"/>
  <c r="E43" i="32"/>
  <c r="G11" i="46"/>
  <c r="G18" i="10"/>
  <c r="J11" i="10"/>
  <c r="J17" i="40" s="1"/>
  <c r="J20" i="40" s="1"/>
  <c r="H11" i="46"/>
  <c r="H14" i="46" s="1"/>
  <c r="H18" i="10"/>
  <c r="I11" i="10"/>
  <c r="I17" i="40" s="1"/>
  <c r="I20" i="40" s="1"/>
  <c r="D41" i="46"/>
  <c r="D43" i="46" s="1"/>
  <c r="D44" i="46" s="1"/>
  <c r="I22" i="30"/>
  <c r="I24" i="30" s="1"/>
  <c r="I24" i="40" s="1"/>
  <c r="H24" i="30"/>
  <c r="H24" i="40" s="1"/>
  <c r="J22" i="30"/>
  <c r="J24" i="30" s="1"/>
  <c r="J24" i="40" s="1"/>
  <c r="H19" i="30"/>
  <c r="H36" i="30"/>
  <c r="H39" i="46" s="1"/>
  <c r="J17" i="30"/>
  <c r="I17" i="30"/>
  <c r="J12" i="46"/>
  <c r="J65" i="46" s="1"/>
  <c r="D163" i="46"/>
  <c r="D101" i="46"/>
  <c r="D103" i="46" s="1"/>
  <c r="D104" i="46" s="1"/>
  <c r="J20" i="46"/>
  <c r="J23" i="46" s="1"/>
  <c r="J18" i="41"/>
  <c r="E33" i="32"/>
  <c r="E36" i="32" s="1"/>
  <c r="E32" i="40" s="1"/>
  <c r="E40" i="40" s="1"/>
  <c r="B8" i="24" s="1"/>
  <c r="D36" i="32"/>
  <c r="D32" i="40" s="1"/>
  <c r="B3" i="24"/>
  <c r="I15" i="10"/>
  <c r="I19" i="40" s="1"/>
  <c r="H13" i="46"/>
  <c r="J15" i="10"/>
  <c r="J19" i="40" s="1"/>
  <c r="F32" i="30"/>
  <c r="E26" i="40"/>
  <c r="G32" i="30"/>
  <c r="E35" i="30"/>
  <c r="E38" i="46" s="1"/>
  <c r="H32" i="30"/>
  <c r="F36" i="30"/>
  <c r="F39" i="46" s="1"/>
  <c r="F19" i="30"/>
  <c r="I20" i="46"/>
  <c r="I23" i="46" s="1"/>
  <c r="I25" i="46" s="1"/>
  <c r="I26" i="46" s="1"/>
  <c r="I18" i="41"/>
  <c r="E27" i="32"/>
  <c r="E30" i="32" s="1"/>
  <c r="E31" i="40" s="1"/>
  <c r="E39" i="40" s="1"/>
  <c r="B7" i="24" s="1"/>
  <c r="D30" i="32"/>
  <c r="D31" i="40" s="1"/>
  <c r="D39" i="40" s="1"/>
  <c r="M39" i="40" s="1"/>
  <c r="F18" i="10"/>
  <c r="F11" i="46"/>
  <c r="F14" i="46" s="1"/>
  <c r="G13" i="46"/>
  <c r="J27" i="30"/>
  <c r="J29" i="30" s="1"/>
  <c r="J25" i="40" s="1"/>
  <c r="I27" i="30"/>
  <c r="I29" i="30" s="1"/>
  <c r="I25" i="40" s="1"/>
  <c r="H29" i="30"/>
  <c r="H25" i="40" s="1"/>
  <c r="G36" i="30"/>
  <c r="G39" i="46" s="1"/>
  <c r="G19" i="30"/>
  <c r="I12" i="46"/>
  <c r="I65" i="46" s="1"/>
  <c r="I161" i="46" s="1"/>
  <c r="D24" i="32"/>
  <c r="D30" i="40" s="1"/>
  <c r="E21" i="32"/>
  <c r="F13" i="46"/>
  <c r="L20" i="25"/>
  <c r="AV84" i="5"/>
  <c r="G65" i="46"/>
  <c r="G23" i="46"/>
  <c r="T82" i="5"/>
  <c r="H69" i="25" s="1"/>
  <c r="H18" i="25"/>
  <c r="E38" i="30"/>
  <c r="E23" i="40"/>
  <c r="G45" i="32"/>
  <c r="G55" i="32" s="1"/>
  <c r="G53" i="46" s="1"/>
  <c r="H45" i="32"/>
  <c r="E55" i="32"/>
  <c r="E53" i="46" s="1"/>
  <c r="F45" i="32"/>
  <c r="F55" i="32" s="1"/>
  <c r="F53" i="46" s="1"/>
  <c r="I40" i="34"/>
  <c r="P59" i="5"/>
  <c r="O55" i="20"/>
  <c r="AG40" i="5"/>
  <c r="AF35" i="20" s="1"/>
  <c r="AF36" i="20"/>
  <c r="E16" i="20"/>
  <c r="F18" i="5"/>
  <c r="AC40" i="5"/>
  <c r="AB35" i="20" s="1"/>
  <c r="AB36" i="20"/>
  <c r="X40" i="5"/>
  <c r="W35" i="20" s="1"/>
  <c r="W36" i="20"/>
  <c r="U36" i="20"/>
  <c r="V40" i="5"/>
  <c r="AP40" i="5"/>
  <c r="AO35" i="20" s="1"/>
  <c r="AO36" i="20"/>
  <c r="M16" i="20"/>
  <c r="N18" i="5"/>
  <c r="J16" i="20"/>
  <c r="K18" i="5"/>
  <c r="C18" i="5"/>
  <c r="BN21" i="5"/>
  <c r="BM16" i="20" s="1"/>
  <c r="B16" i="20"/>
  <c r="Y36" i="20"/>
  <c r="Z40" i="5"/>
  <c r="Y35" i="20" s="1"/>
  <c r="H111" i="46"/>
  <c r="H116" i="46"/>
  <c r="P39" i="3"/>
  <c r="M39" i="3"/>
  <c r="AJ40" i="5"/>
  <c r="AI35" i="20" s="1"/>
  <c r="AI36" i="20"/>
  <c r="F111" i="46"/>
  <c r="F113" i="46" s="1"/>
  <c r="F114" i="46" s="1"/>
  <c r="F116" i="46"/>
  <c r="F118" i="46" s="1"/>
  <c r="F119" i="46" s="1"/>
  <c r="AE40" i="5"/>
  <c r="AD35" i="20" s="1"/>
  <c r="AD36" i="20"/>
  <c r="AL36" i="20"/>
  <c r="AM40" i="5"/>
  <c r="AL35" i="20" s="1"/>
  <c r="AB40" i="5"/>
  <c r="AA35" i="20" s="1"/>
  <c r="AA36" i="20"/>
  <c r="Y40" i="5"/>
  <c r="X35" i="20" s="1"/>
  <c r="X36" i="20"/>
  <c r="AL40" i="5"/>
  <c r="AK35" i="20" s="1"/>
  <c r="AK36" i="20"/>
  <c r="R59" i="5"/>
  <c r="Q55" i="20"/>
  <c r="AO40" i="5"/>
  <c r="AN35" i="20" s="1"/>
  <c r="AN36" i="20"/>
  <c r="AN40" i="5"/>
  <c r="AM35" i="20" s="1"/>
  <c r="AM36" i="20"/>
  <c r="AX55" i="20"/>
  <c r="AY59" i="5"/>
  <c r="L16" i="20"/>
  <c r="M18" i="5"/>
  <c r="I16" i="20"/>
  <c r="J18" i="5"/>
  <c r="E18" i="5"/>
  <c r="D16" i="20"/>
  <c r="AF40" i="5"/>
  <c r="AE35" i="20" s="1"/>
  <c r="AE36" i="20"/>
  <c r="AP36" i="20"/>
  <c r="AQ40" i="5"/>
  <c r="AP35" i="20" s="1"/>
  <c r="AX59" i="5"/>
  <c r="AW55" i="20"/>
  <c r="AH40" i="5"/>
  <c r="AG35" i="20" s="1"/>
  <c r="AG36" i="20"/>
  <c r="G16" i="20"/>
  <c r="H18" i="5"/>
  <c r="W40" i="5"/>
  <c r="V35" i="20" s="1"/>
  <c r="V36" i="20"/>
  <c r="AC36" i="20"/>
  <c r="AD40" i="5"/>
  <c r="AC35" i="20" s="1"/>
  <c r="M31" i="3"/>
  <c r="P31" i="3"/>
  <c r="T9" i="25"/>
  <c r="E43" i="25"/>
  <c r="D18" i="5"/>
  <c r="C16" i="20"/>
  <c r="K16" i="20"/>
  <c r="L18" i="5"/>
  <c r="G18" i="5"/>
  <c r="F16" i="20"/>
  <c r="Q59" i="5"/>
  <c r="P55" i="20"/>
  <c r="AA40" i="5"/>
  <c r="Z35" i="20" s="1"/>
  <c r="Z36" i="20"/>
  <c r="AH36" i="20"/>
  <c r="AI40" i="5"/>
  <c r="AH35" i="20" s="1"/>
  <c r="I111" i="46"/>
  <c r="I113" i="46" s="1"/>
  <c r="I116" i="46"/>
  <c r="I118" i="46" s="1"/>
  <c r="I119" i="46" s="1"/>
  <c r="O59" i="5"/>
  <c r="N55" i="20"/>
  <c r="AK40" i="5"/>
  <c r="AJ35" i="20" s="1"/>
  <c r="AJ36" i="20"/>
  <c r="M38" i="3"/>
  <c r="P38" i="3"/>
  <c r="S87" i="25" l="1"/>
  <c r="L32" i="3"/>
  <c r="N52" i="25"/>
  <c r="L78" i="25"/>
  <c r="H86" i="25"/>
  <c r="T69" i="25"/>
  <c r="G59" i="25"/>
  <c r="G76" i="25" s="1"/>
  <c r="T66" i="25"/>
  <c r="G83" i="25"/>
  <c r="L59" i="25"/>
  <c r="L76" i="25" s="1"/>
  <c r="L83" i="25"/>
  <c r="I42" i="25"/>
  <c r="I76" i="25"/>
  <c r="T43" i="25"/>
  <c r="T77" i="25"/>
  <c r="M40" i="3"/>
  <c r="AU79" i="20"/>
  <c r="L71" i="25"/>
  <c r="L88" i="25" s="1"/>
  <c r="D40" i="40"/>
  <c r="M40" i="40" s="1"/>
  <c r="U35" i="20"/>
  <c r="I64" i="25"/>
  <c r="I81" i="25" s="1"/>
  <c r="AW59" i="5"/>
  <c r="AV54" i="20" s="1"/>
  <c r="M67" i="25"/>
  <c r="AV55" i="20"/>
  <c r="E24" i="32"/>
  <c r="E30" i="40" s="1"/>
  <c r="E35" i="40" s="1"/>
  <c r="E52" i="32"/>
  <c r="E50" i="46" s="1"/>
  <c r="E63" i="46" s="1"/>
  <c r="AM15" i="5"/>
  <c r="AL10" i="20" s="1"/>
  <c r="AL13" i="20"/>
  <c r="AK13" i="20"/>
  <c r="AL15" i="5"/>
  <c r="AK10" i="20" s="1"/>
  <c r="AF15" i="5"/>
  <c r="AE10" i="20" s="1"/>
  <c r="AE13" i="20"/>
  <c r="AH15" i="5"/>
  <c r="AG10" i="20" s="1"/>
  <c r="AG13" i="20"/>
  <c r="Z13" i="20"/>
  <c r="AA15" i="5"/>
  <c r="Z10" i="20" s="1"/>
  <c r="V15" i="5"/>
  <c r="U10" i="20" s="1"/>
  <c r="U13" i="20"/>
  <c r="AP13" i="20"/>
  <c r="AQ15" i="5"/>
  <c r="AP10" i="20" s="1"/>
  <c r="AN13" i="20"/>
  <c r="AO15" i="5"/>
  <c r="AN10" i="20" s="1"/>
  <c r="AC13" i="20"/>
  <c r="AD15" i="5"/>
  <c r="AC10" i="20" s="1"/>
  <c r="W13" i="20"/>
  <c r="X15" i="5"/>
  <c r="W10" i="20" s="1"/>
  <c r="AD13" i="20"/>
  <c r="AE15" i="5"/>
  <c r="AD10" i="20" s="1"/>
  <c r="AN15" i="5"/>
  <c r="AM10" i="20" s="1"/>
  <c r="AM13" i="20"/>
  <c r="AB13" i="20"/>
  <c r="AC15" i="5"/>
  <c r="AB10" i="20" s="1"/>
  <c r="X13" i="20"/>
  <c r="Y15" i="5"/>
  <c r="X10" i="20" s="1"/>
  <c r="AB15" i="5"/>
  <c r="AA10" i="20" s="1"/>
  <c r="AA13" i="20"/>
  <c r="AJ13" i="20"/>
  <c r="AK15" i="5"/>
  <c r="AJ10" i="20" s="1"/>
  <c r="AH13" i="20"/>
  <c r="AI15" i="5"/>
  <c r="AH10" i="20" s="1"/>
  <c r="AG15" i="5"/>
  <c r="AF10" i="20" s="1"/>
  <c r="AF13" i="20"/>
  <c r="Y13" i="20"/>
  <c r="Z15" i="5"/>
  <c r="Y10" i="20" s="1"/>
  <c r="AJ15" i="5"/>
  <c r="AI10" i="20" s="1"/>
  <c r="AI13" i="20"/>
  <c r="AO13" i="20"/>
  <c r="AP15" i="5"/>
  <c r="AO10" i="20" s="1"/>
  <c r="W15" i="5"/>
  <c r="V10" i="20" s="1"/>
  <c r="V13" i="20"/>
  <c r="T13" i="20"/>
  <c r="U15" i="5"/>
  <c r="T10" i="20" s="1"/>
  <c r="H93" i="46"/>
  <c r="I93" i="46"/>
  <c r="I95" i="46" s="1"/>
  <c r="I96" i="46" s="1"/>
  <c r="E27" i="40"/>
  <c r="F67" i="46"/>
  <c r="D35" i="40"/>
  <c r="D43" i="40" s="1"/>
  <c r="D38" i="40"/>
  <c r="M38" i="40" s="1"/>
  <c r="M43" i="40" s="1"/>
  <c r="H13" i="25"/>
  <c r="H47" i="25" s="1"/>
  <c r="T44" i="5"/>
  <c r="S39" i="20" s="1"/>
  <c r="T43" i="5"/>
  <c r="S38" i="20" s="1"/>
  <c r="T50" i="5"/>
  <c r="S45" i="20" s="1"/>
  <c r="T41" i="5"/>
  <c r="T42" i="5"/>
  <c r="S37" i="20" s="1"/>
  <c r="T49" i="5"/>
  <c r="S44" i="20" s="1"/>
  <c r="T47" i="5"/>
  <c r="S42" i="20" s="1"/>
  <c r="T52" i="5"/>
  <c r="S47" i="20" s="1"/>
  <c r="T51" i="5"/>
  <c r="S46" i="20" s="1"/>
  <c r="T57" i="5"/>
  <c r="S52" i="20" s="1"/>
  <c r="T45" i="5"/>
  <c r="S40" i="20" s="1"/>
  <c r="T46" i="5"/>
  <c r="S41" i="20" s="1"/>
  <c r="T56" i="5"/>
  <c r="S51" i="20" s="1"/>
  <c r="T48" i="5"/>
  <c r="S43" i="20" s="1"/>
  <c r="G67" i="46"/>
  <c r="N20" i="25"/>
  <c r="AU84" i="5"/>
  <c r="AZ84" i="5"/>
  <c r="AY79" i="20" s="1"/>
  <c r="J32" i="30"/>
  <c r="H35" i="30"/>
  <c r="H38" i="46" s="1"/>
  <c r="I32" i="30"/>
  <c r="H26" i="40"/>
  <c r="F26" i="40"/>
  <c r="F35" i="30"/>
  <c r="F38" i="46" s="1"/>
  <c r="G33" i="32"/>
  <c r="G36" i="32" s="1"/>
  <c r="G32" i="40" s="1"/>
  <c r="G40" i="40" s="1"/>
  <c r="H33" i="32"/>
  <c r="H36" i="32" s="1"/>
  <c r="H32" i="40" s="1"/>
  <c r="H40" i="40" s="1"/>
  <c r="N40" i="40" s="1"/>
  <c r="F33" i="32"/>
  <c r="F36" i="32" s="1"/>
  <c r="F32" i="40" s="1"/>
  <c r="F40" i="40" s="1"/>
  <c r="J36" i="30"/>
  <c r="J39" i="46" s="1"/>
  <c r="J19" i="30"/>
  <c r="I18" i="10"/>
  <c r="I11" i="46"/>
  <c r="I14" i="46" s="1"/>
  <c r="I16" i="46" s="1"/>
  <c r="I17" i="46" s="1"/>
  <c r="L17" i="46" s="1"/>
  <c r="F43" i="32"/>
  <c r="G43" i="32"/>
  <c r="E46" i="32"/>
  <c r="E34" i="40" s="1"/>
  <c r="E42" i="40" s="1"/>
  <c r="B10" i="24" s="1"/>
  <c r="H43" i="32"/>
  <c r="E49" i="32"/>
  <c r="E67" i="46"/>
  <c r="G161" i="46"/>
  <c r="G93" i="46"/>
  <c r="L34" i="3"/>
  <c r="M34" i="3" s="1"/>
  <c r="L26" i="46"/>
  <c r="E41" i="46"/>
  <c r="J13" i="46"/>
  <c r="D56" i="32"/>
  <c r="D47" i="46"/>
  <c r="I45" i="32"/>
  <c r="I55" i="32" s="1"/>
  <c r="I53" i="46" s="1"/>
  <c r="J45" i="32"/>
  <c r="J55" i="32" s="1"/>
  <c r="J53" i="46" s="1"/>
  <c r="H55" i="32"/>
  <c r="H53" i="46" s="1"/>
  <c r="H67" i="46" s="1"/>
  <c r="T18" i="25"/>
  <c r="L30" i="3"/>
  <c r="H52" i="25"/>
  <c r="D157" i="46"/>
  <c r="D85" i="46"/>
  <c r="D87" i="46" s="1"/>
  <c r="D88" i="46" s="1"/>
  <c r="G27" i="32"/>
  <c r="G30" i="32" s="1"/>
  <c r="G31" i="40" s="1"/>
  <c r="G39" i="40" s="1"/>
  <c r="H27" i="32"/>
  <c r="H30" i="32" s="1"/>
  <c r="H31" i="40" s="1"/>
  <c r="H39" i="40" s="1"/>
  <c r="N39" i="40" s="1"/>
  <c r="F27" i="32"/>
  <c r="F30" i="32" s="1"/>
  <c r="F31" i="40" s="1"/>
  <c r="F39" i="40" s="1"/>
  <c r="F38" i="30"/>
  <c r="F23" i="40"/>
  <c r="G26" i="40"/>
  <c r="G35" i="30"/>
  <c r="G38" i="46" s="1"/>
  <c r="BM82" i="5"/>
  <c r="S69" i="25" s="1"/>
  <c r="S18" i="25"/>
  <c r="S52" i="25" s="1"/>
  <c r="J93" i="46"/>
  <c r="J161" i="46"/>
  <c r="H23" i="40"/>
  <c r="H38" i="30"/>
  <c r="G14" i="46"/>
  <c r="T84" i="5"/>
  <c r="H71" i="25" s="1"/>
  <c r="T71" i="25" s="1"/>
  <c r="H20" i="25"/>
  <c r="AU70" i="5"/>
  <c r="AT65" i="20" s="1"/>
  <c r="AU65" i="5"/>
  <c r="AT60" i="20" s="1"/>
  <c r="AU71" i="5"/>
  <c r="AT66" i="20" s="1"/>
  <c r="AU69" i="5"/>
  <c r="AT64" i="20" s="1"/>
  <c r="AU68" i="5"/>
  <c r="AT63" i="20" s="1"/>
  <c r="AZ72" i="5"/>
  <c r="AY67" i="20" s="1"/>
  <c r="N16" i="25"/>
  <c r="AZ62" i="5"/>
  <c r="AY57" i="20" s="1"/>
  <c r="AZ69" i="5"/>
  <c r="AY64" i="20" s="1"/>
  <c r="AZ63" i="5"/>
  <c r="AY58" i="20" s="1"/>
  <c r="AZ61" i="5"/>
  <c r="AU72" i="5"/>
  <c r="AT67" i="20" s="1"/>
  <c r="AU61" i="5"/>
  <c r="AU62" i="5"/>
  <c r="AT57" i="20" s="1"/>
  <c r="AZ66" i="5"/>
  <c r="AY61" i="20" s="1"/>
  <c r="AU63" i="5"/>
  <c r="AT58" i="20" s="1"/>
  <c r="AZ67" i="5"/>
  <c r="AY62" i="20" s="1"/>
  <c r="AZ73" i="5"/>
  <c r="AY68" i="20" s="1"/>
  <c r="AZ64" i="5"/>
  <c r="AY59" i="20" s="1"/>
  <c r="AU73" i="5"/>
  <c r="AT68" i="20" s="1"/>
  <c r="AU66" i="5"/>
  <c r="AT61" i="20" s="1"/>
  <c r="AZ70" i="5"/>
  <c r="AY65" i="20" s="1"/>
  <c r="AU67" i="5"/>
  <c r="AT62" i="20" s="1"/>
  <c r="AZ71" i="5"/>
  <c r="AY66" i="20" s="1"/>
  <c r="AU64" i="5"/>
  <c r="AT59" i="20" s="1"/>
  <c r="AZ68" i="5"/>
  <c r="AY63" i="20" s="1"/>
  <c r="AZ65" i="5"/>
  <c r="AY60" i="20" s="1"/>
  <c r="T81" i="5"/>
  <c r="BN82" i="5"/>
  <c r="BM77" i="20" s="1"/>
  <c r="S77" i="20"/>
  <c r="L23" i="3"/>
  <c r="L54" i="25"/>
  <c r="G21" i="32"/>
  <c r="G24" i="32" s="1"/>
  <c r="G30" i="40" s="1"/>
  <c r="G35" i="40" s="1"/>
  <c r="H21" i="32"/>
  <c r="H24" i="32" s="1"/>
  <c r="H30" i="40" s="1"/>
  <c r="H35" i="40" s="1"/>
  <c r="F21" i="32"/>
  <c r="F24" i="32" s="1"/>
  <c r="F30" i="40" s="1"/>
  <c r="F35" i="40" s="1"/>
  <c r="G23" i="40"/>
  <c r="G38" i="30"/>
  <c r="I13" i="46"/>
  <c r="I36" i="30"/>
  <c r="I39" i="46" s="1"/>
  <c r="I19" i="30"/>
  <c r="J18" i="10"/>
  <c r="J11" i="46"/>
  <c r="J14" i="46" s="1"/>
  <c r="BM84" i="5" s="1"/>
  <c r="D13" i="55" s="1"/>
  <c r="AW54" i="20"/>
  <c r="AX15" i="5"/>
  <c r="AW10" i="20" s="1"/>
  <c r="L65" i="3"/>
  <c r="M65" i="3" s="1"/>
  <c r="I114" i="46"/>
  <c r="L114" i="46" s="1"/>
  <c r="L80" i="3" s="1"/>
  <c r="M80" i="3" s="1"/>
  <c r="K13" i="20"/>
  <c r="L15" i="5"/>
  <c r="K10" i="20" s="1"/>
  <c r="G13" i="20"/>
  <c r="H15" i="5"/>
  <c r="G10" i="20" s="1"/>
  <c r="L13" i="20"/>
  <c r="M15" i="5"/>
  <c r="L10" i="20" s="1"/>
  <c r="BM21" i="5"/>
  <c r="S60" i="25" s="1"/>
  <c r="S9" i="25"/>
  <c r="S43" i="25" s="1"/>
  <c r="J13" i="20"/>
  <c r="K15" i="5"/>
  <c r="J10" i="20" s="1"/>
  <c r="P54" i="20"/>
  <c r="Q15" i="5"/>
  <c r="P10" i="20" s="1"/>
  <c r="D13" i="20"/>
  <c r="E15" i="5"/>
  <c r="D10" i="20" s="1"/>
  <c r="E13" i="20"/>
  <c r="F15" i="5"/>
  <c r="E10" i="20" s="1"/>
  <c r="F13" i="20"/>
  <c r="G15" i="5"/>
  <c r="F10" i="20" s="1"/>
  <c r="C13" i="20"/>
  <c r="D15" i="5"/>
  <c r="C10" i="20" s="1"/>
  <c r="R15" i="5"/>
  <c r="Q10" i="20" s="1"/>
  <c r="Q54" i="20"/>
  <c r="BN18" i="5"/>
  <c r="BM13" i="20" s="1"/>
  <c r="B13" i="20"/>
  <c r="C15" i="5"/>
  <c r="O15" i="5"/>
  <c r="N10" i="20" s="1"/>
  <c r="N54" i="20"/>
  <c r="I13" i="20"/>
  <c r="J15" i="5"/>
  <c r="I10" i="20" s="1"/>
  <c r="AX54" i="20"/>
  <c r="AY15" i="5"/>
  <c r="AX10" i="20" s="1"/>
  <c r="M13" i="20"/>
  <c r="N15" i="5"/>
  <c r="M10" i="20" s="1"/>
  <c r="O54" i="20"/>
  <c r="P15" i="5"/>
  <c r="O10" i="20" s="1"/>
  <c r="B4" i="57" l="1"/>
  <c r="L83" i="3"/>
  <c r="P32" i="3"/>
  <c r="M32" i="3"/>
  <c r="B3" i="57"/>
  <c r="S86" i="25"/>
  <c r="S77" i="25"/>
  <c r="E38" i="40"/>
  <c r="B6" i="24" s="1"/>
  <c r="L75" i="3" s="1"/>
  <c r="P75" i="3" s="1"/>
  <c r="AZ22" i="5"/>
  <c r="AY17" i="20" s="1"/>
  <c r="AU22" i="5"/>
  <c r="AT17" i="20" s="1"/>
  <c r="E43" i="40"/>
  <c r="M84" i="25"/>
  <c r="M66" i="25"/>
  <c r="H88" i="25"/>
  <c r="T52" i="25"/>
  <c r="T86" i="25"/>
  <c r="AW15" i="5"/>
  <c r="AV10" i="20" s="1"/>
  <c r="AT79" i="20"/>
  <c r="N71" i="25"/>
  <c r="N88" i="25" s="1"/>
  <c r="BL79" i="20"/>
  <c r="S71" i="25"/>
  <c r="L26" i="3"/>
  <c r="M26" i="3" s="1"/>
  <c r="G52" i="32"/>
  <c r="G50" i="46" s="1"/>
  <c r="T70" i="5" s="1"/>
  <c r="S65" i="20" s="1"/>
  <c r="S20" i="25"/>
  <c r="S54" i="25" s="1"/>
  <c r="J67" i="46"/>
  <c r="J101" i="46" s="1"/>
  <c r="F38" i="40"/>
  <c r="F27" i="40"/>
  <c r="F43" i="40" s="1"/>
  <c r="P30" i="3"/>
  <c r="M30" i="3"/>
  <c r="G27" i="40"/>
  <c r="G43" i="40" s="1"/>
  <c r="G38" i="40"/>
  <c r="AT56" i="20"/>
  <c r="AU60" i="5"/>
  <c r="N67" i="25" s="1"/>
  <c r="I33" i="32"/>
  <c r="I36" i="32" s="1"/>
  <c r="I32" i="40" s="1"/>
  <c r="I40" i="40" s="1"/>
  <c r="J33" i="32"/>
  <c r="J36" i="32" s="1"/>
  <c r="J32" i="40" s="1"/>
  <c r="J40" i="40" s="1"/>
  <c r="H10" i="25"/>
  <c r="H44" i="25" s="1"/>
  <c r="E157" i="46"/>
  <c r="E85" i="46"/>
  <c r="T22" i="5"/>
  <c r="S76" i="20"/>
  <c r="BN81" i="5"/>
  <c r="BM76" i="20" s="1"/>
  <c r="L22" i="3"/>
  <c r="H54" i="25"/>
  <c r="T20" i="25"/>
  <c r="H38" i="40"/>
  <c r="N38" i="40" s="1"/>
  <c r="N43" i="40" s="1"/>
  <c r="H27" i="40"/>
  <c r="H43" i="40" s="1"/>
  <c r="BM81" i="5"/>
  <c r="BL76" i="20" s="1"/>
  <c r="BL77" i="20"/>
  <c r="D54" i="46"/>
  <c r="D56" i="46" s="1"/>
  <c r="D57" i="46" s="1"/>
  <c r="D60" i="46"/>
  <c r="J38" i="30"/>
  <c r="J23" i="40"/>
  <c r="I35" i="30"/>
  <c r="I38" i="46" s="1"/>
  <c r="I26" i="40"/>
  <c r="F101" i="46"/>
  <c r="F103" i="46" s="1"/>
  <c r="F104" i="46" s="1"/>
  <c r="F163" i="46"/>
  <c r="F52" i="32"/>
  <c r="F50" i="46" s="1"/>
  <c r="F63" i="46" s="1"/>
  <c r="P23" i="3"/>
  <c r="M23" i="3"/>
  <c r="AZ60" i="5"/>
  <c r="AY56" i="20"/>
  <c r="N15" i="25"/>
  <c r="N50" i="25"/>
  <c r="L60" i="3"/>
  <c r="S79" i="20"/>
  <c r="BN84" i="5"/>
  <c r="BM79" i="20" s="1"/>
  <c r="G41" i="46"/>
  <c r="E13" i="25"/>
  <c r="M52" i="5"/>
  <c r="L47" i="20" s="1"/>
  <c r="J50" i="5"/>
  <c r="I45" i="20" s="1"/>
  <c r="H44" i="5"/>
  <c r="G39" i="20" s="1"/>
  <c r="G50" i="5"/>
  <c r="F45" i="20" s="1"/>
  <c r="F43" i="5"/>
  <c r="E38" i="20" s="1"/>
  <c r="L57" i="5"/>
  <c r="K52" i="20" s="1"/>
  <c r="E46" i="5"/>
  <c r="K46" i="5"/>
  <c r="J41" i="20" s="1"/>
  <c r="M56" i="5"/>
  <c r="L51" i="20" s="1"/>
  <c r="J45" i="5"/>
  <c r="I40" i="20" s="1"/>
  <c r="H52" i="5"/>
  <c r="G47" i="20" s="1"/>
  <c r="N45" i="5"/>
  <c r="M40" i="20" s="1"/>
  <c r="G41" i="5"/>
  <c r="L49" i="5"/>
  <c r="K44" i="20" s="1"/>
  <c r="E43" i="5"/>
  <c r="K45" i="5"/>
  <c r="J40" i="20" s="1"/>
  <c r="M47" i="5"/>
  <c r="L42" i="20" s="1"/>
  <c r="J57" i="5"/>
  <c r="I52" i="20" s="1"/>
  <c r="H42" i="5"/>
  <c r="G37" i="20" s="1"/>
  <c r="N44" i="5"/>
  <c r="M39" i="20" s="1"/>
  <c r="G48" i="5"/>
  <c r="F43" i="20" s="1"/>
  <c r="F42" i="5"/>
  <c r="E37" i="20" s="1"/>
  <c r="E41" i="5"/>
  <c r="K56" i="5"/>
  <c r="J51" i="20" s="1"/>
  <c r="M49" i="5"/>
  <c r="L44" i="20" s="1"/>
  <c r="J46" i="5"/>
  <c r="I41" i="20" s="1"/>
  <c r="H41" i="5"/>
  <c r="N43" i="5"/>
  <c r="M38" i="20" s="1"/>
  <c r="G47" i="5"/>
  <c r="F42" i="20" s="1"/>
  <c r="F57" i="5"/>
  <c r="E52" i="20" s="1"/>
  <c r="L51" i="5"/>
  <c r="K46" i="20" s="1"/>
  <c r="E57" i="5"/>
  <c r="K57" i="5"/>
  <c r="J52" i="20" s="1"/>
  <c r="M45" i="5"/>
  <c r="L40" i="20" s="1"/>
  <c r="J41" i="5"/>
  <c r="H48" i="5"/>
  <c r="G43" i="20" s="1"/>
  <c r="G49" i="5"/>
  <c r="F44" i="20" s="1"/>
  <c r="F41" i="5"/>
  <c r="L52" i="5"/>
  <c r="K47" i="20" s="1"/>
  <c r="E48" i="5"/>
  <c r="M57" i="5"/>
  <c r="L52" i="20" s="1"/>
  <c r="J56" i="5"/>
  <c r="I51" i="20" s="1"/>
  <c r="N41" i="5"/>
  <c r="G46" i="5"/>
  <c r="F41" i="20" s="1"/>
  <c r="F46" i="5"/>
  <c r="E41" i="20" s="1"/>
  <c r="L43" i="5"/>
  <c r="K38" i="20" s="1"/>
  <c r="E56" i="5"/>
  <c r="K49" i="5"/>
  <c r="J44" i="20" s="1"/>
  <c r="M51" i="5"/>
  <c r="L46" i="20" s="1"/>
  <c r="H43" i="5"/>
  <c r="G38" i="20" s="1"/>
  <c r="N50" i="5"/>
  <c r="M45" i="20" s="1"/>
  <c r="G44" i="5"/>
  <c r="F39" i="20" s="1"/>
  <c r="F49" i="5"/>
  <c r="E44" i="20" s="1"/>
  <c r="L44" i="5"/>
  <c r="K39" i="20" s="1"/>
  <c r="E51" i="5"/>
  <c r="M43" i="5"/>
  <c r="L38" i="20" s="1"/>
  <c r="J52" i="5"/>
  <c r="I47" i="20" s="1"/>
  <c r="H46" i="5"/>
  <c r="G41" i="20" s="1"/>
  <c r="N52" i="5"/>
  <c r="M47" i="20" s="1"/>
  <c r="G43" i="5"/>
  <c r="F38" i="20" s="1"/>
  <c r="F51" i="5"/>
  <c r="E46" i="20" s="1"/>
  <c r="L47" i="5"/>
  <c r="K42" i="20" s="1"/>
  <c r="E44" i="5"/>
  <c r="K51" i="5"/>
  <c r="J46" i="20" s="1"/>
  <c r="M41" i="5"/>
  <c r="J42" i="5"/>
  <c r="I37" i="20" s="1"/>
  <c r="N51" i="5"/>
  <c r="M46" i="20" s="1"/>
  <c r="G45" i="5"/>
  <c r="F40" i="20" s="1"/>
  <c r="F47" i="5"/>
  <c r="E42" i="20" s="1"/>
  <c r="E49" i="5"/>
  <c r="K47" i="5"/>
  <c r="J42" i="20" s="1"/>
  <c r="J44" i="5"/>
  <c r="I39" i="20" s="1"/>
  <c r="H51" i="5"/>
  <c r="G46" i="20" s="1"/>
  <c r="N57" i="5"/>
  <c r="M52" i="20" s="1"/>
  <c r="G57" i="5"/>
  <c r="F52" i="20" s="1"/>
  <c r="F56" i="5"/>
  <c r="E51" i="20" s="1"/>
  <c r="L41" i="5"/>
  <c r="E42" i="5"/>
  <c r="K42" i="5"/>
  <c r="J37" i="20" s="1"/>
  <c r="J48" i="5"/>
  <c r="I43" i="20" s="1"/>
  <c r="H49" i="5"/>
  <c r="G44" i="20" s="1"/>
  <c r="N56" i="5"/>
  <c r="M51" i="20" s="1"/>
  <c r="G56" i="5"/>
  <c r="F51" i="20" s="1"/>
  <c r="F45" i="5"/>
  <c r="E40" i="20" s="1"/>
  <c r="L48" i="5"/>
  <c r="K43" i="20" s="1"/>
  <c r="E50" i="5"/>
  <c r="M42" i="5"/>
  <c r="L37" i="20" s="1"/>
  <c r="J47" i="5"/>
  <c r="I42" i="20" s="1"/>
  <c r="H50" i="5"/>
  <c r="G45" i="20" s="1"/>
  <c r="N47" i="5"/>
  <c r="M42" i="20" s="1"/>
  <c r="F44" i="5"/>
  <c r="E39" i="20" s="1"/>
  <c r="L46" i="5"/>
  <c r="K41" i="20" s="1"/>
  <c r="E45" i="5"/>
  <c r="K52" i="5"/>
  <c r="J47" i="20" s="1"/>
  <c r="K48" i="5"/>
  <c r="J43" i="20" s="1"/>
  <c r="M46" i="5"/>
  <c r="L41" i="20" s="1"/>
  <c r="H56" i="5"/>
  <c r="G51" i="20" s="1"/>
  <c r="N48" i="5"/>
  <c r="M43" i="20" s="1"/>
  <c r="G51" i="5"/>
  <c r="F46" i="20" s="1"/>
  <c r="L50" i="5"/>
  <c r="K45" i="20" s="1"/>
  <c r="E47" i="5"/>
  <c r="K44" i="5"/>
  <c r="J39" i="20" s="1"/>
  <c r="M44" i="5"/>
  <c r="L39" i="20" s="1"/>
  <c r="J51" i="5"/>
  <c r="I46" i="20" s="1"/>
  <c r="H45" i="5"/>
  <c r="G40" i="20" s="1"/>
  <c r="N46" i="5"/>
  <c r="M41" i="20" s="1"/>
  <c r="G42" i="5"/>
  <c r="F37" i="20" s="1"/>
  <c r="F48" i="5"/>
  <c r="E43" i="20" s="1"/>
  <c r="L56" i="5"/>
  <c r="K51" i="20" s="1"/>
  <c r="K50" i="5"/>
  <c r="J45" i="20" s="1"/>
  <c r="J43" i="5"/>
  <c r="I38" i="20" s="1"/>
  <c r="H57" i="5"/>
  <c r="G52" i="20" s="1"/>
  <c r="N42" i="5"/>
  <c r="M37" i="20" s="1"/>
  <c r="G52" i="5"/>
  <c r="F47" i="20" s="1"/>
  <c r="F50" i="5"/>
  <c r="E45" i="20" s="1"/>
  <c r="L42" i="5"/>
  <c r="K37" i="20" s="1"/>
  <c r="K43" i="5"/>
  <c r="J38" i="20" s="1"/>
  <c r="M50" i="5"/>
  <c r="L45" i="20" s="1"/>
  <c r="M48" i="5"/>
  <c r="L43" i="20" s="1"/>
  <c r="J49" i="5"/>
  <c r="I44" i="20" s="1"/>
  <c r="H47" i="5"/>
  <c r="G42" i="20" s="1"/>
  <c r="N49" i="5"/>
  <c r="M44" i="20" s="1"/>
  <c r="F52" i="5"/>
  <c r="E47" i="20" s="1"/>
  <c r="L45" i="5"/>
  <c r="K40" i="20" s="1"/>
  <c r="E52" i="5"/>
  <c r="K41" i="5"/>
  <c r="H163" i="46"/>
  <c r="H101" i="46"/>
  <c r="E101" i="46"/>
  <c r="N10" i="25"/>
  <c r="N44" i="25" s="1"/>
  <c r="E163" i="46"/>
  <c r="G49" i="32"/>
  <c r="G46" i="32"/>
  <c r="G34" i="40" s="1"/>
  <c r="G42" i="40" s="1"/>
  <c r="F41" i="46"/>
  <c r="H41" i="46"/>
  <c r="N54" i="25"/>
  <c r="L24" i="3"/>
  <c r="T40" i="5"/>
  <c r="S36" i="20"/>
  <c r="H49" i="32"/>
  <c r="J43" i="32"/>
  <c r="I43" i="32"/>
  <c r="H46" i="32"/>
  <c r="H34" i="40" s="1"/>
  <c r="H42" i="40" s="1"/>
  <c r="N42" i="40" s="1"/>
  <c r="I67" i="46"/>
  <c r="I23" i="40"/>
  <c r="I38" i="30"/>
  <c r="I21" i="32"/>
  <c r="I24" i="32" s="1"/>
  <c r="I30" i="40" s="1"/>
  <c r="I35" i="40" s="1"/>
  <c r="J21" i="32"/>
  <c r="J24" i="32" s="1"/>
  <c r="J30" i="40" s="1"/>
  <c r="J35" i="40" s="1"/>
  <c r="H52" i="32"/>
  <c r="H50" i="46" s="1"/>
  <c r="H63" i="46" s="1"/>
  <c r="J27" i="32"/>
  <c r="J30" i="32" s="1"/>
  <c r="J31" i="40" s="1"/>
  <c r="J39" i="40" s="1"/>
  <c r="I27" i="32"/>
  <c r="I30" i="32" s="1"/>
  <c r="I31" i="40" s="1"/>
  <c r="I39" i="40" s="1"/>
  <c r="E56" i="32"/>
  <c r="E47" i="46"/>
  <c r="F49" i="32"/>
  <c r="F46" i="32"/>
  <c r="F34" i="40" s="1"/>
  <c r="F42" i="40" s="1"/>
  <c r="J35" i="30"/>
  <c r="J38" i="46" s="1"/>
  <c r="J26" i="40"/>
  <c r="G163" i="46"/>
  <c r="G101" i="46"/>
  <c r="B10" i="20"/>
  <c r="BN15" i="5"/>
  <c r="BM10" i="20" s="1"/>
  <c r="BL16" i="20"/>
  <c r="BM18" i="5"/>
  <c r="BL13" i="20" s="1"/>
  <c r="N61" i="25" l="1"/>
  <c r="M59" i="25"/>
  <c r="M76" i="25" s="1"/>
  <c r="M83" i="25"/>
  <c r="N84" i="25"/>
  <c r="N66" i="25"/>
  <c r="N59" i="25" s="1"/>
  <c r="T54" i="25"/>
  <c r="T88" i="25"/>
  <c r="S88" i="25"/>
  <c r="N78" i="25"/>
  <c r="S17" i="20"/>
  <c r="H61" i="25"/>
  <c r="H78" i="25" s="1"/>
  <c r="S35" i="20"/>
  <c r="H64" i="25"/>
  <c r="H81" i="25" s="1"/>
  <c r="H16" i="25"/>
  <c r="H15" i="25" s="1"/>
  <c r="T71" i="5"/>
  <c r="S66" i="20" s="1"/>
  <c r="T73" i="5"/>
  <c r="S68" i="20" s="1"/>
  <c r="T72" i="5"/>
  <c r="S67" i="20" s="1"/>
  <c r="T64" i="5"/>
  <c r="S59" i="20" s="1"/>
  <c r="T69" i="5"/>
  <c r="S64" i="20" s="1"/>
  <c r="T66" i="5"/>
  <c r="S61" i="20" s="1"/>
  <c r="M75" i="3"/>
  <c r="T63" i="5"/>
  <c r="S58" i="20" s="1"/>
  <c r="T67" i="5"/>
  <c r="S62" i="20" s="1"/>
  <c r="G63" i="46"/>
  <c r="G157" i="46" s="1"/>
  <c r="T68" i="5"/>
  <c r="S63" i="20" s="1"/>
  <c r="J163" i="46"/>
  <c r="T62" i="5"/>
  <c r="S57" i="20" s="1"/>
  <c r="T65" i="5"/>
  <c r="S60" i="20" s="1"/>
  <c r="T61" i="5"/>
  <c r="J52" i="32"/>
  <c r="J50" i="46" s="1"/>
  <c r="J63" i="46" s="1"/>
  <c r="I52" i="32"/>
  <c r="I50" i="46" s="1"/>
  <c r="I63" i="46" s="1"/>
  <c r="I46" i="32"/>
  <c r="I34" i="40" s="1"/>
  <c r="I42" i="40" s="1"/>
  <c r="I49" i="32"/>
  <c r="G47" i="46"/>
  <c r="G56" i="32"/>
  <c r="BN52" i="5"/>
  <c r="BM47" i="20" s="1"/>
  <c r="D47" i="20"/>
  <c r="D42" i="20"/>
  <c r="BN47" i="5"/>
  <c r="BM42" i="20" s="1"/>
  <c r="BN45" i="5"/>
  <c r="BM40" i="20" s="1"/>
  <c r="D40" i="20"/>
  <c r="L40" i="5"/>
  <c r="K35" i="20" s="1"/>
  <c r="K36" i="20"/>
  <c r="M40" i="5"/>
  <c r="L35" i="20" s="1"/>
  <c r="L36" i="20"/>
  <c r="F36" i="20"/>
  <c r="G40" i="5"/>
  <c r="F35" i="20" s="1"/>
  <c r="F85" i="46"/>
  <c r="F87" i="46" s="1"/>
  <c r="F88" i="46" s="1"/>
  <c r="F157" i="46"/>
  <c r="D154" i="46"/>
  <c r="D164" i="46" s="1"/>
  <c r="D166" i="46" s="1"/>
  <c r="D167" i="46" s="1"/>
  <c r="L73" i="3" s="1"/>
  <c r="M73" i="3" s="1"/>
  <c r="D68" i="46"/>
  <c r="D73" i="46"/>
  <c r="D75" i="46" s="1"/>
  <c r="D76" i="46" s="1"/>
  <c r="P22" i="3"/>
  <c r="M22" i="3"/>
  <c r="F56" i="32"/>
  <c r="F47" i="46"/>
  <c r="I101" i="46"/>
  <c r="I103" i="46" s="1"/>
  <c r="I104" i="46" s="1"/>
  <c r="I163" i="46"/>
  <c r="J49" i="32"/>
  <c r="J46" i="32"/>
  <c r="J34" i="40" s="1"/>
  <c r="J42" i="40" s="1"/>
  <c r="M24" i="3"/>
  <c r="P24" i="3"/>
  <c r="BN48" i="5"/>
  <c r="BM43" i="20" s="1"/>
  <c r="D43" i="20"/>
  <c r="BN57" i="5"/>
  <c r="BM52" i="20" s="1"/>
  <c r="D52" i="20"/>
  <c r="T13" i="25"/>
  <c r="E47" i="25"/>
  <c r="P60" i="3"/>
  <c r="M60" i="3"/>
  <c r="AZ59" i="5"/>
  <c r="AY55" i="20"/>
  <c r="I41" i="46"/>
  <c r="I43" i="46" s="1"/>
  <c r="I44" i="46" s="1"/>
  <c r="E54" i="46"/>
  <c r="E60" i="46"/>
  <c r="H157" i="46"/>
  <c r="H85" i="46"/>
  <c r="I27" i="40"/>
  <c r="I43" i="40" s="1"/>
  <c r="I38" i="40"/>
  <c r="H47" i="46"/>
  <c r="H56" i="32"/>
  <c r="BN44" i="5"/>
  <c r="BM39" i="20" s="1"/>
  <c r="D39" i="20"/>
  <c r="BN51" i="5"/>
  <c r="BM46" i="20" s="1"/>
  <c r="D46" i="20"/>
  <c r="BN56" i="5"/>
  <c r="BM51" i="20" s="1"/>
  <c r="D51" i="20"/>
  <c r="N40" i="5"/>
  <c r="M35" i="20" s="1"/>
  <c r="M36" i="20"/>
  <c r="I36" i="20"/>
  <c r="J40" i="5"/>
  <c r="I35" i="20" s="1"/>
  <c r="H40" i="5"/>
  <c r="G35" i="20" s="1"/>
  <c r="G36" i="20"/>
  <c r="D36" i="20"/>
  <c r="BN41" i="5"/>
  <c r="BM36" i="20" s="1"/>
  <c r="E40" i="5"/>
  <c r="E64" i="25" s="1"/>
  <c r="D38" i="20"/>
  <c r="BN43" i="5"/>
  <c r="BM38" i="20" s="1"/>
  <c r="D41" i="20"/>
  <c r="BN46" i="5"/>
  <c r="BM41" i="20" s="1"/>
  <c r="J27" i="40"/>
  <c r="J43" i="40" s="1"/>
  <c r="J38" i="40"/>
  <c r="J41" i="46"/>
  <c r="K40" i="5"/>
  <c r="J35" i="20" s="1"/>
  <c r="J36" i="20"/>
  <c r="BN50" i="5"/>
  <c r="BM45" i="20" s="1"/>
  <c r="D45" i="20"/>
  <c r="D37" i="20"/>
  <c r="BN42" i="5"/>
  <c r="BM37" i="20" s="1"/>
  <c r="BN49" i="5"/>
  <c r="BM44" i="20" s="1"/>
  <c r="D44" i="20"/>
  <c r="E36" i="20"/>
  <c r="F40" i="5"/>
  <c r="E35" i="20" s="1"/>
  <c r="N8" i="25"/>
  <c r="N49" i="25"/>
  <c r="AT55" i="20"/>
  <c r="AU59" i="5"/>
  <c r="L57" i="3" l="1"/>
  <c r="E81" i="25"/>
  <c r="T64" i="25"/>
  <c r="T81" i="25" s="1"/>
  <c r="N83" i="25"/>
  <c r="N42" i="25"/>
  <c r="N76" i="25"/>
  <c r="T47" i="25"/>
  <c r="BM52" i="5"/>
  <c r="BL47" i="20" s="1"/>
  <c r="BM48" i="5"/>
  <c r="BM51" i="5"/>
  <c r="BM47" i="5"/>
  <c r="BM43" i="5"/>
  <c r="BM49" i="5"/>
  <c r="BL44" i="20" s="1"/>
  <c r="BM44" i="5"/>
  <c r="BL39" i="20" s="1"/>
  <c r="BM57" i="5"/>
  <c r="BL52" i="20" s="1"/>
  <c r="BM50" i="5"/>
  <c r="BL45" i="20" s="1"/>
  <c r="BM46" i="5"/>
  <c r="BM42" i="5"/>
  <c r="BL37" i="20" s="1"/>
  <c r="BM56" i="5"/>
  <c r="BL51" i="20" s="1"/>
  <c r="BM41" i="5"/>
  <c r="BM45" i="5"/>
  <c r="BL40" i="20" s="1"/>
  <c r="H50" i="25"/>
  <c r="G85" i="46"/>
  <c r="S56" i="20"/>
  <c r="T60" i="5"/>
  <c r="H67" i="25" s="1"/>
  <c r="L47" i="3"/>
  <c r="M47" i="3" s="1"/>
  <c r="L44" i="46"/>
  <c r="I47" i="46"/>
  <c r="I56" i="32"/>
  <c r="H49" i="25"/>
  <c r="H8" i="25"/>
  <c r="F54" i="46"/>
  <c r="F60" i="46"/>
  <c r="S13" i="25"/>
  <c r="S47" i="25" s="1"/>
  <c r="BL46" i="20"/>
  <c r="BL38" i="20"/>
  <c r="BL43" i="20"/>
  <c r="BL42" i="20"/>
  <c r="BL41" i="20"/>
  <c r="M57" i="3"/>
  <c r="P57" i="3"/>
  <c r="AZ15" i="5"/>
  <c r="AY10" i="20" s="1"/>
  <c r="AY54" i="20"/>
  <c r="J47" i="46"/>
  <c r="J56" i="32"/>
  <c r="BL22" i="5"/>
  <c r="R61" i="25" s="1"/>
  <c r="R59" i="25" s="1"/>
  <c r="R10" i="25"/>
  <c r="D70" i="46"/>
  <c r="D71" i="46" s="1"/>
  <c r="I85" i="46"/>
  <c r="I87" i="46" s="1"/>
  <c r="I88" i="46" s="1"/>
  <c r="I157" i="46"/>
  <c r="AT54" i="20"/>
  <c r="AU15" i="5"/>
  <c r="AT10" i="20" s="1"/>
  <c r="D35" i="20"/>
  <c r="BN40" i="5"/>
  <c r="BM35" i="20" s="1"/>
  <c r="H54" i="46"/>
  <c r="H60" i="46"/>
  <c r="D22" i="5"/>
  <c r="C17" i="20" s="1"/>
  <c r="S22" i="5"/>
  <c r="M22" i="5"/>
  <c r="L17" i="20" s="1"/>
  <c r="E68" i="46"/>
  <c r="K22" i="5"/>
  <c r="J17" i="20" s="1"/>
  <c r="N22" i="5"/>
  <c r="M17" i="20" s="1"/>
  <c r="E22" i="5"/>
  <c r="D17" i="20" s="1"/>
  <c r="E10" i="25"/>
  <c r="L22" i="5"/>
  <c r="K17" i="20" s="1"/>
  <c r="G22" i="5"/>
  <c r="F17" i="20" s="1"/>
  <c r="J22" i="5"/>
  <c r="I17" i="20" s="1"/>
  <c r="E154" i="46"/>
  <c r="E164" i="46" s="1"/>
  <c r="H22" i="5"/>
  <c r="G17" i="20" s="1"/>
  <c r="C22" i="5"/>
  <c r="E61" i="25" s="1"/>
  <c r="F22" i="5"/>
  <c r="E17" i="20" s="1"/>
  <c r="E73" i="46"/>
  <c r="G54" i="46"/>
  <c r="E16" i="25"/>
  <c r="E84" i="25" s="1"/>
  <c r="G60" i="46"/>
  <c r="J85" i="46"/>
  <c r="J157" i="46"/>
  <c r="E78" i="25" l="1"/>
  <c r="T61" i="25"/>
  <c r="H84" i="25"/>
  <c r="H66" i="25"/>
  <c r="R78" i="25"/>
  <c r="H42" i="25"/>
  <c r="S55" i="20"/>
  <c r="T59" i="5"/>
  <c r="J54" i="46"/>
  <c r="J60" i="46"/>
  <c r="BL36" i="20"/>
  <c r="BM40" i="5"/>
  <c r="F154" i="46"/>
  <c r="F164" i="46" s="1"/>
  <c r="F166" i="46" s="1"/>
  <c r="F167" i="46" s="1"/>
  <c r="L76" i="3" s="1"/>
  <c r="M76" i="3" s="1"/>
  <c r="F73" i="46"/>
  <c r="F75" i="46" s="1"/>
  <c r="F76" i="46" s="1"/>
  <c r="F68" i="46"/>
  <c r="F70" i="46" s="1"/>
  <c r="F71" i="46" s="1"/>
  <c r="G68" i="46"/>
  <c r="G154" i="46"/>
  <c r="G164" i="46" s="1"/>
  <c r="G73" i="46"/>
  <c r="R44" i="25"/>
  <c r="R8" i="25"/>
  <c r="I54" i="46"/>
  <c r="I56" i="46" s="1"/>
  <c r="I57" i="46" s="1"/>
  <c r="I60" i="46"/>
  <c r="T10" i="25"/>
  <c r="E44" i="25"/>
  <c r="H73" i="46"/>
  <c r="H154" i="46"/>
  <c r="H164" i="46" s="1"/>
  <c r="H68" i="46"/>
  <c r="E50" i="25"/>
  <c r="L56" i="3"/>
  <c r="T16" i="25"/>
  <c r="E15" i="25"/>
  <c r="BN22" i="5"/>
  <c r="BM17" i="20" s="1"/>
  <c r="B17" i="20"/>
  <c r="R17" i="20"/>
  <c r="S18" i="5"/>
  <c r="BL18" i="5"/>
  <c r="BK17" i="20"/>
  <c r="H59" i="25" l="1"/>
  <c r="H76" i="25" s="1"/>
  <c r="H83" i="25"/>
  <c r="T50" i="25"/>
  <c r="T84" i="25"/>
  <c r="R42" i="25"/>
  <c r="R76" i="25"/>
  <c r="E8" i="25"/>
  <c r="E76" i="25" s="1"/>
  <c r="E83" i="25"/>
  <c r="T44" i="25"/>
  <c r="T78" i="25"/>
  <c r="BL35" i="20"/>
  <c r="S64" i="25"/>
  <c r="S81" i="25" s="1"/>
  <c r="BM70" i="5"/>
  <c r="BL65" i="20" s="1"/>
  <c r="BM66" i="5"/>
  <c r="BL61" i="20" s="1"/>
  <c r="BM62" i="5"/>
  <c r="BL57" i="20" s="1"/>
  <c r="BM73" i="5"/>
  <c r="BL68" i="20" s="1"/>
  <c r="BM69" i="5"/>
  <c r="BL64" i="20" s="1"/>
  <c r="BM65" i="5"/>
  <c r="BM61" i="5"/>
  <c r="BM72" i="5"/>
  <c r="BL67" i="20" s="1"/>
  <c r="BM68" i="5"/>
  <c r="BL63" i="20" s="1"/>
  <c r="BM64" i="5"/>
  <c r="BL59" i="20" s="1"/>
  <c r="BM67" i="5"/>
  <c r="BL62" i="20" s="1"/>
  <c r="BM71" i="5"/>
  <c r="BL66" i="20" s="1"/>
  <c r="BM63" i="5"/>
  <c r="BL58" i="20" s="1"/>
  <c r="S54" i="20"/>
  <c r="T15" i="5"/>
  <c r="S10" i="20" s="1"/>
  <c r="R13" i="20"/>
  <c r="S15" i="5"/>
  <c r="R10" i="20" s="1"/>
  <c r="E49" i="25"/>
  <c r="T15" i="25"/>
  <c r="L78" i="3"/>
  <c r="M78" i="3" s="1"/>
  <c r="BM22" i="5"/>
  <c r="S10" i="25"/>
  <c r="S44" i="25" s="1"/>
  <c r="BL15" i="5"/>
  <c r="BK10" i="20" s="1"/>
  <c r="BK13" i="20"/>
  <c r="J73" i="46"/>
  <c r="J154" i="46"/>
  <c r="J164" i="46" s="1"/>
  <c r="J68" i="46"/>
  <c r="I68" i="46"/>
  <c r="I70" i="46" s="1"/>
  <c r="I71" i="46" s="1"/>
  <c r="L71" i="46" s="1"/>
  <c r="I73" i="46"/>
  <c r="I75" i="46" s="1"/>
  <c r="I76" i="46" s="1"/>
  <c r="I154" i="46"/>
  <c r="I164" i="46" s="1"/>
  <c r="I166" i="46" s="1"/>
  <c r="M56" i="3"/>
  <c r="P56" i="3"/>
  <c r="L62" i="3"/>
  <c r="M62" i="3" s="1"/>
  <c r="L57" i="46"/>
  <c r="BL60" i="20"/>
  <c r="S16" i="25"/>
  <c r="T49" i="25" l="1"/>
  <c r="T83" i="25"/>
  <c r="BL17" i="20"/>
  <c r="S61" i="25"/>
  <c r="S78" i="25" s="1"/>
  <c r="L79" i="3"/>
  <c r="M79" i="3" s="1"/>
  <c r="BM60" i="5"/>
  <c r="S67" i="25" s="1"/>
  <c r="BL56" i="20"/>
  <c r="E73" i="3"/>
  <c r="I167" i="46"/>
  <c r="T8" i="25"/>
  <c r="E42" i="25"/>
  <c r="S15" i="25"/>
  <c r="S50" i="25"/>
  <c r="S84" i="25" l="1"/>
  <c r="S66" i="25"/>
  <c r="S59" i="25" s="1"/>
  <c r="T42" i="25"/>
  <c r="T76" i="25"/>
  <c r="S8" i="25"/>
  <c r="S49" i="25"/>
  <c r="L12" i="3"/>
  <c r="A2" i="52"/>
  <c r="L167" i="46"/>
  <c r="L77" i="3"/>
  <c r="M77" i="3" s="1"/>
  <c r="BM59" i="5"/>
  <c r="BL55" i="20"/>
  <c r="S83" i="25" l="1"/>
  <c r="S42" i="25"/>
  <c r="S76" i="25"/>
  <c r="M12" i="3"/>
  <c r="P12" i="3"/>
  <c r="L10" i="3" s="1"/>
  <c r="M10" i="3" s="1"/>
  <c r="BL54" i="20"/>
  <c r="BM15" i="5"/>
  <c r="BL10" i="20" s="1"/>
  <c r="L81" i="3"/>
  <c r="M81" i="3" s="1"/>
  <c r="L82" i="3" l="1"/>
  <c r="M82" i="3" s="1"/>
</calcChain>
</file>

<file path=xl/sharedStrings.xml><?xml version="1.0" encoding="utf-8"?>
<sst xmlns="http://schemas.openxmlformats.org/spreadsheetml/2006/main" count="2876" uniqueCount="879">
  <si>
    <t>Changelog</t>
  </si>
  <si>
    <t>Version #</t>
  </si>
  <si>
    <t>Date</t>
  </si>
  <si>
    <t>Author</t>
  </si>
  <si>
    <t>Organisation</t>
  </si>
  <si>
    <t>Document</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</si>
  <si>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</si>
  <si>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</si>
  <si>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</si>
  <si>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</si>
  <si>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</si>
  <si>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</si>
  <si>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</si>
  <si>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</si>
  <si>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</si>
  <si>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</si>
  <si>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</si>
  <si>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</si>
  <si>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</si>
  <si>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</si>
  <si>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</si>
  <si>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</si>
  <si>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</si>
  <si>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</si>
  <si>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</si>
  <si>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</si>
  <si>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</si>
  <si>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</si>
  <si>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</si>
  <si>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</si>
  <si>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</si>
  <si>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</si>
  <si>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</si>
  <si>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</si>
  <si>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Tabs</t>
  </si>
  <si>
    <t>Intermediate (calculation)</t>
  </si>
  <si>
    <t>Notes</t>
  </si>
  <si>
    <t>Type</t>
  </si>
  <si>
    <t>Fuel type</t>
  </si>
  <si>
    <t>Main activity CHPs</t>
  </si>
  <si>
    <t>Coal</t>
  </si>
  <si>
    <t>Natural gas</t>
  </si>
  <si>
    <t>Oil</t>
  </si>
  <si>
    <t>Biogas</t>
  </si>
  <si>
    <t>Biofuels</t>
  </si>
  <si>
    <t>Waste incineration CHPs</t>
  </si>
  <si>
    <t>Autoproducer CHPs</t>
  </si>
  <si>
    <t>Status</t>
  </si>
  <si>
    <t>General</t>
  </si>
  <si>
    <t>Agriculture</t>
  </si>
  <si>
    <t>Households</t>
  </si>
  <si>
    <t>Energy industry</t>
  </si>
  <si>
    <t>Industry</t>
  </si>
  <si>
    <t>Main activity</t>
  </si>
  <si>
    <t>Waste incineration</t>
  </si>
  <si>
    <t>PRODUCT</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</si>
  <si>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</si>
  <si>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</si>
  <si>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</si>
  <si>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</si>
  <si>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</si>
  <si>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</si>
  <si>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</si>
  <si>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</si>
  <si>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</si>
  <si>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</si>
  <si>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</si>
  <si>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</si>
  <si>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</si>
  <si>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</si>
  <si>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</si>
  <si>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</si>
  <si>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</si>
  <si>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</si>
  <si>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</si>
  <si>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</si>
  <si>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</si>
  <si>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</si>
  <si>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</si>
  <si>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</si>
  <si>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</si>
  <si>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</si>
  <si>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</si>
  <si>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</si>
  <si>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</si>
  <si>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</si>
  <si>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</si>
  <si>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</si>
  <si>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</si>
  <si>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</si>
  <si>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</si>
  <si>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</si>
  <si>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</si>
  <si>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</si>
  <si>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</si>
  <si>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</si>
  <si>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</si>
  <si>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</si>
  <si>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</si>
  <si>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</si>
  <si>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</si>
  <si>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</si>
  <si>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</si>
  <si>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</si>
  <si>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</si>
  <si>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</si>
  <si>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</si>
  <si>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</si>
  <si>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</si>
  <si>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</si>
  <si>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</si>
  <si>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</si>
  <si>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</si>
  <si>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</si>
  <si>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</si>
  <si>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</si>
  <si>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</si>
  <si>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</si>
  <si>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</si>
  <si>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</si>
  <si>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</si>
  <si>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</si>
  <si>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</si>
  <si>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</si>
  <si>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</si>
  <si>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</si>
  <si>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</si>
  <si>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</si>
  <si>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</si>
  <si>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</si>
  <si>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</si>
  <si>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</si>
  <si>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</si>
  <si>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</si>
  <si>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</si>
  <si>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</si>
  <si>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</si>
  <si>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</si>
  <si>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</si>
  <si>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</si>
  <si>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</si>
  <si>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</si>
  <si>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</si>
  <si>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</si>
  <si>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</si>
  <si>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</si>
  <si>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</si>
  <si>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</si>
  <si>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</si>
  <si>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</si>
  <si>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</si>
  <si>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</si>
  <si>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</si>
  <si>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</si>
  <si>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</si>
  <si>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</si>
  <si>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</si>
  <si>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</si>
  <si>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</si>
  <si>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</si>
  <si>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</si>
  <si>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</si>
  <si>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</si>
  <si>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</si>
  <si>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</si>
  <si>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</si>
  <si>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</si>
  <si>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</si>
  <si>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</si>
  <si>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</si>
  <si>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</si>
  <si>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</si>
  <si>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</si>
  <si>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</si>
  <si>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</si>
  <si>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</si>
  <si>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</si>
  <si>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</si>
  <si>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</si>
  <si>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</si>
  <si>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</si>
  <si>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</si>
  <si>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</si>
  <si>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</si>
  <si>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</si>
  <si>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</si>
  <si>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</si>
  <si>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</si>
  <si>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</si>
  <si>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</si>
  <si>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</si>
  <si>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</si>
  <si>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</si>
  <si>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</si>
  <si>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</si>
  <si>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</si>
  <si>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</si>
  <si>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</si>
  <si>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</si>
  <si>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</si>
  <si>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</si>
  <si>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</si>
  <si>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</si>
  <si>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</si>
  <si>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</si>
  <si>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IEA extensive energy balance</t>
  </si>
  <si>
    <t>Fuel(s)</t>
  </si>
  <si>
    <t>Electrical efficiency</t>
  </si>
  <si>
    <t>Heat efficiency</t>
  </si>
  <si>
    <t>Gas CHP</t>
  </si>
  <si>
    <t>Biogas CHP</t>
  </si>
  <si>
    <t>Wood pellets CHP</t>
  </si>
  <si>
    <t>Wood pellets</t>
  </si>
  <si>
    <t>Gas turbine CHP</t>
  </si>
  <si>
    <t>Gas engine CHP</t>
  </si>
  <si>
    <t>Gas combined cycle CHP</t>
  </si>
  <si>
    <t>Coal CHP</t>
  </si>
  <si>
    <t>Mix (coal/biomass)</t>
  </si>
  <si>
    <t>Waste CHP</t>
  </si>
  <si>
    <t>-</t>
  </si>
  <si>
    <t>Netherlands</t>
  </si>
  <si>
    <t>(Sub)fuel allocation</t>
  </si>
  <si>
    <t>Main activity producer CHP plants (%)</t>
  </si>
  <si>
    <t>Autoproducer CHP plants (%)</t>
  </si>
  <si>
    <t>Subsector allocation</t>
  </si>
  <si>
    <t>Subsector</t>
  </si>
  <si>
    <t>Total energy industry</t>
  </si>
  <si>
    <t>Total industry</t>
  </si>
  <si>
    <t>Share of production (%)</t>
  </si>
  <si>
    <t>Autoproducer CHPs net-gross conversion</t>
  </si>
  <si>
    <t>IEA net electricty and heat generation in autoproducers</t>
  </si>
  <si>
    <t>TIME</t>
  </si>
  <si>
    <t>Total net production</t>
  </si>
  <si>
    <t>Non-specified energy industry</t>
  </si>
  <si>
    <t>Paper, pulp, and printing</t>
  </si>
  <si>
    <t>Non-specified industry</t>
  </si>
  <si>
    <t>Total transport</t>
  </si>
  <si>
    <t>Non-specified transport</t>
  </si>
  <si>
    <t>Commercial and public service</t>
  </si>
  <si>
    <t>Non-specified - other</t>
  </si>
  <si>
    <t>COUNTRY</t>
  </si>
  <si>
    <t>PLANT</t>
  </si>
  <si>
    <t>Electricity (GWh)</t>
  </si>
  <si>
    <t>Total autoproducer plants</t>
  </si>
  <si>
    <t>Heat (TJ)</t>
  </si>
  <si>
    <t>Net electricity (TJ)</t>
  </si>
  <si>
    <t>Gross electricity (TJ)</t>
  </si>
  <si>
    <t>Conversion factor</t>
  </si>
  <si>
    <t>demand</t>
  </si>
  <si>
    <t>industry_chp_engine_gas_power_fuelmix</t>
  </si>
  <si>
    <t>industry_chp_turbine_gas_power_fuelmix</t>
  </si>
  <si>
    <t>industry_chp_combined_cycle_gas_power_fuelmix</t>
  </si>
  <si>
    <t>industry_chp_ultra_supercritical_coal</t>
  </si>
  <si>
    <t>energy_chp_combined_cycle_network_gas</t>
  </si>
  <si>
    <t>energy_chp_ultra_supercritical_lignite</t>
  </si>
  <si>
    <t>energy_chp_supercritical_waste_mix</t>
  </si>
  <si>
    <t>Lignite CHP</t>
  </si>
  <si>
    <t>Research data</t>
  </si>
  <si>
    <t>Agriculture CHPs</t>
  </si>
  <si>
    <t>Residential CHPs</t>
  </si>
  <si>
    <t>Industry CHPs</t>
  </si>
  <si>
    <t>Energy industry CHPs</t>
  </si>
  <si>
    <t>Overview</t>
  </si>
  <si>
    <t>Delta energy balance</t>
  </si>
  <si>
    <t>Improved lay-out</t>
  </si>
  <si>
    <t>Fuel mixes</t>
  </si>
  <si>
    <t>Fuel</t>
  </si>
  <si>
    <t>Split by assumption (%)</t>
  </si>
  <si>
    <t>Share of sold heat</t>
  </si>
  <si>
    <t>Share of unsold heat</t>
  </si>
  <si>
    <t>Fuel allocation to electricity and sold heat</t>
  </si>
  <si>
    <t>Fuel allocation to unsold heat</t>
  </si>
  <si>
    <t>Inputs/outputs</t>
  </si>
  <si>
    <t>Wood pellet CHP</t>
  </si>
  <si>
    <t>Biofuel</t>
  </si>
  <si>
    <t>All industry</t>
  </si>
  <si>
    <t>Fuel allocation calculation</t>
  </si>
  <si>
    <t>Fuel allocation: Protermo</t>
  </si>
  <si>
    <t>Fuel allocation: IEA</t>
  </si>
  <si>
    <t>Fuel allocation: DECC</t>
  </si>
  <si>
    <t>Fuel allocation</t>
  </si>
  <si>
    <t>On the dashboard, the country-specific assumptions can be changed manually. It also shows the most important checks</t>
  </si>
  <si>
    <t>In the ETM, waste incinerators are treated as main activity plants since they deliver to several sectors.</t>
  </si>
  <si>
    <t>The ETM distinguishes a Households sector, best represented by the IEA's Residential sector</t>
  </si>
  <si>
    <t>All oil carriers that are used in autoproducer CHP plants are used in the Energy industry</t>
  </si>
  <si>
    <t>Waste CHPs can burn renewable and non-renewable waste</t>
  </si>
  <si>
    <t>The method of fuel allocation should be same that was used by the statistical bureau delivering the country data to IEA</t>
  </si>
  <si>
    <t>The country's statistical bureau</t>
  </si>
  <si>
    <t>Percentage of heat from gas CHPs that is not sold</t>
  </si>
  <si>
    <t>Percentage of heat from biogas CHPs that is not sold</t>
  </si>
  <si>
    <t>Percentage of heat from wood pellet CHPs that is not sold</t>
  </si>
  <si>
    <t>Percentage of CHP electricity production of Gas vs. Coal in energy industry CHPs</t>
  </si>
  <si>
    <t>Percentage of CHP electrity production by gas turbine CHPs</t>
  </si>
  <si>
    <t>Percentage of CHP electrity production by gas engine CHPs</t>
  </si>
  <si>
    <t>Percentage of CHP electrity production by gas combined cycle CHPs</t>
  </si>
  <si>
    <t>Percentage of heat from gas turbine CHPs that is not sold</t>
  </si>
  <si>
    <t>Percentage of heat from gas engine CHPs that is not sold</t>
  </si>
  <si>
    <t>Percentage of heat from gas cobined cycle CHPs that is not sold</t>
  </si>
  <si>
    <t>The total heat production by CHPs in the country</t>
  </si>
  <si>
    <t>Eurostat data can be used as an indication</t>
  </si>
  <si>
    <t>The total fuel input into CHPs in the country</t>
  </si>
  <si>
    <t>Percentage of heat from coal CHPs that is not sold</t>
  </si>
  <si>
    <t>Protermo</t>
  </si>
  <si>
    <t>IEA</t>
  </si>
  <si>
    <t>DECC</t>
  </si>
  <si>
    <t>Only one allocation method selected</t>
  </si>
  <si>
    <t>Sold heat production does not exceed total heat production</t>
  </si>
  <si>
    <t>Fuel input for sold heat and electricity does not exceed total fuel input</t>
  </si>
  <si>
    <t>The gas input for unsold heat does not exceed the sectors' final demand</t>
  </si>
  <si>
    <t>The biogas input for unsold heat does not exceed the sectors' final demand</t>
  </si>
  <si>
    <t>The wood pellets input for unsold heat does not exceed the sectors' final demand</t>
  </si>
  <si>
    <t>Share</t>
  </si>
  <si>
    <t>The coal input for unsold heat does not exceed the sectors' final demand</t>
  </si>
  <si>
    <t>The biofuels input for unsold heat does not exceed the sectors' final demand</t>
  </si>
  <si>
    <t>Filled out all assumptions</t>
  </si>
  <si>
    <t>Original energy balance</t>
  </si>
  <si>
    <t>Autoproducer sectors</t>
  </si>
  <si>
    <t>All autoproducer</t>
  </si>
  <si>
    <t>Total electricity production matches the indicated electricity production</t>
  </si>
  <si>
    <t>Percentage of CHP electricity production of gas vs. coal in energy industry CHPs</t>
  </si>
  <si>
    <t>Other renewables</t>
  </si>
  <si>
    <t>TPES</t>
  </si>
  <si>
    <t>Conversion CHP autoprod</t>
  </si>
  <si>
    <t>Conversion CHP main activity</t>
  </si>
  <si>
    <t>Conversion other</t>
  </si>
  <si>
    <t>Transformation other</t>
  </si>
  <si>
    <t>Commercial &amp; public services</t>
  </si>
  <si>
    <t>Fuels</t>
  </si>
  <si>
    <t>Biogenic waste</t>
  </si>
  <si>
    <t>Non biogenic waste</t>
  </si>
  <si>
    <t>Constants</t>
  </si>
  <si>
    <t>The fuel allocation method used by your country's statistical agency</t>
  </si>
  <si>
    <t>(can be only 1 method)</t>
  </si>
  <si>
    <t>All autoproducers</t>
  </si>
  <si>
    <t>+</t>
  </si>
  <si>
    <t>Results overview by fuel</t>
  </si>
  <si>
    <t>Results overview by converter</t>
  </si>
  <si>
    <t>Gas CC CHP</t>
  </si>
  <si>
    <t xml:space="preserve">Coal </t>
  </si>
  <si>
    <t>Fuel allocation methods</t>
  </si>
  <si>
    <t>All fuels</t>
  </si>
  <si>
    <t>All fuels w/o waste</t>
  </si>
  <si>
    <t>All Agriculture CHPs</t>
  </si>
  <si>
    <t>All Households CHPs</t>
  </si>
  <si>
    <t>kWh to MJ conversion (MJ/kWh)</t>
  </si>
  <si>
    <t>All Energy industry CHPs</t>
  </si>
  <si>
    <t>All Main activity</t>
  </si>
  <si>
    <t>Energy industry coal</t>
  </si>
  <si>
    <t>Industry coal</t>
  </si>
  <si>
    <t>Energy industry gas</t>
  </si>
  <si>
    <t>Energy industry oil</t>
  </si>
  <si>
    <t>Industry gas</t>
  </si>
  <si>
    <t>Industry biogas</t>
  </si>
  <si>
    <t>Industry biofuels</t>
  </si>
  <si>
    <t>Industry wood pellets</t>
  </si>
  <si>
    <t>Expert judgement</t>
  </si>
  <si>
    <t>Cover sheet</t>
  </si>
  <si>
    <t>Analysis inputs</t>
  </si>
  <si>
    <t>Analysis calculations</t>
  </si>
  <si>
    <t>Analysis ouputs</t>
  </si>
  <si>
    <t>CHP analysis data flow</t>
  </si>
  <si>
    <t>Dataflow</t>
  </si>
  <si>
    <t>Fuel allocation factors are calculated</t>
  </si>
  <si>
    <t>Coal gas</t>
  </si>
  <si>
    <t>Correction in order to produce enough heat</t>
  </si>
  <si>
    <t>Natural gas (result)</t>
  </si>
  <si>
    <t>Natural gas (IEA)</t>
  </si>
  <si>
    <t>Natural gas (% difference)</t>
  </si>
  <si>
    <t>Biogas (result)</t>
  </si>
  <si>
    <t>Biogas (IEA)</t>
  </si>
  <si>
    <t>Biogas (% difference)</t>
  </si>
  <si>
    <t>Wood pellets (result)</t>
  </si>
  <si>
    <t>Wood pellets (IEA)</t>
  </si>
  <si>
    <t>Wood pellets (% difference)</t>
  </si>
  <si>
    <t>All fuels (result)</t>
  </si>
  <si>
    <t>All fuels (IEA)</t>
  </si>
  <si>
    <t>All fuels (% difference)</t>
  </si>
  <si>
    <t>Comment</t>
  </si>
  <si>
    <t>Coal (result)</t>
  </si>
  <si>
    <t>Coal (IEA)</t>
  </si>
  <si>
    <t>Coal (% difference)</t>
  </si>
  <si>
    <t>Coal gas (result)</t>
  </si>
  <si>
    <t>Coal gas (IEA)</t>
  </si>
  <si>
    <t>Coal gas (% difference)</t>
  </si>
  <si>
    <t>Oil (result)</t>
  </si>
  <si>
    <t>Oil (IEA)</t>
  </si>
  <si>
    <t>Oil (% difference)</t>
  </si>
  <si>
    <t>Biofuels (IEA)</t>
  </si>
  <si>
    <t>Biofuels (result)</t>
  </si>
  <si>
    <t>Biofuels (% difference)</t>
  </si>
  <si>
    <t>Lignite (result)</t>
  </si>
  <si>
    <t>Lignite (IEA)</t>
  </si>
  <si>
    <t>Lignite (% difference)</t>
  </si>
  <si>
    <t>Biogenic waste (result)</t>
  </si>
  <si>
    <t>Biogenic waste (IEA)</t>
  </si>
  <si>
    <t>Biogenic waste (% difference)</t>
  </si>
  <si>
    <t>Non biogenic waste (result)</t>
  </si>
  <si>
    <t>Non biogenic waste (IEA)</t>
  </si>
  <si>
    <t>Non biogenic waste (% difference)</t>
  </si>
  <si>
    <t>Fuel aggregation</t>
  </si>
  <si>
    <t>On this page, electricity production and assumptions made on the dashboard are used to determine the share of every CHP type and fuel carriers in the CHP electricity production of the sectors.</t>
  </si>
  <si>
    <t>CHP &amp; heater technical specifications</t>
  </si>
  <si>
    <t>On this page, the inputs and outputs of the CHPs in the Agriculture sector are determined.</t>
  </si>
  <si>
    <t>On this page, the inputs and outputs of the CHPs in the Households sector are determined.</t>
  </si>
  <si>
    <t>On this page, the inputs and outputs of the CHPs in the Energy industry sector are determined.</t>
  </si>
  <si>
    <t>On this page, the inputs and outputs of the CHPs and heaters in the Industry sector are determined.</t>
  </si>
  <si>
    <t>On this page, the inputs and outputs of the CHPs and heaters in the main activity sector are determined.</t>
  </si>
  <si>
    <t>On this page, the inputs and outputs of the CHP in the Waste incineration sector is determined.</t>
  </si>
  <si>
    <t>On this page the net electricity production from autoproducer CHPs as given by the IEA is converted to gross electricity production. First, a conversion factor is calculated based on the total CHP net electricity production given by the autoproducer table and the total CHP gross electricity production as given by the energy balance. The conversion factor is multiplied with the net production in the individual autoproducer sectors.</t>
  </si>
  <si>
    <t>Steps to perform the analysis</t>
  </si>
  <si>
    <t>On this page, the fuel input to every CHP type is allocated to the heat and electricity outputs using the allocation method that was used by the respective country. Only one of the methods is used (green). The results that will be used are in the upper results table.</t>
  </si>
  <si>
    <t>3. Look over all the assumptions and checks on the Assumptions page and the Dashboard. Consult the documentation for additional information.</t>
  </si>
  <si>
    <t>4. Fill in the (country-specific) assumptions on the Dashboard using reliable sources and expert knowledge. Please document your sources.</t>
  </si>
  <si>
    <t>The base year for this analysis</t>
  </si>
  <si>
    <t>year</t>
  </si>
  <si>
    <t>The percentages of electricity production add up to 100%</t>
  </si>
  <si>
    <t>These are typical CHPs that result from a source analysis</t>
  </si>
  <si>
    <t>In agricultural CHPs, only natural gas, biogas and wood pellets are used</t>
  </si>
  <si>
    <t>In households CHPs, only natural gas, biogas and wood pellets are used</t>
  </si>
  <si>
    <t>Proposed source</t>
  </si>
  <si>
    <t>All units</t>
  </si>
  <si>
    <t>Unit type</t>
  </si>
  <si>
    <t>Co-fueling shares</t>
  </si>
  <si>
    <t>On this page the fuel mixes are used to determine the shares of fuels into co-fueling CHP units</t>
  </si>
  <si>
    <t>CHP</t>
  </si>
  <si>
    <t>Gas CHPs</t>
  </si>
  <si>
    <t>All gas CHPs in the energy industry sector have the same fuel mix</t>
  </si>
  <si>
    <t>Calculation of the fuel shares in co-fueling CHP units</t>
  </si>
  <si>
    <t>Introductory</t>
  </si>
  <si>
    <t>Inserted formulas</t>
  </si>
  <si>
    <t>Sheet</t>
  </si>
  <si>
    <t>Information about this document and a legend to sheet and cell formatting</t>
  </si>
  <si>
    <t>Waste CHPs always sell all their heat and are considered main activity plants</t>
  </si>
  <si>
    <t>If this value cannot be determined from IEA data it should be estimated by an expert, based on national data</t>
  </si>
  <si>
    <t>All CHPs</t>
  </si>
  <si>
    <t>All oil for autoproducer CHPs is used in Energy industry</t>
  </si>
  <si>
    <t>All fuels + m.a. oil</t>
  </si>
  <si>
    <t>Moved to waste incineration</t>
  </si>
  <si>
    <t>Moved to Energy industry</t>
  </si>
  <si>
    <t>Moved to Industry</t>
  </si>
  <si>
    <t>For now: moved to industry</t>
  </si>
  <si>
    <t>All fuels + m.a. coal gas &amp; biofuels</t>
  </si>
  <si>
    <t>Production share of total unit production (%)</t>
  </si>
  <si>
    <t>The co-firing CHP in main activity burns coal and wood pellets in a 50/50 share</t>
  </si>
  <si>
    <t>Co-firing CHP</t>
  </si>
  <si>
    <t>CHP full load hours</t>
  </si>
  <si>
    <t>Wood pellets/coal</t>
  </si>
  <si>
    <t>hours/yr</t>
  </si>
  <si>
    <t>The remaining coal production takes place in the Coal CHP</t>
  </si>
  <si>
    <t>CHP electricity production (GWh)</t>
  </si>
  <si>
    <t>Industry lignite</t>
  </si>
  <si>
    <t>Industry coal gas</t>
  </si>
  <si>
    <t>Full load hours (hrs/yr)</t>
  </si>
  <si>
    <t>Inserting formulas</t>
  </si>
  <si>
    <t>The modeled sold heat production matches the statistical data (±5%)</t>
  </si>
  <si>
    <t>Total fuel input matches the indicated fuel input (±5%)</t>
  </si>
  <si>
    <t>Total sold heat production matches the indicated heat production (±5%)</t>
  </si>
  <si>
    <t>Inserting checks and csv outputs</t>
  </si>
  <si>
    <t>Results by fuel</t>
  </si>
  <si>
    <t>Results by machine</t>
  </si>
  <si>
    <t>All critical checks correct</t>
  </si>
  <si>
    <r>
      <t>Please paste (</t>
    </r>
    <r>
      <rPr>
        <b/>
        <sz val="12"/>
        <rFont val="Calibri"/>
        <family val="2"/>
        <scheme val="minor"/>
      </rPr>
      <t>as values</t>
    </r>
    <r>
      <rPr>
        <sz val="12"/>
        <rFont val="Calibri"/>
        <family val="2"/>
        <scheme val="minor"/>
      </rPr>
      <t>) the IEA extensive energy balance (in TeraJoules) for your country in the table below. This data will be used in the analysis. If non-numerical data is present in the table, the cell will become yellow as a warning. The documentation that IEA has available may point you towards a solution for your country.</t>
    </r>
  </si>
  <si>
    <t>The production of CHPs is based on their electricity production. The fuel input and heat production follow from this production.</t>
  </si>
  <si>
    <t>In the ETM, producing the correct amount of electricity is the most important. Electricity production is also the most accurately measured for statistics.</t>
  </si>
  <si>
    <t>Small changes</t>
  </si>
  <si>
    <t>Biogas CHPs always dump 25% of their heat production</t>
  </si>
  <si>
    <t>Biogas (green gas) is not part of the fuel mixer</t>
  </si>
  <si>
    <t>Energy industry &amp; Industry</t>
  </si>
  <si>
    <t>Using NL 2011 data from now on</t>
  </si>
  <si>
    <t>Includes the Other- non-specified sector if applicable</t>
  </si>
  <si>
    <t>Industry &amp; Energy industry</t>
  </si>
  <si>
    <t>Merge industry &amp; energy industry results</t>
  </si>
  <si>
    <t>full_load_hours</t>
  </si>
  <si>
    <t>Country</t>
  </si>
  <si>
    <t>Filled out all full load hours</t>
  </si>
  <si>
    <t>Removed extra heaters</t>
  </si>
  <si>
    <t>Heat production by autoproducer CHPs matches your assumption (±5%)</t>
  </si>
  <si>
    <t>The production of the biogas CHPs is based on the final demand of biogas in the sector</t>
  </si>
  <si>
    <t>Can not be used currently</t>
  </si>
  <si>
    <r>
      <t>Gas CHPs in industry can burn natural ga</t>
    </r>
    <r>
      <rPr>
        <sz val="12"/>
        <rFont val="Calibri"/>
        <family val="2"/>
        <scheme val="minor"/>
      </rPr>
      <t>s and green gas (via the grid)</t>
    </r>
  </si>
  <si>
    <t>Model limitations</t>
  </si>
  <si>
    <t>If too little heat is produced in this sector, the remaining heat will be produced by main activity heat plants. If excess heat is produced, this heat will be dumped.</t>
  </si>
  <si>
    <r>
      <t>Gas CHPs in main activity can burn natura</t>
    </r>
    <r>
      <rPr>
        <sz val="12"/>
        <rFont val="Calibri"/>
        <family val="2"/>
        <scheme val="minor"/>
      </rPr>
      <t>l gas and green gas</t>
    </r>
  </si>
  <si>
    <t>Oil and biofuels can not be used currently</t>
  </si>
  <si>
    <t>Main activity CHPs always sell all their heat</t>
  </si>
  <si>
    <t>If a check is red or orange, please follow these instructions</t>
  </si>
  <si>
    <t>Includes Other sources</t>
  </si>
  <si>
    <t>Year data</t>
  </si>
  <si>
    <t>Improved dashboard</t>
  </si>
  <si>
    <t>key</t>
  </si>
  <si>
    <t>The amount of sold heat that must be produced in main activity heat plants</t>
  </si>
  <si>
    <t>A sold heat production deficit must be produced in main activity heaters</t>
  </si>
  <si>
    <t>Instead of biogas, we produce with natural gas in this analysis. Via the gas network, injected green gas can also be used in Industry CHPs</t>
  </si>
  <si>
    <t>csv_corrected_energy_balance_1</t>
  </si>
  <si>
    <t>csv_ce_production_table_1</t>
  </si>
  <si>
    <t>csv_energy_mixer_for_gas_cs</t>
  </si>
  <si>
    <t>CHP analysis</t>
  </si>
  <si>
    <t>kWh_MJ_conversion</t>
  </si>
  <si>
    <t>Instead of biogas, we produce with natural gas in the industry sector. Via the gas network, injected green gas can also be used in Industry CHPs</t>
  </si>
  <si>
    <t>Mix (gas/oil/bio-oil)</t>
  </si>
  <si>
    <t>Waste mix</t>
  </si>
  <si>
    <t>Changes to sectors</t>
  </si>
  <si>
    <t>Definition</t>
  </si>
  <si>
    <t>Name</t>
  </si>
  <si>
    <t>Key</t>
  </si>
  <si>
    <t>country</t>
  </si>
  <si>
    <t>base_year</t>
  </si>
  <si>
    <t>chp_total_heat_produciton</t>
  </si>
  <si>
    <t>chp_total_fuel_input</t>
  </si>
  <si>
    <t>chp_allocation_protermo</t>
  </si>
  <si>
    <t>chp_allocation_iea</t>
  </si>
  <si>
    <t>chp_allocation_decc</t>
  </si>
  <si>
    <t>chp_agriculture_unsold_wood_pellets</t>
  </si>
  <si>
    <t>chp_agriculture_unsold_gas</t>
  </si>
  <si>
    <t>chp_agriculture_elec_prod_gas</t>
  </si>
  <si>
    <t>chp_residential_unsold_gas</t>
  </si>
  <si>
    <t>chp_residential_unsold_wood_pellets</t>
  </si>
  <si>
    <t>chp_residential_elec_prod_gas</t>
  </si>
  <si>
    <t>chp_caps_unsold_gas</t>
  </si>
  <si>
    <t>chp_caps_unsold_wood_pellets</t>
  </si>
  <si>
    <t>chp_caps_elec_prod_gas</t>
  </si>
  <si>
    <t>chp_ei_unsold_gas_engine</t>
  </si>
  <si>
    <t>chp_ei_unsold_gas_turbine</t>
  </si>
  <si>
    <t>chp_ei_unsold_gas_cc</t>
  </si>
  <si>
    <t>chp_ei_unsold_coal</t>
  </si>
  <si>
    <t>chp_ei_elec_prod_gas</t>
  </si>
  <si>
    <t>chp_ei_elec_prod_gas_turbine</t>
  </si>
  <si>
    <t>chp_ei_elec_prod_gas_engine</t>
  </si>
  <si>
    <t>chp_ei_elec_prod_gas_cc</t>
  </si>
  <si>
    <t>chp_i_unsold_gas_turbine</t>
  </si>
  <si>
    <t>chp_i_unsold_gas_engine</t>
  </si>
  <si>
    <t>chp_i_unsold_gas_cc</t>
  </si>
  <si>
    <t>chp_i_unsold_coal</t>
  </si>
  <si>
    <t>chp_i_elec_prod_gas_turbine</t>
  </si>
  <si>
    <t>chp_i_elec_prod_gas_engine</t>
  </si>
  <si>
    <t>chp_i_elec_prod_gas_cc</t>
  </si>
  <si>
    <t>chp_waste_removal_caps</t>
  </si>
  <si>
    <t>chp_waste_removal_industry</t>
  </si>
  <si>
    <t>chp_flh_iei_gas_turbine</t>
  </si>
  <si>
    <t>chp_flh_iei_gas_engine</t>
  </si>
  <si>
    <t>chp_flh_iei_gas_cc</t>
  </si>
  <si>
    <t>chp_flh_iei_coal</t>
  </si>
  <si>
    <t>chp_flh_ma_gas</t>
  </si>
  <si>
    <t>chp_flh_ma_coal</t>
  </si>
  <si>
    <t>chp_flh_ma_lignite</t>
  </si>
  <si>
    <t>chp_flh_ma_cofiring</t>
  </si>
  <si>
    <t>chp_flh_waste</t>
  </si>
  <si>
    <t>switch_protermo</t>
  </si>
  <si>
    <t>switch_iea</t>
  </si>
  <si>
    <t>switch_decc</t>
  </si>
  <si>
    <t>net_gross_conv</t>
  </si>
  <si>
    <t>Checks for dashboard</t>
  </si>
  <si>
    <t xml:space="preserve">On this page, the inputs and ouputs to the CHPs are given by by sector and CHP or heater type. Full load hours are displayed no the right. </t>
  </si>
  <si>
    <t>Input from dashboard</t>
  </si>
  <si>
    <t>Option to remove electricity autoproduction with waste carriers from this sector</t>
  </si>
  <si>
    <t xml:space="preserve">On this page, data from the IEA energy balance and autoproducers table are aggregated to more functional carriers and sectors. More specifically, all waste carriers are moved to a new 'Waste incineration' sector. 
Depending on dashboard input, electricity autoproduction with waste is removed from a sector. </t>
  </si>
  <si>
    <t>no shares applicable</t>
  </si>
  <si>
    <t>Improved lay-out and texts</t>
  </si>
  <si>
    <t>Renamed energy balance</t>
  </si>
  <si>
    <t>corrected_energy_balance_step_1</t>
  </si>
  <si>
    <t>central_electricity_production_step_1</t>
  </si>
  <si>
    <t>Corrected energy balance step 1</t>
  </si>
  <si>
    <t>1. Download the IEA extensive energy balance (in TeraJoule) and the 'net electricity and heat production in autoproducers' table from the IEA website ( http://data.iea.org ).</t>
  </si>
  <si>
    <t>A visualization of the dataflow in this analysis. The background colours correspond to the sheet colours in this analysis. The colour of the arrows has no particular meaning.</t>
  </si>
  <si>
    <t>General review, improinng text on Introduction sheet</t>
  </si>
  <si>
    <t>corrected the heat efficiency of Gas engine CHP</t>
  </si>
  <si>
    <t>Updated content sheet</t>
  </si>
  <si>
    <t>IEA carrier</t>
  </si>
  <si>
    <t>ETM carrier</t>
  </si>
  <si>
    <t>check</t>
  </si>
  <si>
    <t>Percentage of remaining (after accounting for biogas) CHP electrity production by gas CHPs</t>
  </si>
  <si>
    <t xml:space="preserve">The annual full load hours of the different CHP types </t>
  </si>
  <si>
    <t>Estimation by an expert, preferably based on national data</t>
  </si>
  <si>
    <t>Fixed bug with double counting biofuels</t>
  </si>
  <si>
    <t>Improved Assumptions sheet, improved Dataflow sheet, deleted 'Other sources' sheet</t>
  </si>
  <si>
    <t>output.electricity</t>
  </si>
  <si>
    <t>output.steam_hot_water</t>
  </si>
  <si>
    <t>energy_chp_ultra_supercritical_coal</t>
  </si>
  <si>
    <t>TJ</t>
  </si>
  <si>
    <t>Electricity production (TJ)</t>
  </si>
  <si>
    <t>Total fuel input (TJ)</t>
  </si>
  <si>
    <t>Fuel input for electricity and sold heat (TJ)</t>
  </si>
  <si>
    <t>Fuel input for unsold heat (TJ)</t>
  </si>
  <si>
    <t>Total heat production (TJ)</t>
  </si>
  <si>
    <t>Sold heat production (TJ)</t>
  </si>
  <si>
    <t>Unsold heat production (TJ)</t>
  </si>
  <si>
    <t>Installed electrical capacity (MW)</t>
  </si>
  <si>
    <t>Installed heat capacity (MW)</t>
  </si>
  <si>
    <t>Production share of total unit production (TJ)</t>
  </si>
  <si>
    <t>Services</t>
  </si>
  <si>
    <t>Changing all PJ to TJ, Changing the efficiency of energy_chp_ultra_supercritical_cofiring_coal_rdr and industry_chp_engine_gas_power_fuelmix</t>
  </si>
  <si>
    <t>energy_chp_ultra_supercritical_cofiring_coal</t>
  </si>
  <si>
    <t>This plant has a fixed 50/50 ratio. The statistical amount of wood pellets is used with the same amount of coal</t>
  </si>
  <si>
    <t>Removed _rdr suffix from cofiring plant names</t>
  </si>
  <si>
    <t>Removed conditional formatting from Delta EB</t>
  </si>
  <si>
    <t>Fixed electricity check for industry</t>
  </si>
  <si>
    <t>Lignite, biofuels and wood pellets can't be used currently, coal is used instead</t>
  </si>
  <si>
    <t>Can not be used currently, coal is used instead</t>
  </si>
  <si>
    <t>Included check for negative values in the final demand of the corrected EB</t>
  </si>
  <si>
    <t>chp_sold_heat_deficit</t>
  </si>
  <si>
    <t>September 10, 2013</t>
  </si>
  <si>
    <t>Added sold_heat_deficit csv (for import into PP_HP analysis</t>
  </si>
  <si>
    <t>Matching IEA carriers to ETM carriers</t>
  </si>
  <si>
    <t xml:space="preserve">This sheet reflects the aggregation of IEA carriers to ETM carriers, as specified on the assumptions sheet. Every carrier can only be aggregated once. This insured be the checks at the bottom of the table. Certain IEA carriers are not used in this analysis. </t>
  </si>
  <si>
    <t>Fuel aggregation assumptions</t>
  </si>
  <si>
    <t>not used in this analysis</t>
  </si>
  <si>
    <t>technical_specs</t>
  </si>
  <si>
    <t>converter key</t>
  </si>
  <si>
    <t>heat efficiency (useful heat)</t>
  </si>
  <si>
    <t>5. Keep an eye on the Dashboard. If a check fails, try to understand what goes wrong and adjust your assumptions as long as you feel it is still realistic</t>
  </si>
  <si>
    <t>6. You can look at the 'Results by fuel', 'Results by machine' and 'Delta energy balance' sheets for a more extensive display of the results of this analysis</t>
  </si>
  <si>
    <r>
      <t xml:space="preserve">A CHP uses a certain fuel input to produce both heat and electricity simultaneously. The question of what share of the fuel use was used for the heat production and what share was used for the electricity production can be answered in multiple ways. One could base the allocation on the economical value of the products, the energetic value of the products or the exergetic value of the product, or even different methods. </t>
    </r>
    <r>
      <rPr>
        <b/>
        <sz val="12"/>
        <color theme="1"/>
        <rFont val="Calibri"/>
        <family val="2"/>
        <scheme val="minor"/>
      </rPr>
      <t xml:space="preserve">Different statistical agencies can use different methods so the data delivered to IEA in the joint questionaire is not completely uniform between all countries. </t>
    </r>
    <r>
      <rPr>
        <sz val="12"/>
        <color theme="1"/>
        <rFont val="Calibri"/>
        <family val="2"/>
        <scheme val="minor"/>
      </rPr>
      <t>If the allocation method is known, one can calculate back the data to one format for every country.
At this moment, 3 possible allocation methods are implemented: the method used in the UK by the DECC, the 'Protermo' method used in e.g. Germany and the method described in the IEA statistical manual, used by e.g. the Netherlands. 
- The UK method specifies that always 2/3 of the fuel input can be allocated to the electricity production. 
- The Protermo method specifies that fuel input can be allocated according to the exergetic value of the ouput using an elaborate formula. 
- The IEA method is based on the energetic value of the outputs. 
More information on these methods can be found in our documentation.</t>
    </r>
  </si>
  <si>
    <t>The Energy Transition Model</t>
  </si>
  <si>
    <t>The ETM uses several CHP types, whose specifications (technical and economical) are almost all fixed (not adjusted in or by research analyses). 
This analysis tries to match these CHP types to the energy statistics</t>
  </si>
  <si>
    <t xml:space="preserve">Heat from biogas CHPs is always used locally and is therefore never never sold. </t>
  </si>
  <si>
    <r>
      <t xml:space="preserve">Expert judgement. Note that CHPs </t>
    </r>
    <r>
      <rPr>
        <i/>
        <sz val="12"/>
        <color theme="1"/>
        <rFont val="Calibri"/>
        <family val="2"/>
        <scheme val="minor"/>
      </rPr>
      <t>can</t>
    </r>
    <r>
      <rPr>
        <sz val="12"/>
        <color theme="1"/>
        <rFont val="Calibri"/>
        <family val="2"/>
        <scheme val="minor"/>
      </rPr>
      <t xml:space="preserve"> produce sold heat using green gas, which is purified biogas of natural gas quality, but gets fed into the gas network, and is not assigned to any specific technology.</t>
    </r>
  </si>
  <si>
    <t>Biogas can only be used in dedicated CHPs in the ETM</t>
  </si>
  <si>
    <t>Energy industry includes oil refineries, where oil products are sometimes burnt by local CHP machines</t>
  </si>
  <si>
    <t>Gas CHPs in energy industry can burn natural gas and oil (products)</t>
  </si>
  <si>
    <r>
      <t xml:space="preserve">On this page, a description of the assumptions for this analysis is given. There are </t>
    </r>
    <r>
      <rPr>
        <b/>
        <sz val="12"/>
        <color theme="1"/>
        <rFont val="Calibri"/>
        <family val="2"/>
        <scheme val="minor"/>
      </rPr>
      <t>two types</t>
    </r>
    <r>
      <rPr>
        <sz val="12"/>
        <color theme="1"/>
        <rFont val="Calibri"/>
        <family val="2"/>
        <scheme val="minor"/>
      </rPr>
      <t xml:space="preserve"> of assumptions,</t>
    </r>
    <r>
      <rPr>
        <b/>
        <sz val="12"/>
        <color theme="1"/>
        <rFont val="Calibri"/>
        <family val="2"/>
        <scheme val="minor"/>
      </rPr>
      <t xml:space="preserve"> Modeling assumptions and Country specific assumptions</t>
    </r>
    <r>
      <rPr>
        <sz val="12"/>
        <color theme="1"/>
        <rFont val="Calibri"/>
        <family val="2"/>
        <scheme val="minor"/>
      </rPr>
      <t>.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r>
  </si>
  <si>
    <t>industry_chp_turbine_gas_power_fuelmix.central_producer</t>
  </si>
  <si>
    <t>industry_chp_engine_gas_power_fuelmix.central_producer</t>
  </si>
  <si>
    <t>industry_chp_combined_cycle_gas_power_fuelmix.central_producer</t>
  </si>
  <si>
    <t>industry_chp_ultra_supercritical_coal.central_producer</t>
  </si>
  <si>
    <t>energy_chp_combined_cycle_network_gas.central_producer</t>
  </si>
  <si>
    <t>energy_chp_ultra_supercritical_coal.central_producer</t>
  </si>
  <si>
    <t>energy_chp_ultra_supercritical_lignite.central_producer</t>
  </si>
  <si>
    <t>energy_chp_ultra_supercritical_cofiring_coal.central_producer</t>
  </si>
  <si>
    <t>energy_chp_supercritical_waste_mix.central_producer</t>
  </si>
  <si>
    <t>Made changes to 'Introduction' and 'Assumptions' and 'Dashboard' Notes to clarify
removed technical specs from analysis</t>
  </si>
  <si>
    <t>converter attribute</t>
  </si>
  <si>
    <t>All fuels (TJ difference)</t>
  </si>
  <si>
    <t>Coal (TJ difference)</t>
  </si>
  <si>
    <t>Coal gas (TJ difference)</t>
  </si>
  <si>
    <t>Lignite (TJ difference)</t>
  </si>
  <si>
    <t>Natural gas (TJ difference)</t>
  </si>
  <si>
    <t>Oil (TJ difference)</t>
  </si>
  <si>
    <t>Biogas (TJ difference)</t>
  </si>
  <si>
    <t>Biofuels (TJ difference)</t>
  </si>
  <si>
    <t>Wood pellets (TJ difference)</t>
  </si>
  <si>
    <t>Biogenic waste (TJ difference)</t>
  </si>
  <si>
    <t>Non biogenic waste (TJ difference)</t>
  </si>
  <si>
    <t>Changed layout and links on 'Results by machine' to make it use the correct FLH per CHP type and have row order correspond to 'Dashboard' as fasr as FLH is concerned</t>
  </si>
  <si>
    <t xml:space="preserve">2. Go to the Dashboard and click on the "import data" button. </t>
  </si>
  <si>
    <t xml:space="preserve">7. On the Dashbard, click the "export" button. This will save all results in CSV files and close this workbook. </t>
  </si>
  <si>
    <t>There are only positive values in the final demand part of the corrected energy balance</t>
  </si>
  <si>
    <t>All CHPs have positive energy demands</t>
  </si>
  <si>
    <t>Percentage of heat from gas combined cycle CHPs that is not sold</t>
  </si>
  <si>
    <r>
      <t xml:space="preserve">On this page the country specific assumptions must be entered, with the source of the data when applicable. </t>
    </r>
    <r>
      <rPr>
        <b/>
        <sz val="12"/>
        <rFont val="Calibri"/>
        <family val="2"/>
        <scheme val="minor"/>
      </rPr>
      <t>Aside from the IEA tables, this is the only manual input that is needed from external researchers</t>
    </r>
    <r>
      <rPr>
        <sz val="12"/>
        <rFont val="Calibri"/>
        <family val="2"/>
        <scheme val="minor"/>
      </rPr>
      <t xml:space="preserve">. 
The checks on the right show if there are any inconsistencies between the data and assumptions. A green check means that everything is OK. An orange check means that the result is not ideal, but these issues are not critical: the analysis can still be used. A red check means that there is a critical issue that must be addressed before the analysis can be used. </t>
    </r>
  </si>
  <si>
    <t>Percentage of CHP electricity production by biogas CHPs</t>
  </si>
  <si>
    <t>Percentage of remaining CHP electricity production by gas CHPs</t>
  </si>
  <si>
    <t>Percentage of remaining CHP electricity production by wood pellet CHPs</t>
  </si>
  <si>
    <t>Percentage of CHP electricity production by gas turbine CHPs</t>
  </si>
  <si>
    <t>Percentage of CHP electricity production by gas engine CHPs</t>
  </si>
  <si>
    <t>Percentage of CHP electricity production by gas combined cycle CHPs</t>
  </si>
  <si>
    <t xml:space="preserve">CHPs in the Services sector only use natural gas, biogas and wood pellets. </t>
  </si>
  <si>
    <t>Model limitations, all final demand of biogas in the Agriculture, Households and Services sectors must be used in CHPs</t>
  </si>
  <si>
    <t>No negative electricity production in the Services services sector</t>
  </si>
  <si>
    <t>On this page, the inputs and outputs of the CHPs in the Services sector are determined.</t>
  </si>
  <si>
    <t>All Services CHPs</t>
  </si>
  <si>
    <t>Services CHPs</t>
  </si>
  <si>
    <t>On this page, the inputs and outputs of CHPs are given by sector and fuel. If possible, results are checked against IEA data. Inconsistencies larger than 5% are formatted in 'orange' (positive checks are 'green'). If you encounter an orange check labeled 'infinite', it means that there is a division by zero. Divisions by zero typcially occur when IEA does not report any energy production, while an assumption does call for production in a sector. 
All checks are counted and displayed in the dashboard.</t>
  </si>
  <si>
    <t>Main activity CHPs produce too much heat</t>
  </si>
  <si>
    <t>(sum of the above)</t>
  </si>
  <si>
    <t>Total heat production by CHPs    (estimate, only relevant for checks)</t>
  </si>
  <si>
    <t>Total fuel input into CHPs             (estimate, only relevant for checks)</t>
  </si>
  <si>
    <t>Mismatch in Autoproducers Sector. Number of differences to IEA data larger than 5%</t>
  </si>
  <si>
    <t>Mismatch in Main activity and Waste sector. Number of differences to IEA data larger than 5%</t>
  </si>
  <si>
    <r>
      <rPr>
        <b/>
        <sz val="12"/>
        <rFont val="Calibri"/>
        <family val="2"/>
        <scheme val="minor"/>
      </rPr>
      <t xml:space="preserve">This analysis converts IEA data into data that is used by the Energy Transition Model (ETM) of Quintel Intelligence. This conversion is performed based on the technical specifications of the CHPs modeled in the ETM and several (country specific) assumptions. A more elaborate introduction to the ETM can be found on https://github.com/quintel/documentation.
The issue with IEA data on CHPs
</t>
    </r>
    <r>
      <rPr>
        <sz val="12"/>
        <rFont val="Calibri"/>
        <family val="2"/>
        <scheme val="minor"/>
      </rPr>
      <t>International Energy Agency (IEA) only reports the production of heat that is sold and the fuel input allocated to this sold heat. Unsold heat is not reported, nor are the related fuel inputs (all fuel input is allocated to the electricity output), which are directly reported as final demand of that fuel. In the ETM, however, we want to use physical flows; therefore, we do not distinguish between sold and unsold heat. In this analysis, we estimate the ratio of sold/unsold heat for every final demand CHP and adapt the fuel input used for heat and power production accordingly.</t>
    </r>
    <r>
      <rPr>
        <b/>
        <sz val="12"/>
        <rFont val="Calibri"/>
        <family val="2"/>
        <scheme val="minor"/>
      </rPr>
      <t xml:space="preserve">
Outline of this analysis
</t>
    </r>
    <r>
      <rPr>
        <sz val="12"/>
        <rFont val="Calibri"/>
        <family val="2"/>
        <scheme val="minor"/>
      </rPr>
      <t xml:space="preserve">This analysis is mainly based on statistical data from the IEA that publishes a range of data tables. For this analysis we use the “(Extensive) Energy Balance” and the “Net electricity and heat production by autoproducers” table. Combined, they provide data on the fuel use and heat &amp; electricity production from CHP (combined heat and power plants). </t>
    </r>
    <r>
      <rPr>
        <b/>
        <sz val="12"/>
        <rFont val="Calibri"/>
        <family val="2"/>
        <scheme val="minor"/>
      </rPr>
      <t xml:space="preserve">
</t>
    </r>
    <r>
      <rPr>
        <sz val="12"/>
        <rFont val="Calibri"/>
        <family val="2"/>
        <scheme val="minor"/>
      </rPr>
      <t>Within the IEA data tables, CHPs can be positioned in different sectors. IEA distinguishes ‘main activity’ and ‘final demand’ sectors (e.g. industry, residential). ‘Main activity’ plants produce electricity and heat with the purpose of selling them to a third party (electricity and heat networks). The business case of ‘main activity’ plants is the central production of power and heat. In contrast, plants in ‘final demand’ sectors produce heat (or electricity) for a specific local use. CHPs in final demand sectors are called ‘autoproducer’ plants. Instead of buying heat or electricity from a central network (from ‘main activity’ plants), autoproducer plants provide heat or electricity locally. Any excess of heat or electricity that is not consumed locally may be fed into a central network.</t>
    </r>
    <r>
      <rPr>
        <b/>
        <sz val="12"/>
        <rFont val="Calibri"/>
        <family val="2"/>
        <scheme val="minor"/>
      </rPr>
      <t xml:space="preserve">
</t>
    </r>
    <r>
      <rPr>
        <sz val="12"/>
        <rFont val="Calibri"/>
        <family val="2"/>
        <scheme val="minor"/>
      </rPr>
      <t xml:space="preserve">‘Main activity’ CHPs sell electricity and heat to a network. ‘Final demand’ CHPs do not necessarily sell electricity and heat because they satisfy a local demand (which does not involve selling energy to a third party). For example, a CHP in agriculture may provide heat to a greenhouse. This heat is typically not traded and is therefore called ‘unsold’ heat. All significant final demand sectors that are reported in IEA tables are reflected in the ETM. Furthermore, the ETM has a central production park that mimics the IEA ‘main activity’ sector. </t>
    </r>
    <r>
      <rPr>
        <b/>
        <sz val="12"/>
        <rFont val="Calibri"/>
        <family val="2"/>
        <scheme val="minor"/>
      </rPr>
      <t xml:space="preserve">
</t>
    </r>
  </si>
  <si>
    <t>Minor layout improvements</t>
  </si>
  <si>
    <t>Check fuel aggregation, new fuel allocation?</t>
  </si>
  <si>
    <t>New layout of Dashboard</t>
  </si>
  <si>
    <t>Added buttonns on Dashboard</t>
  </si>
  <si>
    <t>Adding ETM keys to identify efficiencies for future import</t>
  </si>
  <si>
    <t>Changed layout of technical specs sheet. Improved fuel aggreation matrix</t>
  </si>
  <si>
    <t>Re-worked checks. Formatting (green/red) of checks now only depends on whether a check is TRUE or FALSE. (Sometimes, figures were hardcoded in the formatting itself, as in "if cell value is equal to 10, fromat green"). Help messages disappear when check passes</t>
  </si>
  <si>
    <t>Minor updates in dataflow and introduction sheets. Correcting non-negative final demands check on dashboard</t>
  </si>
  <si>
    <t>Added check for negative machine demands to dashboard (cell K75)</t>
  </si>
  <si>
    <t>Converting 'child_share' to 'efficiency' in CSV export of energy_mixer_for_gas_power_fuel_efficiency.csv</t>
  </si>
  <si>
    <t>Typos and layout improvements</t>
  </si>
  <si>
    <t>Improving checks on 'Results by fuel'. Removing superflous check from Dashboard (row 80). Making all checks pass/fail on 5%</t>
  </si>
  <si>
    <t>AP net-gross conversion</t>
  </si>
  <si>
    <t>Overview of technologicial specifications of the CHP used in the ETM</t>
  </si>
  <si>
    <t>Introduction to the Energy Transition Model (ETM) and the CHP analysis and the fuel allocation methods</t>
  </si>
  <si>
    <t>Documentation of the changes to this analysis</t>
  </si>
  <si>
    <t>Index with description of all the sheet in this analysis</t>
  </si>
  <si>
    <t>Visualization of the dataflow in this CHP analysis</t>
  </si>
  <si>
    <t>Description of the modeling and country-specific assumptions for this analysis</t>
  </si>
  <si>
    <t>Overview of CHP inputs and outputs by CHP type</t>
  </si>
  <si>
    <t>Condensed corrected energy balance and a condensed original energy balance are used to create the delta energy balance</t>
  </si>
  <si>
    <t>Complete corrected energy balance step 1</t>
  </si>
  <si>
    <t>Calculation of inputs and ouputs to Agriculture CHPs</t>
  </si>
  <si>
    <t>Calculation of inputs and ouputs to Households CHPs</t>
  </si>
  <si>
    <t>Calculation of inputs and ouputs to Services CHPs (Commercial and public services)</t>
  </si>
  <si>
    <t>Calculation of inputs and ouputs to Energy industry CHPs</t>
  </si>
  <si>
    <t>Calculation of inputs and ouputs to Industry CHPs</t>
  </si>
  <si>
    <t>Calculation of inputs and ouputs to Main activity CHPs</t>
  </si>
  <si>
    <t>Calculation of inputs and ouputs to Waste incineration CHPs</t>
  </si>
  <si>
    <t>Aggregation of energy balance fuel carriers and the division over main activity and autoproducer sectors</t>
  </si>
  <si>
    <t>Production share of CHP types and fuels is determined per sector</t>
  </si>
  <si>
    <t>CSV-file containing the corrected energy balance</t>
  </si>
  <si>
    <t>CSV-file containing the CHP unit demands</t>
  </si>
  <si>
    <t>CSV-file containing the fuel shares in the gas mixer</t>
  </si>
  <si>
    <t>Goals of this analysis</t>
  </si>
  <si>
    <t>ETM CHP carrier</t>
  </si>
  <si>
    <t>Network gas</t>
  </si>
  <si>
    <t>Percentage of el. prod. with waste carriers that is removed from Services sector</t>
  </si>
  <si>
    <t>Percentage of el. prod. with waste carriers that is removed from Industry sector</t>
  </si>
  <si>
    <t>Percentages of el. prod. with waste carriers removed from other sectors should add up to 1</t>
  </si>
  <si>
    <t>The sectors from which to deduct electricity production from waste carriers</t>
  </si>
  <si>
    <t>CHP production from waste is partly subtracted from the Services sctor and partly from the Industry sector (and moved to a waste incineration sector)(see above)</t>
  </si>
  <si>
    <t>According to ISIC v4 definitions waste incineration activities are included in the Services sector. For the ETM, however, we want to treat these as main activity plants. If this leads to issues, part of the electricity from waste carriers can be subtracted from the Industry sector.</t>
  </si>
  <si>
    <t>Should be the Services sector but if this leads to negative production in this sector, a part of the electricity production from waste carriers can be subtracted from the Industry sector as well</t>
  </si>
  <si>
    <t>All waste carriers burnt in CHPs are burnt in waste incineration plants, which the ETM considers to be main activity plants. Their input and production is moved from Services and Industry sectors to main activity CHPs</t>
  </si>
  <si>
    <t>The electricity production from biogas is fixed given the final demand in the energy balance. However, when the calculated electricity production from biogas exceeds the production from all fuels, it is set to the 'all fuels' value. The remaining value is upgraded to green gas in the Primary production analysis.</t>
  </si>
  <si>
    <t>Maximized the electricity production from 'biogas' to the electricity production from 'all fuels' in the households, services and agricultural sector. Remaining biogas is upgraded to green gas in the Primary production analysis.</t>
  </si>
  <si>
    <t>If the wood pellet input exceeds the available coal, the production share is limited to the coal that is available.</t>
  </si>
  <si>
    <t>If the available wood pellets for main activity CHPs exceeded the available coal, the coal required in the Co-firing CHPs exceeded the available coal. This resulted in negative values for the Coal CHP. The production in Co-firing CHPs is therefore limited to the least available resource.</t>
  </si>
  <si>
    <t>Corrected summation of wood pellet on 'Results by fuel sheet' (https://github.com/quintel/etdataset/issues/494)</t>
  </si>
  <si>
    <t>Soften the check with respect to the calculated electricity production. Deviation from the statistical amount may occur as result of changes in version 3.42.</t>
  </si>
  <si>
    <t>December 9, 2015</t>
  </si>
  <si>
    <t>Corrected summation of Main Activity power plants in Row 54 on 'Results by machine' sheet. This has no impact on results.</t>
  </si>
  <si>
    <t>Final demand per carrier allocation</t>
  </si>
  <si>
    <t>Normalized sector and final demand allocation</t>
  </si>
  <si>
    <t>Final allocation factors (sector, final demand, (sub)fuel)</t>
  </si>
  <si>
    <t>July 29, 2016</t>
  </si>
  <si>
    <t>CEB allocation factors step 1</t>
  </si>
  <si>
    <t>CEB allocation factors step 2</t>
  </si>
  <si>
    <t>Calculation of the first  allocation matrix to split sectors into subsectors and weigh them over their FD per carrier for those respective subsectors</t>
  </si>
  <si>
    <t>Calculation of the final allocation matrix based on the matrix of step one, which is multiplied with the share of EB subfuels in ETM fuels</t>
  </si>
  <si>
    <t>Autoproducer CHP plants in energy industry (%) (normalized)</t>
  </si>
  <si>
    <r>
      <rPr>
        <b/>
        <sz val="12"/>
        <color theme="1"/>
        <rFont val="Calibri"/>
        <family val="2"/>
        <scheme val="minor"/>
      </rPr>
      <t>Condition:</t>
    </r>
    <r>
      <rPr>
        <sz val="12"/>
        <color theme="1"/>
        <rFont val="Calibri"/>
        <family val="2"/>
        <scheme val="minor"/>
      </rPr>
      <t xml:space="preserve"> non-zero final demand for this carrier in the energy industry</t>
    </r>
  </si>
  <si>
    <t>Autoproducer CHP plants in energy industry (%) (non-normalized, identical to share in row 54 if condition is met)</t>
  </si>
  <si>
    <t>Energy Industry</t>
  </si>
  <si>
    <t>Autoproducer CHP plants in industry (%) (normalized)</t>
  </si>
  <si>
    <t xml:space="preserve">Expanded the allocation matrix for correcting the Energy Balance by one dimension: final demand  per carrier per sector. Added CEB allocation factors step 1 and changed step 2. This goes a long way towards fixing a shortcoming in the Energy Balance correction that left FD and energy own use negative for some carriers for some sectors in the 'Corrected energy balance step 1'. </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</si>
  <si>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a starting year's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</si>
  <si>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subsector not in 'IEA autoproducer production' table</t>
  </si>
  <si>
    <t>The IEA 'net electricity and heat generation in autoproducers'  table from you country is automatically imported into the table below (when you 'import data' on the 'Dashboard' sheet). After a conversion to gross electricity production in another tab, this data will be used in the analysis. Non-numerical values will be highlighted in yellow as a warning.</t>
  </si>
  <si>
    <r>
      <t xml:space="preserve">Determining the fuel inputs, heat &amp; power production of all CHPs (final demand and main activity). This is done by extracting and manipulating information from two IEA data tables. Furthermore, ‘full load hours’ for CHPs are defined (these are country specific, whereas other CHP attributes remain fixed for every country). </t>
    </r>
    <r>
      <rPr>
        <sz val="12"/>
        <rFont val="Calibri (Body)"/>
      </rPr>
      <t>The unsold heat is added to the energy balance</t>
    </r>
    <r>
      <rPr>
        <sz val="12"/>
        <rFont val="Calibri"/>
        <family val="2"/>
        <scheme val="minor"/>
      </rPr>
      <t xml:space="preserve"> (IEA does not consider it), and the fuel use for unsold heat is moved from final demand to the conversions part of the balance. These manipulations result in a 'corrected' energy balance, which will be further adapted to ETM logic in the  “Power and heat plant analysis”, where the remaining plants (‘main activity’ electricity production) are addressed.
Note that this analysis is primarily about energy. Installed capacities per plant type are an extra result of this analysis (see the 'Results by machine' sheet). For this the user can assume typical FLH per plant type, which the model will use to determine installed capacities. 
</t>
    </r>
    <r>
      <rPr>
        <b/>
        <sz val="12"/>
        <rFont val="Calibri"/>
        <family val="2"/>
        <scheme val="minor"/>
      </rPr>
      <t xml:space="preserve">This is the most complicated analysis step that is required to generate input data for the Energy Transition Model. All subsequent steps should be easier. </t>
    </r>
  </si>
  <si>
    <r>
      <t>In the corrected energy balance, the fuel use for unsold heat from CHPs is moved from the final demand of sectors to the conversion part of the balance.</t>
    </r>
    <r>
      <rPr>
        <sz val="12"/>
        <rFont val="Calibri (Body)"/>
      </rPr>
      <t xml:space="preserve"> Also, the final demand of the sectors now shows the unsold heat produced in the sector.</t>
    </r>
    <r>
      <rPr>
        <sz val="12"/>
        <rFont val="Calibri"/>
        <family val="2"/>
        <scheme val="minor"/>
      </rPr>
      <t xml:space="preserve"> 
Color code: Changed cell: dark blue (changed sums: bright blue). No longer valid after correction: Red</t>
    </r>
  </si>
  <si>
    <r>
      <t xml:space="preserve">On this page, the first allocation matrix is created to divide differences between the original and corrected energy balance from a carrier and aggregated demand level to a subsector and final demand level. In this matrix the share of CHP electricity production for every subsector is multiplied with the share of the final demand (of the total final demand of that carrier within the industry / energy industry) per carrier per subsector. In this way we obtain a </t>
    </r>
    <r>
      <rPr>
        <i/>
        <sz val="12"/>
        <rFont val="Calibri"/>
        <family val="2"/>
        <scheme val="minor"/>
      </rPr>
      <t>non-normalized</t>
    </r>
    <r>
      <rPr>
        <sz val="12"/>
        <rFont val="Calibri"/>
        <family val="2"/>
        <scheme val="minor"/>
      </rPr>
      <t xml:space="preserve"> matrix that assigns weight to both the final demand of each carrier for each subsector and that subsector's share in CHP electricity production. This means that if a subsector has a zero final demand for a carrier, the matrix entry will be zero as well. As a result, the final demand for that carrier in that sector will stay zero in the corrected energy balance (and will not become negative). 
</t>
    </r>
    <r>
      <rPr>
        <sz val="12"/>
        <color rgb="FFFF0000"/>
        <rFont val="Calibri (Body)"/>
      </rPr>
      <t xml:space="preserve">Note for experts: </t>
    </r>
    <r>
      <rPr>
        <sz val="12"/>
        <rFont val="Calibri (Body)"/>
      </rPr>
      <t>If final demand or own use of a specific carrier does become negative</t>
    </r>
    <r>
      <rPr>
        <sz val="12"/>
        <rFont val="Calibri"/>
        <family val="2"/>
        <scheme val="minor"/>
      </rPr>
      <t xml:space="preserve">, and if shares are calculated based on this final demand, this could very well lead to a miscalculation of </t>
    </r>
    <r>
      <rPr>
        <sz val="12"/>
        <rFont val="Calibri (Body)"/>
      </rPr>
      <t>shares</t>
    </r>
    <r>
      <rPr>
        <sz val="12"/>
        <rFont val="Calibri"/>
        <family val="2"/>
        <scheme val="minor"/>
      </rPr>
      <t xml:space="preserve">. If there are more than two shares within a </t>
    </r>
    <r>
      <rPr>
        <sz val="12"/>
        <rFont val="Calibri (Body)"/>
      </rPr>
      <t>share group</t>
    </r>
    <r>
      <rPr>
        <sz val="12"/>
        <rFont val="Calibri"/>
        <family val="2"/>
        <scheme val="minor"/>
      </rPr>
      <t xml:space="preserve"> and at least one of them is negative, this will most probably lead to a misallocation of energy (for reference also see https://github.com/quintel/etdataset/issues/175). </t>
    </r>
  </si>
  <si>
    <t>Corrected energy balance allocation factors step 1</t>
  </si>
  <si>
    <t>Corrected energy balance allocation factors step 2</t>
  </si>
  <si>
    <r>
      <t xml:space="preserve">The purpose of this sheet is to create an allocation matrix to allocate fuel input for unsold CHP heat (determined on the 'Results by fuel' sheet) to both subsectors and IEA carriers on the 'Corrected energy balance step 1' sheet. The split to subsectors was performed on the 'CEB allocation factors step 1' sheet. This sheet performs the split to carriers. The ETM works with aggregated carriers rather than the specific IEA carriers, so we also have to split the fuel input for unsold CHP heat into IEA carriers demand in order to be able to correct the EB. 
First, a </t>
    </r>
    <r>
      <rPr>
        <i/>
        <sz val="12"/>
        <rFont val="Calibri"/>
        <family val="2"/>
        <scheme val="minor"/>
      </rPr>
      <t>normalized</t>
    </r>
    <r>
      <rPr>
        <sz val="12"/>
        <rFont val="Calibri"/>
        <family val="2"/>
        <scheme val="minor"/>
      </rPr>
      <t xml:space="preserve"> version of the allocation matrix from 'CEB allocation factors step 1' is imported. (Normalization entails that these factors have been rescaled such that the sum of the entries per carrier (column) is equal to 1).) The allocation to IEA carriers is done in the 'sub(fuel) allocation' part of this sheet: the electricity output per EB carrier is expressed as a share of the aggregated ETM carrier. Next we require that these carriers have a non-zero final demand, since we already excluded carriers with zero final demand in step 1 of the construction of this matrix. The shares that fulfil this requirement are then normalized to give a 100% total for every aggregated ETM carrier. The resulting shares are then multiplied with the normalized factors at the top of this sheet to give the final allocation matrix values. On the 'Corrected energy balance step 1' sheet, the latter are multiplied</t>
    </r>
    <r>
      <rPr>
        <sz val="12"/>
        <color theme="1"/>
        <rFont val="Calibri (Body)"/>
      </rPr>
      <t xml:space="preserve"> with the fuel input for unsold CHP heat (determined on the 'Results by fuel' sheet) </t>
    </r>
    <r>
      <rPr>
        <sz val="12"/>
        <rFont val="Calibri"/>
        <family val="2"/>
        <scheme val="minor"/>
      </rPr>
      <t>of the corresponding carrier.
Note: Cells that are 'greyed-out' signify carriers or subsectors that are not taken into account in the correction of the IEA energy balance with fuel for unsold heat.</t>
    </r>
  </si>
  <si>
    <t>energy_chp_local_engine_network_gas.central_producer</t>
  </si>
  <si>
    <t>energy_chp_local_engine_biogas.central_producer</t>
  </si>
  <si>
    <t>energy_chp_local_engine_network_gas</t>
  </si>
  <si>
    <t>energy_chp_local_engine_biogas</t>
  </si>
  <si>
    <t>Heat network (local)</t>
  </si>
  <si>
    <t xml:space="preserve">Main activity </t>
  </si>
  <si>
    <t>chp_flh_heat_network_gas</t>
  </si>
  <si>
    <t>chp_flh_heat_network_biogas</t>
  </si>
  <si>
    <t>chp_flh_heat_network_wood_pellets</t>
  </si>
  <si>
    <t>energy_chp_local_wood_pellets</t>
  </si>
  <si>
    <t>energy_chp_local_wood_pellets.central_producer</t>
  </si>
  <si>
    <t>November 29, 2019</t>
  </si>
  <si>
    <t>industry_chp_wood_pellets</t>
  </si>
  <si>
    <t>chp_flh_iei_wood_pellets</t>
  </si>
  <si>
    <t>Merged the CHPs for the residences, services and agriculture sector into local CHPs that supply the heat network for these sectors. Added a wood pellets CHP for the industry sector.</t>
  </si>
  <si>
    <t>April 20, 2021</t>
  </si>
  <si>
    <t>Generalise energy_balance and autoproducer prod. to also allow use of Eurostat energy balances</t>
  </si>
  <si>
    <t>energy balance</t>
  </si>
  <si>
    <t>autoproducer prod.</t>
  </si>
  <si>
    <t>net electricity and heat production by autoproducers table</t>
  </si>
  <si>
    <t>Overview of CHP inputs and outputs by sector and fuel. This sheet also checks against statistics.</t>
  </si>
  <si>
    <t>Conversion of the net electricity production data to gross electricity production data</t>
  </si>
  <si>
    <t>Biomass</t>
  </si>
  <si>
    <t>Biomass CHP</t>
  </si>
  <si>
    <t>electricity_output_conversion</t>
  </si>
  <si>
    <t>heat_output_conversion</t>
  </si>
  <si>
    <t>Rename technical_specs to all_technical_specs. Technical specs are no longer imported from ETSource but instead can be set by the user in the Dashboard. The efficiencies are added to the Central Producer CSV (step 1).</t>
  </si>
  <si>
    <t>May 21, 2021</t>
  </si>
  <si>
    <t>This page lists the technical specifications of the CHP that are used in the ETM and for which the demands and productions are determined in this analysis. These specifications can be set by the user in the dashboard and thus can vary per country.</t>
  </si>
  <si>
    <t>CHP efficiencies</t>
  </si>
  <si>
    <t>%</t>
  </si>
  <si>
    <t>Gas CHP - electrical efficiency</t>
  </si>
  <si>
    <t>Gas CHP - heat efficiency</t>
  </si>
  <si>
    <t>Biogas CHP - electrical efficiency</t>
  </si>
  <si>
    <t>Wood pellets CHP - electrical efficiency</t>
  </si>
  <si>
    <t>Biogas CHP - heat efficiency</t>
  </si>
  <si>
    <t>Wood pellets CHP - heat efficiency</t>
  </si>
  <si>
    <t>Gas turbine CHP - electrical efficiency</t>
  </si>
  <si>
    <t>Gas engine CHP - electrical efficiency</t>
  </si>
  <si>
    <t>Gas combined cycle CHP  - electrical efficiency</t>
  </si>
  <si>
    <t>Coal CHP - electrical efficiency</t>
  </si>
  <si>
    <t>Gas combined cycle CHP - electrical efficiency</t>
  </si>
  <si>
    <t>Lignite CHP - electrical efficiency</t>
  </si>
  <si>
    <t>Co-firing CHP - electrical efficiency</t>
  </si>
  <si>
    <t>Waste CHP - electrical efficiency</t>
  </si>
  <si>
    <t>Gas turbine CHP - heat efficiency</t>
  </si>
  <si>
    <t>Gas engine CHP - heat efficiency</t>
  </si>
  <si>
    <t>Gas combined cycle CHP - heat efficiency</t>
  </si>
  <si>
    <t>Coal CHP - heat efficiency</t>
  </si>
  <si>
    <t>Lignite CHP - heat efficiency</t>
  </si>
  <si>
    <t>Co-firing CHP - heat efficiency</t>
  </si>
  <si>
    <t>Waste CHP - heat efficiency</t>
  </si>
  <si>
    <t>chp_elec_eff_heat_nework_gas</t>
  </si>
  <si>
    <t>chp_heat_eff_heat_nework_gas</t>
  </si>
  <si>
    <t>chp_elec_eff_heat_nework_biogas</t>
  </si>
  <si>
    <t>chp_heat_eff_heat_nework_biogas</t>
  </si>
  <si>
    <t>chp_elec_eff_heat_nework_wood_pellets</t>
  </si>
  <si>
    <t>chp_heat_eff_heat_nework_wood_pellets</t>
  </si>
  <si>
    <t>chp_elec_eff_iei_gas_turbine</t>
  </si>
  <si>
    <t>chp_heat_eff_iei_gas_turbine</t>
  </si>
  <si>
    <t>chp_heat_eff_iei_gas_engine</t>
  </si>
  <si>
    <t>chp_elec_eff_iei_gas_engine</t>
  </si>
  <si>
    <t>chp_elec_eff_iei_coal</t>
  </si>
  <si>
    <t>chp_heat_eff_iei_coal</t>
  </si>
  <si>
    <t>chp_elec_eff_iei_wood_pellets</t>
  </si>
  <si>
    <t>chp_heat_eff_iei_wood_pellets</t>
  </si>
  <si>
    <t>chp_elec_eff_ma_gas</t>
  </si>
  <si>
    <t>chp_heat_eff_ma_gas</t>
  </si>
  <si>
    <t>chp_elec_eff_ma_coal</t>
  </si>
  <si>
    <t>chp_heat_eff_ma_coal</t>
  </si>
  <si>
    <t>chp_elec_eff_ma_lignite</t>
  </si>
  <si>
    <t>chp_heat_eff_ma_lignite</t>
  </si>
  <si>
    <t>chp_heat_eff_ma_cofiring</t>
  </si>
  <si>
    <t>chp_elec_eff_ma_cofiring</t>
  </si>
  <si>
    <t>chp_elec_eff_waste</t>
  </si>
  <si>
    <t>chp_heat_eff_waste</t>
  </si>
  <si>
    <t>nl</t>
  </si>
  <si>
    <t>N.B. Must be equal to main activity CCGT CHP</t>
  </si>
  <si>
    <t>Coal gas CHP</t>
  </si>
  <si>
    <t>industry_chp_coal_gas.central_producer</t>
  </si>
  <si>
    <t>industry_chp_coal_gas</t>
  </si>
  <si>
    <t>November 2, 2021</t>
  </si>
  <si>
    <t>Added Coal gas CHP to the analysis, because the new modelling approach introduced in the steel sector update allows coal gas to be used directly in a specific coal gas industry CHP.</t>
  </si>
  <si>
    <t>chp_flh_iei_coal_gas</t>
  </si>
  <si>
    <t>Unsold heat is not important for the coal gas CHP</t>
  </si>
  <si>
    <t>September 21, 2022</t>
  </si>
  <si>
    <t>September 22, 2022</t>
  </si>
  <si>
    <t>Mathijs Bijkerk</t>
  </si>
  <si>
    <t>Target corrected energy balance</t>
  </si>
  <si>
    <t>Delta target original</t>
  </si>
  <si>
    <t>Result corrected energy balance</t>
  </si>
  <si>
    <t>Corrected the addition of unsold heat to final consumption by industry sub sectors and energy industry own use sub secto in 'Corrected energy balance step 1' sheet, by fixing link to CEB factors. See https://github.com/quintel/etdataset/issues/942. Added a comparison table between the target corrected energy balance and the resulting corrected energy balance to make it easier to spot mistakes in the corrected energy balance.. Added a dashboard check veryfing that the delta between both is 0.</t>
  </si>
  <si>
    <t>Delta target corrected</t>
  </si>
  <si>
    <t>The delta between the target and resulting corrected energy balance is 0</t>
  </si>
  <si>
    <t>On this page we first give the target corrected energy balance using aggregated carriers. This target shows how the energy balance should look based on the 'Results by fuel' sheet. The next balance is the original IEA balance with aggregated carriers, this is sourced directly from the 'energy balance sheet'. The delta between the target and the original can then be used to check if the work done in 'Results by fuel' has led to the right reallocation of energy. The result corrected energy balance then gives the actual result, which is sourced directly from 'Corrected energy balance step 1'. The delta between the target and result can be used to check whether the work done in 'Results by fuel' is allocated properly in the corrected energy balance. For this delta there should be no difference, all values should be 0 or very close to 0 (minor differences can occur due to rounding differences).</t>
  </si>
  <si>
    <t>For wood pellets products in 'Corrected energy balance step 1' sheet in the autoproducer transformation flow, change link to "All autoproducers" in the 'Results by fuel' sheet, instead of only the autoproducers from "Industry".</t>
  </si>
  <si>
    <t>For coal gas products in the CHP autoproducer and main activity transformation flows, all energy had been moved to the autoproducer flow, but this was not reflected in the 'Corrected energy balance step 1' sheet. This has now been adjusted.</t>
  </si>
  <si>
    <t>chp_flh_agr_biogas</t>
  </si>
  <si>
    <t>chp_flh_agr_wood_pellets</t>
  </si>
  <si>
    <t>chp_flh_agr_gas</t>
  </si>
  <si>
    <t>`</t>
  </si>
  <si>
    <t>chp_elec_eff_agr_gas_engine</t>
  </si>
  <si>
    <t>chp_heat_eff_agr_gas_engine</t>
  </si>
  <si>
    <t>chp_elec_eff_agr_biogas</t>
  </si>
  <si>
    <t>chp_heat_eff_agr_biogas</t>
  </si>
  <si>
    <t>chp_elec_eff_agr_wood_pellets</t>
  </si>
  <si>
    <t>chp_heat_eff_agr_wood_pellets</t>
  </si>
  <si>
    <t>agriculture_chp_engine_network_gas_dispatchable</t>
  </si>
  <si>
    <t>agriculture_chp_engine_biogas</t>
  </si>
  <si>
    <t>agriculture_chp_wood_pellets</t>
  </si>
  <si>
    <t>December 6, 2022</t>
  </si>
  <si>
    <t>Quintel</t>
  </si>
  <si>
    <t>Split agriculture sector from the CHPs of the residences and services sector (partially undoing 3.45). Agriculture sector now has its own heat demand and supply, similar to the industry sector.</t>
  </si>
  <si>
    <t>Shares agriculture steam hot water</t>
  </si>
  <si>
    <t>Demand</t>
  </si>
  <si>
    <t>Demand (TJ)</t>
  </si>
  <si>
    <t>Supply</t>
  </si>
  <si>
    <t xml:space="preserve">   Local final consumption</t>
  </si>
  <si>
    <t>Total local production by agriculture CHPs</t>
  </si>
  <si>
    <t xml:space="preserve">   Central final consumption</t>
  </si>
  <si>
    <t>agriculture_final_demand_steam_hot_water_child_share</t>
  </si>
  <si>
    <t>share</t>
  </si>
  <si>
    <t>agriculture_final_demand_local_steam_hot_water</t>
  </si>
  <si>
    <t>agriculture_final_demand_central_steam_hot_water</t>
  </si>
  <si>
    <t>Shares agri. steam hot water</t>
  </si>
  <si>
    <t>Determination of the input shares of steam hot water final consumption in the agriculture sector</t>
  </si>
  <si>
    <t>December 12, 2022</t>
  </si>
  <si>
    <t>Allow part of local heat demand from agriculture which is not supplied by local CHPs to be supplied from the central heat network. Added "Shares agri. Steam hot water" and child share output CSV for the agriculture final steam hot water demand node.</t>
  </si>
  <si>
    <t>Agriculture final heat consumption which is not supplied by agricultural CHPs is supplied by the central heat network.</t>
  </si>
  <si>
    <t>The local production of agricultural CHPs does not exceed final consumption</t>
  </si>
  <si>
    <t>Local steam hot water production by agriculture CHPs is allocated to final consumption of steam hot water in the agriculture sector. Remaining final consumption of steam hot water consumption is supplied by the central heat network. Excess local production is waste as unused steam hot water production in the energy graph.</t>
  </si>
  <si>
    <t>csv_agr_steam_fd_child_share</t>
  </si>
  <si>
    <t>CSV-file containing the split of steam hot water demand in the agriculture sector local heat supply from agriculture CHPs and supply from the central heat network</t>
  </si>
  <si>
    <t>Unused (wasted)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</si>
</sst>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
    <numFmt numFmtId="167" formatCode="0.000000"/>
    <numFmt numFmtId="168" formatCode="[$-409]mmmm\ d\,\ yyyy;@"/>
  </numFmts>
  <fonts count="40" x14ac:knownFonts="1">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
      <b/>
      <sz val="16"/>
      <color theme="3"/>
      <name val="Calibri"/>
      <family val="2"/>
      <scheme val="minor"/>
    </font>
    <font>
      <sz val="18"/>
      <color theme="1"/>
      <name val="Calibri"/>
      <family val="2"/>
      <scheme val="minor"/>
    </font>
    <font>
      <sz val="18"/>
      <color rgb="FF000000"/>
      <name val="Calibri"/>
      <family val="2"/>
      <scheme val="minor"/>
    </font>
    <font>
      <sz val="12"/>
      <name val="Calibri"/>
      <family val="2"/>
      <scheme val="minor"/>
    </font>
    <font>
      <b/>
      <sz val="12"/>
      <name val="Calibri"/>
      <family val="2"/>
      <scheme val="minor"/>
    </font>
    <font>
      <sz val="12"/>
      <color rgb="FF000000"/>
      <name val="Calibri"/>
      <family val="2"/>
      <scheme val="minor"/>
    </font>
    <font>
      <sz val="11"/>
      <color rgb="FF000000"/>
      <name val="Arial"/>
      <family val="2"/>
    </font>
    <font>
      <b/>
      <sz val="12"/>
      <color rgb="FF000000"/>
      <name val="Calibri"/>
      <family val="2"/>
      <scheme val="minor"/>
    </font>
    <font>
      <sz val="12"/>
      <color rgb="FFFF0000"/>
      <name val="Calibri"/>
      <family val="2"/>
      <scheme val="minor"/>
    </font>
    <font>
      <i/>
      <sz val="12"/>
      <color rgb="FF000000"/>
      <name val="Calibri"/>
      <family val="2"/>
      <scheme val="minor"/>
    </font>
    <font>
      <sz val="11"/>
      <color theme="1"/>
      <name val="Calibri"/>
      <family val="2"/>
      <scheme val="minor"/>
    </font>
    <font>
      <u/>
      <sz val="12"/>
      <color theme="1"/>
      <name val="Calibri"/>
      <family val="2"/>
      <scheme val="minor"/>
    </font>
    <font>
      <b/>
      <sz val="12"/>
      <color rgb="FFFF0000"/>
      <name val="Calibri"/>
      <family val="2"/>
      <scheme val="minor"/>
    </font>
    <font>
      <i/>
      <sz val="12"/>
      <name val="Calibri"/>
      <family val="2"/>
      <scheme val="minor"/>
    </font>
    <font>
      <u/>
      <sz val="12"/>
      <name val="Calibri"/>
      <family val="2"/>
      <scheme val="minor"/>
    </font>
    <font>
      <b/>
      <sz val="11"/>
      <color theme="1"/>
      <name val="Calibri"/>
      <family val="2"/>
      <scheme val="minor"/>
    </font>
    <font>
      <u/>
      <sz val="12"/>
      <color rgb="FF000000"/>
      <name val="Calibri"/>
      <family val="2"/>
      <scheme val="minor"/>
    </font>
    <font>
      <sz val="24"/>
      <color theme="1"/>
      <name val="Calibri"/>
      <family val="2"/>
      <scheme val="minor"/>
    </font>
    <font>
      <b/>
      <sz val="16"/>
      <color theme="1"/>
      <name val="Calibri"/>
      <family val="2"/>
      <scheme val="minor"/>
    </font>
    <font>
      <sz val="16"/>
      <color theme="1"/>
      <name val="Calibri"/>
      <family val="2"/>
      <scheme val="minor"/>
    </font>
    <font>
      <sz val="8"/>
      <name val="Calibri"/>
      <family val="2"/>
      <scheme val="minor"/>
    </font>
    <font>
      <b/>
      <u/>
      <sz val="12"/>
      <color rgb="FFFF0000"/>
      <name val="Calibri"/>
      <family val="2"/>
      <scheme val="minor"/>
    </font>
    <font>
      <i/>
      <sz val="12"/>
      <color theme="2" tint="-9.9978637043366805E-2"/>
      <name val="Calibri"/>
      <family val="2"/>
      <scheme val="minor"/>
    </font>
    <font>
      <i/>
      <sz val="12"/>
      <color rgb="FFFF0000"/>
      <name val="Calibri"/>
      <family val="2"/>
      <scheme val="minor"/>
    </font>
    <font>
      <sz val="12"/>
      <color rgb="FF000000"/>
      <name val="Lucida Grande"/>
      <family val="2"/>
    </font>
    <font>
      <b/>
      <i/>
      <sz val="12"/>
      <color theme="1"/>
      <name val="Calibri"/>
      <family val="2"/>
      <scheme val="minor"/>
    </font>
    <font>
      <sz val="12"/>
      <color theme="0" tint="-0.34998626667073579"/>
      <name val="Calibri"/>
      <family val="2"/>
      <scheme val="minor"/>
    </font>
    <font>
      <sz val="12"/>
      <color rgb="FFFF0000"/>
      <name val="Calibri (Body)"/>
    </font>
    <font>
      <i/>
      <sz val="12"/>
      <color theme="0" tint="-0.499984740745262"/>
      <name val="Calibri"/>
      <family val="2"/>
      <scheme val="minor"/>
    </font>
    <font>
      <sz val="12"/>
      <color theme="2" tint="-9.9978637043366805E-2"/>
      <name val="Calibri"/>
      <family val="2"/>
      <scheme val="minor"/>
    </font>
    <font>
      <sz val="12"/>
      <name val="Calibri (Body)"/>
    </font>
    <font>
      <sz val="12"/>
      <color theme="1"/>
      <name val="Calibri (Body)"/>
    </font>
  </fonts>
  <fills count="18">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FF"/>
        <bgColor rgb="FF000000"/>
      </patternFill>
    </fill>
    <fill>
      <patternFill patternType="solid">
        <fgColor rgb="FFFFFF00"/>
        <bgColor indexed="64"/>
      </patternFill>
    </fill>
    <fill>
      <patternFill patternType="solid">
        <fgColor theme="0" tint="-0.249977111117893"/>
        <bgColor indexed="64"/>
      </patternFill>
    </fill>
    <fill>
      <patternFill patternType="solid">
        <fgColor rgb="FF92CDDC"/>
        <bgColor rgb="FF000000"/>
      </patternFill>
    </fill>
    <fill>
      <patternFill patternType="solid">
        <fgColor theme="9"/>
        <bgColor indexed="64"/>
      </patternFill>
    </fill>
    <fill>
      <patternFill patternType="solid">
        <fgColor rgb="FFCCFFCC"/>
        <bgColor indexed="64"/>
      </patternFill>
    </fill>
  </fills>
  <borders count="8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double">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style="medium">
        <color auto="1"/>
      </right>
      <top/>
      <bottom/>
      <diagonal/>
    </border>
    <border>
      <left/>
      <right style="thin">
        <color auto="1"/>
      </right>
      <top style="medium">
        <color auto="1"/>
      </top>
      <bottom style="thin">
        <color auto="1"/>
      </bottom>
      <diagonal/>
    </border>
    <border>
      <left/>
      <right/>
      <top style="thin">
        <color auto="1"/>
      </top>
      <bottom style="medium">
        <color auto="1"/>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right style="thin">
        <color rgb="FF000000"/>
      </right>
      <top/>
      <bottom style="thin">
        <color auto="1"/>
      </bottom>
      <diagonal/>
    </border>
    <border>
      <left style="thin">
        <color auto="1"/>
      </left>
      <right/>
      <top style="double">
        <color auto="1"/>
      </top>
      <bottom/>
      <diagonal/>
    </border>
    <border>
      <left/>
      <right/>
      <top style="double">
        <color auto="1"/>
      </top>
      <bottom/>
      <diagonal/>
    </border>
    <border>
      <left/>
      <right style="thin">
        <color auto="1"/>
      </right>
      <top style="double">
        <color auto="1"/>
      </top>
      <bottom/>
      <diagonal/>
    </border>
    <border>
      <left style="thin">
        <color auto="1"/>
      </left>
      <right/>
      <top style="medium">
        <color auto="1"/>
      </top>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diagonal/>
    </border>
    <border>
      <left/>
      <right style="medium">
        <color auto="1"/>
      </right>
      <top/>
      <bottom style="double">
        <color auto="1"/>
      </bottom>
      <diagonal/>
    </border>
    <border>
      <left style="thin">
        <color auto="1"/>
      </left>
      <right style="thin">
        <color auto="1"/>
      </right>
      <top style="medium">
        <color auto="1"/>
      </top>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diagonal/>
    </border>
    <border>
      <left style="medium">
        <color auto="1"/>
      </left>
      <right/>
      <top style="medium">
        <color auto="1"/>
      </top>
      <bottom style="medium">
        <color auto="1"/>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
      <left style="medium">
        <color auto="1"/>
      </left>
      <right style="medium">
        <color auto="1"/>
      </right>
      <top style="thin">
        <color auto="1"/>
      </top>
      <bottom/>
      <diagonal/>
    </border>
  </borders>
  <cellStyleXfs count="2620">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cellStyleXfs>
  <cellXfs count="848">
    <xf numFmtId="0" fontId="0" fillId="0" borderId="0" xfId="0"/>
    <xf numFmtId="0" fontId="2" fillId="3" borderId="0" xfId="0" applyFont="1" applyFill="1"/>
    <xf numFmtId="0" fontId="0" fillId="3" borderId="0" xfId="0" applyFill="1"/>
    <xf numFmtId="0" fontId="2" fillId="3" borderId="1" xfId="0" applyFont="1" applyFill="1" applyBorder="1"/>
    <xf numFmtId="0" fontId="0" fillId="3" borderId="2" xfId="0" applyFill="1" applyBorder="1"/>
    <xf numFmtId="0" fontId="0" fillId="3" borderId="3" xfId="0" applyFill="1" applyBorder="1"/>
    <xf numFmtId="0" fontId="0" fillId="3" borderId="0" xfId="0" applyFill="1" applyAlignment="1">
      <alignment horizontal="left"/>
    </xf>
    <xf numFmtId="0" fontId="0" fillId="3" borderId="5" xfId="0" applyFill="1" applyBorder="1"/>
    <xf numFmtId="0" fontId="0" fillId="3" borderId="7" xfId="0" applyFill="1" applyBorder="1"/>
    <xf numFmtId="0" fontId="0" fillId="3" borderId="8" xfId="0" applyFill="1" applyBorder="1"/>
    <xf numFmtId="0" fontId="0" fillId="3" borderId="4" xfId="0" applyFill="1" applyBorder="1"/>
    <xf numFmtId="0" fontId="0" fillId="3" borderId="6" xfId="0" applyFill="1" applyBorder="1"/>
    <xf numFmtId="0" fontId="5" fillId="3" borderId="0" xfId="0" applyFont="1" applyFill="1"/>
    <xf numFmtId="0" fontId="0" fillId="3" borderId="9" xfId="0" applyFill="1" applyBorder="1"/>
    <xf numFmtId="0" fontId="2" fillId="3" borderId="4" xfId="0" applyFont="1" applyFill="1" applyBorder="1"/>
    <xf numFmtId="0" fontId="2" fillId="3" borderId="5" xfId="0" applyFont="1" applyFill="1" applyBorder="1"/>
    <xf numFmtId="0" fontId="8" fillId="3" borderId="0" xfId="0" applyFont="1"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2" fillId="0" borderId="7" xfId="0" applyFont="1" applyBorder="1" applyAlignment="1">
      <alignment vertical="top" wrapText="1"/>
    </xf>
    <xf numFmtId="0" fontId="2" fillId="0" borderId="6" xfId="0" applyFont="1" applyBorder="1" applyAlignment="1">
      <alignment vertical="top" wrapText="1"/>
    </xf>
    <xf numFmtId="0" fontId="2" fillId="0" borderId="0" xfId="0" applyFont="1"/>
    <xf numFmtId="0" fontId="0" fillId="0" borderId="20" xfId="0" applyBorder="1"/>
    <xf numFmtId="0" fontId="0" fillId="0" borderId="18" xfId="0" applyBorder="1" applyAlignment="1">
      <alignment vertical="top" wrapText="1"/>
    </xf>
    <xf numFmtId="0" fontId="0" fillId="0" borderId="19" xfId="0" applyBorder="1" applyAlignment="1">
      <alignment vertical="top" wrapText="1"/>
    </xf>
    <xf numFmtId="0" fontId="0" fillId="0" borderId="12" xfId="0" applyBorder="1"/>
    <xf numFmtId="0" fontId="0" fillId="0" borderId="15" xfId="0" applyBorder="1"/>
    <xf numFmtId="0" fontId="0" fillId="0" borderId="14" xfId="0" applyBorder="1"/>
    <xf numFmtId="0" fontId="0" fillId="0" borderId="16" xfId="0" applyBorder="1"/>
    <xf numFmtId="0" fontId="0" fillId="0" borderId="17" xfId="0" applyBorder="1"/>
    <xf numFmtId="0" fontId="0" fillId="0" borderId="21" xfId="0" applyBorder="1"/>
    <xf numFmtId="0" fontId="0" fillId="0" borderId="22" xfId="0" applyBorder="1"/>
    <xf numFmtId="0" fontId="0" fillId="0" borderId="23" xfId="0" applyBorder="1"/>
    <xf numFmtId="0" fontId="0" fillId="0" borderId="11" xfId="0" applyBorder="1"/>
    <xf numFmtId="0" fontId="0" fillId="0" borderId="24" xfId="0" applyBorder="1"/>
    <xf numFmtId="0" fontId="0" fillId="0" borderId="25" xfId="0" applyBorder="1"/>
    <xf numFmtId="0" fontId="0" fillId="0" borderId="13" xfId="0" applyBorder="1"/>
    <xf numFmtId="0" fontId="0" fillId="0" borderId="7" xfId="0" applyBorder="1"/>
    <xf numFmtId="0" fontId="0" fillId="0" borderId="26" xfId="0" applyBorder="1"/>
    <xf numFmtId="0" fontId="12" fillId="3" borderId="1" xfId="0" applyFont="1" applyFill="1" applyBorder="1"/>
    <xf numFmtId="0" fontId="0" fillId="3" borderId="27" xfId="0" applyFill="1" applyBorder="1"/>
    <xf numFmtId="0" fontId="0" fillId="0" borderId="28" xfId="0" applyBorder="1"/>
    <xf numFmtId="0" fontId="0" fillId="0" borderId="8" xfId="0" applyBorder="1"/>
    <xf numFmtId="0" fontId="0" fillId="0" borderId="27" xfId="0" applyBorder="1"/>
    <xf numFmtId="0" fontId="0" fillId="0" borderId="5" xfId="0" applyBorder="1"/>
    <xf numFmtId="0" fontId="0" fillId="0" borderId="7" xfId="0" applyBorder="1" applyAlignment="1">
      <alignment wrapText="1"/>
    </xf>
    <xf numFmtId="0" fontId="0" fillId="0" borderId="10" xfId="0" applyBorder="1"/>
    <xf numFmtId="0" fontId="0" fillId="0" borderId="29" xfId="0" applyBorder="1"/>
    <xf numFmtId="0" fontId="0" fillId="3" borderId="1" xfId="0" applyFill="1" applyBorder="1"/>
    <xf numFmtId="0" fontId="0" fillId="0" borderId="4" xfId="0" applyBorder="1"/>
    <xf numFmtId="0" fontId="0" fillId="0" borderId="6" xfId="0" applyBorder="1"/>
    <xf numFmtId="0" fontId="0" fillId="0" borderId="2" xfId="0" applyBorder="1"/>
    <xf numFmtId="0" fontId="5" fillId="0" borderId="27" xfId="0" applyFont="1" applyBorder="1"/>
    <xf numFmtId="0" fontId="14" fillId="0" borderId="0" xfId="0" applyFont="1"/>
    <xf numFmtId="0" fontId="11" fillId="3" borderId="0" xfId="0" applyFont="1" applyFill="1"/>
    <xf numFmtId="0" fontId="0" fillId="0" borderId="32" xfId="0" applyBorder="1" applyAlignment="1">
      <alignment vertical="top" wrapText="1"/>
    </xf>
    <xf numFmtId="0" fontId="0" fillId="0" borderId="31" xfId="0" applyBorder="1"/>
    <xf numFmtId="0" fontId="0" fillId="0" borderId="33" xfId="0" applyBorder="1"/>
    <xf numFmtId="0" fontId="2" fillId="3" borderId="0" xfId="0" applyFont="1" applyFill="1" applyAlignment="1">
      <alignment vertical="top" wrapText="1"/>
    </xf>
    <xf numFmtId="0" fontId="2" fillId="3" borderId="0" xfId="0" applyFont="1" applyFill="1" applyAlignment="1">
      <alignment vertical="top"/>
    </xf>
    <xf numFmtId="0" fontId="0" fillId="10" borderId="0" xfId="0" applyFill="1"/>
    <xf numFmtId="0" fontId="2" fillId="0" borderId="8" xfId="0" applyFont="1" applyBorder="1" applyAlignment="1">
      <alignment vertical="top"/>
    </xf>
    <xf numFmtId="0" fontId="2" fillId="0" borderId="8" xfId="0" applyFont="1" applyBorder="1" applyAlignment="1">
      <alignment vertical="top" wrapText="1"/>
    </xf>
    <xf numFmtId="0" fontId="0" fillId="0" borderId="5" xfId="0" applyBorder="1" applyAlignment="1">
      <alignment vertical="top"/>
    </xf>
    <xf numFmtId="0" fontId="5" fillId="0" borderId="5" xfId="0" applyFont="1" applyBorder="1"/>
    <xf numFmtId="0" fontId="2" fillId="0" borderId="7" xfId="0" applyFont="1" applyBorder="1"/>
    <xf numFmtId="0" fontId="15" fillId="3" borderId="0" xfId="0" applyFont="1" applyFill="1" applyAlignment="1">
      <alignment horizontal="left" vertical="top" wrapText="1"/>
    </xf>
    <xf numFmtId="9" fontId="0" fillId="0" borderId="0" xfId="0" applyNumberFormat="1" applyAlignment="1">
      <alignment horizontal="right"/>
    </xf>
    <xf numFmtId="0" fontId="0" fillId="0" borderId="0" xfId="0" applyAlignment="1">
      <alignment vertical="top" wrapText="1"/>
    </xf>
    <xf numFmtId="0" fontId="17" fillId="12" borderId="0" xfId="0" applyFont="1" applyFill="1"/>
    <xf numFmtId="0" fontId="2" fillId="0" borderId="0" xfId="0" applyFont="1" applyAlignment="1">
      <alignment vertical="top" wrapText="1"/>
    </xf>
    <xf numFmtId="0" fontId="2" fillId="0" borderId="5" xfId="0" applyFont="1" applyBorder="1" applyAlignment="1">
      <alignment vertical="top" wrapText="1"/>
    </xf>
    <xf numFmtId="0" fontId="11" fillId="3" borderId="2" xfId="0" applyFont="1" applyFill="1" applyBorder="1"/>
    <xf numFmtId="0" fontId="11" fillId="3" borderId="3" xfId="0" applyFont="1" applyFill="1" applyBorder="1"/>
    <xf numFmtId="0" fontId="11" fillId="3" borderId="0" xfId="0" applyFont="1" applyFill="1" applyAlignment="1">
      <alignment wrapText="1"/>
    </xf>
    <xf numFmtId="0" fontId="12" fillId="3" borderId="7" xfId="0" applyFont="1" applyFill="1" applyBorder="1" applyAlignment="1">
      <alignment wrapText="1"/>
    </xf>
    <xf numFmtId="0" fontId="18" fillId="0" borderId="0" xfId="0" applyFont="1" applyAlignment="1">
      <alignment vertical="top" wrapText="1"/>
    </xf>
    <xf numFmtId="0" fontId="18" fillId="0" borderId="5" xfId="0" applyFont="1" applyBorder="1" applyAlignment="1">
      <alignment vertical="top" wrapText="1"/>
    </xf>
    <xf numFmtId="0" fontId="2" fillId="3" borderId="37" xfId="0" applyFont="1" applyFill="1" applyBorder="1"/>
    <xf numFmtId="0" fontId="2" fillId="3" borderId="38" xfId="0" applyFont="1" applyFill="1" applyBorder="1"/>
    <xf numFmtId="0" fontId="0" fillId="3" borderId="39" xfId="0" applyFill="1" applyBorder="1"/>
    <xf numFmtId="0" fontId="0" fillId="3" borderId="40" xfId="0" applyFill="1" applyBorder="1"/>
    <xf numFmtId="0" fontId="0" fillId="3" borderId="15" xfId="0" applyFill="1" applyBorder="1"/>
    <xf numFmtId="0" fontId="2" fillId="3" borderId="40" xfId="0" applyFont="1" applyFill="1" applyBorder="1"/>
    <xf numFmtId="0" fontId="2" fillId="3" borderId="15" xfId="0" applyFont="1" applyFill="1" applyBorder="1"/>
    <xf numFmtId="0" fontId="0" fillId="3" borderId="40" xfId="0" applyFill="1" applyBorder="1" applyAlignment="1">
      <alignment vertical="top"/>
    </xf>
    <xf numFmtId="0" fontId="0" fillId="3" borderId="41" xfId="0" applyFill="1" applyBorder="1"/>
    <xf numFmtId="0" fontId="0" fillId="3" borderId="26" xfId="0" applyFill="1" applyBorder="1"/>
    <xf numFmtId="0" fontId="0" fillId="3" borderId="42" xfId="0" applyFill="1" applyBorder="1"/>
    <xf numFmtId="0" fontId="0" fillId="3" borderId="16" xfId="0" applyFill="1" applyBorder="1"/>
    <xf numFmtId="0" fontId="0" fillId="3" borderId="0" xfId="0" applyFill="1" applyAlignment="1">
      <alignment vertical="top" wrapText="1"/>
    </xf>
    <xf numFmtId="0" fontId="0" fillId="3" borderId="17" xfId="0" applyFill="1" applyBorder="1"/>
    <xf numFmtId="0" fontId="2" fillId="3" borderId="8" xfId="0" applyFont="1" applyFill="1" applyBorder="1" applyAlignment="1">
      <alignment vertical="top" wrapText="1"/>
    </xf>
    <xf numFmtId="0" fontId="0" fillId="3" borderId="36" xfId="0" applyFill="1" applyBorder="1"/>
    <xf numFmtId="0" fontId="0" fillId="3" borderId="35" xfId="0" applyFill="1" applyBorder="1"/>
    <xf numFmtId="0" fontId="2" fillId="3" borderId="8" xfId="0" applyFont="1" applyFill="1" applyBorder="1"/>
    <xf numFmtId="0" fontId="0" fillId="0" borderId="0" xfId="0" applyAlignment="1">
      <alignment wrapText="1"/>
    </xf>
    <xf numFmtId="0" fontId="0" fillId="0" borderId="15" xfId="0" applyBorder="1" applyAlignment="1">
      <alignment wrapText="1"/>
    </xf>
    <xf numFmtId="0" fontId="13" fillId="0" borderId="0" xfId="0" applyFont="1"/>
    <xf numFmtId="0" fontId="0" fillId="0" borderId="15" xfId="0" applyBorder="1" applyAlignment="1">
      <alignment vertical="top" wrapText="1"/>
    </xf>
    <xf numFmtId="0" fontId="16" fillId="0" borderId="15" xfId="0" applyFont="1" applyBorder="1"/>
    <xf numFmtId="0" fontId="0" fillId="3" borderId="38" xfId="0" applyFill="1" applyBorder="1"/>
    <xf numFmtId="0" fontId="2" fillId="3" borderId="41" xfId="0" applyFont="1" applyFill="1" applyBorder="1"/>
    <xf numFmtId="0" fontId="2" fillId="3" borderId="26" xfId="0" applyFont="1" applyFill="1" applyBorder="1"/>
    <xf numFmtId="0" fontId="0" fillId="3" borderId="41" xfId="0" applyFill="1" applyBorder="1" applyAlignment="1">
      <alignment vertical="top"/>
    </xf>
    <xf numFmtId="0" fontId="0" fillId="0" borderId="43" xfId="0" applyBorder="1"/>
    <xf numFmtId="0" fontId="2" fillId="0" borderId="41" xfId="0" applyFont="1" applyBorder="1" applyAlignment="1">
      <alignment vertical="top" wrapText="1"/>
    </xf>
    <xf numFmtId="0" fontId="2" fillId="0" borderId="26" xfId="0" applyFont="1" applyBorder="1" applyAlignment="1">
      <alignment vertical="top"/>
    </xf>
    <xf numFmtId="0" fontId="12" fillId="3" borderId="37" xfId="0" applyFont="1" applyFill="1" applyBorder="1"/>
    <xf numFmtId="0" fontId="11" fillId="3" borderId="38" xfId="0" applyFont="1" applyFill="1" applyBorder="1"/>
    <xf numFmtId="0" fontId="11" fillId="3" borderId="39" xfId="0" applyFont="1" applyFill="1" applyBorder="1"/>
    <xf numFmtId="0" fontId="11" fillId="3" borderId="40" xfId="0" applyFont="1" applyFill="1" applyBorder="1"/>
    <xf numFmtId="0" fontId="11" fillId="3" borderId="15" xfId="0" applyFont="1" applyFill="1" applyBorder="1"/>
    <xf numFmtId="0" fontId="12" fillId="3" borderId="41" xfId="0" applyFont="1" applyFill="1" applyBorder="1" applyAlignment="1">
      <alignment wrapText="1"/>
    </xf>
    <xf numFmtId="9" fontId="12" fillId="0" borderId="15" xfId="0" applyNumberFormat="1" applyFont="1" applyBorder="1"/>
    <xf numFmtId="9" fontId="12" fillId="0" borderId="44" xfId="0" applyNumberFormat="1" applyFont="1" applyBorder="1"/>
    <xf numFmtId="9" fontId="12" fillId="0" borderId="17" xfId="0" applyNumberFormat="1" applyFont="1" applyBorder="1"/>
    <xf numFmtId="0" fontId="2" fillId="3" borderId="40" xfId="0" applyFont="1" applyFill="1" applyBorder="1" applyAlignment="1">
      <alignment vertical="top" wrapText="1"/>
    </xf>
    <xf numFmtId="0" fontId="2" fillId="3" borderId="15" xfId="0" applyFont="1" applyFill="1" applyBorder="1" applyAlignment="1">
      <alignment vertical="top" wrapText="1"/>
    </xf>
    <xf numFmtId="0" fontId="19" fillId="3" borderId="40" xfId="0" applyFont="1" applyFill="1" applyBorder="1"/>
    <xf numFmtId="0" fontId="16" fillId="3" borderId="40" xfId="0" applyFont="1" applyFill="1" applyBorder="1"/>
    <xf numFmtId="0" fontId="2" fillId="3" borderId="5" xfId="0" applyFont="1" applyFill="1" applyBorder="1" applyAlignment="1">
      <alignment vertical="top" wrapText="1"/>
    </xf>
    <xf numFmtId="0" fontId="0" fillId="3" borderId="43" xfId="0" applyFill="1" applyBorder="1"/>
    <xf numFmtId="0" fontId="2" fillId="3" borderId="41" xfId="0" applyFont="1" applyFill="1" applyBorder="1" applyAlignment="1">
      <alignment vertical="top" wrapText="1"/>
    </xf>
    <xf numFmtId="0" fontId="2" fillId="0" borderId="1" xfId="0" applyFont="1" applyBorder="1"/>
    <xf numFmtId="0" fontId="20" fillId="3" borderId="0" xfId="0" applyFont="1" applyFill="1"/>
    <xf numFmtId="0" fontId="19" fillId="3" borderId="49" xfId="0" applyFont="1" applyFill="1" applyBorder="1"/>
    <xf numFmtId="0" fontId="0" fillId="3" borderId="51" xfId="0" applyFill="1" applyBorder="1"/>
    <xf numFmtId="0" fontId="0" fillId="0" borderId="35" xfId="0" applyBorder="1"/>
    <xf numFmtId="0" fontId="0" fillId="0" borderId="36" xfId="0" applyBorder="1"/>
    <xf numFmtId="0" fontId="0" fillId="0" borderId="44" xfId="0" applyBorder="1"/>
    <xf numFmtId="0" fontId="18" fillId="0" borderId="7" xfId="0" applyFont="1" applyBorder="1" applyAlignment="1">
      <alignment vertical="top" wrapText="1"/>
    </xf>
    <xf numFmtId="0" fontId="18" fillId="0" borderId="8" xfId="0" applyFont="1" applyBorder="1" applyAlignment="1">
      <alignment vertical="top" wrapText="1"/>
    </xf>
    <xf numFmtId="0" fontId="19" fillId="3" borderId="40" xfId="0" applyFont="1" applyFill="1" applyBorder="1" applyAlignment="1">
      <alignment vertical="top" wrapText="1"/>
    </xf>
    <xf numFmtId="0" fontId="0" fillId="3" borderId="40" xfId="0" applyFill="1" applyBorder="1" applyAlignment="1">
      <alignment vertical="center"/>
    </xf>
    <xf numFmtId="0" fontId="9" fillId="3" borderId="40" xfId="0" applyFont="1" applyFill="1" applyBorder="1" applyAlignment="1">
      <alignment horizontal="center" vertical="center"/>
    </xf>
    <xf numFmtId="0" fontId="10" fillId="3" borderId="40" xfId="0" applyFont="1" applyFill="1" applyBorder="1" applyAlignment="1">
      <alignment horizontal="center" vertical="center"/>
    </xf>
    <xf numFmtId="0" fontId="18" fillId="3" borderId="0" xfId="0" applyFont="1" applyFill="1" applyAlignment="1">
      <alignment vertical="top" wrapText="1"/>
    </xf>
    <xf numFmtId="0" fontId="18" fillId="3" borderId="5" xfId="0" applyFont="1" applyFill="1" applyBorder="1" applyAlignment="1">
      <alignment vertical="top" wrapText="1"/>
    </xf>
    <xf numFmtId="0" fontId="2" fillId="3" borderId="15" xfId="0" applyFont="1" applyFill="1" applyBorder="1" applyAlignment="1">
      <alignment vertical="top"/>
    </xf>
    <xf numFmtId="0" fontId="0" fillId="3" borderId="5" xfId="0" applyFill="1" applyBorder="1" applyAlignment="1">
      <alignment vertical="top"/>
    </xf>
    <xf numFmtId="0" fontId="19" fillId="3" borderId="40" xfId="0" applyFont="1" applyFill="1" applyBorder="1" applyAlignment="1">
      <alignment vertical="top"/>
    </xf>
    <xf numFmtId="0" fontId="22" fillId="3" borderId="40" xfId="0" applyFont="1" applyFill="1" applyBorder="1"/>
    <xf numFmtId="0" fontId="19" fillId="3" borderId="42" xfId="0" applyFont="1" applyFill="1" applyBorder="1"/>
    <xf numFmtId="0" fontId="19" fillId="3" borderId="40" xfId="0" applyFont="1" applyFill="1" applyBorder="1" applyAlignment="1">
      <alignment horizontal="right"/>
    </xf>
    <xf numFmtId="0" fontId="22" fillId="3" borderId="40" xfId="0" applyFont="1" applyFill="1" applyBorder="1" applyAlignment="1">
      <alignment horizontal="right"/>
    </xf>
    <xf numFmtId="0" fontId="0" fillId="3" borderId="8" xfId="0" applyFill="1" applyBorder="1" applyAlignment="1">
      <alignment vertical="top"/>
    </xf>
    <xf numFmtId="0" fontId="19" fillId="3" borderId="41" xfId="0" applyFont="1" applyFill="1" applyBorder="1"/>
    <xf numFmtId="0" fontId="2" fillId="0" borderId="26" xfId="0" applyFont="1" applyBorder="1"/>
    <xf numFmtId="0" fontId="11" fillId="0" borderId="15" xfId="0" applyFont="1" applyBorder="1"/>
    <xf numFmtId="0" fontId="0" fillId="3" borderId="2" xfId="0" applyFill="1" applyBorder="1" applyAlignment="1">
      <alignment vertical="top" wrapText="1"/>
    </xf>
    <xf numFmtId="0" fontId="0" fillId="0" borderId="55" xfId="0" applyBorder="1"/>
    <xf numFmtId="0" fontId="0" fillId="0" borderId="18" xfId="0" applyBorder="1"/>
    <xf numFmtId="0" fontId="0" fillId="0" borderId="19" xfId="0" applyBorder="1"/>
    <xf numFmtId="0" fontId="0" fillId="11" borderId="38" xfId="0" applyFill="1" applyBorder="1"/>
    <xf numFmtId="9" fontId="0" fillId="0" borderId="16" xfId="0" applyNumberFormat="1" applyBorder="1" applyAlignment="1">
      <alignment horizontal="right"/>
    </xf>
    <xf numFmtId="9" fontId="5" fillId="0" borderId="0" xfId="0" applyNumberFormat="1" applyFont="1" applyAlignment="1">
      <alignment horizontal="right"/>
    </xf>
    <xf numFmtId="9" fontId="5" fillId="0" borderId="16" xfId="0" applyNumberFormat="1" applyFont="1" applyBorder="1" applyAlignment="1">
      <alignment horizontal="right"/>
    </xf>
    <xf numFmtId="0" fontId="0" fillId="0" borderId="15" xfId="0" applyBorder="1" applyAlignment="1">
      <alignment vertical="top"/>
    </xf>
    <xf numFmtId="0" fontId="15" fillId="0" borderId="6" xfId="0" applyFont="1" applyBorder="1" applyAlignment="1">
      <alignment vertical="top" wrapText="1"/>
    </xf>
    <xf numFmtId="0" fontId="15" fillId="0" borderId="7" xfId="0" applyFont="1" applyBorder="1" applyAlignment="1">
      <alignment vertical="top" wrapText="1"/>
    </xf>
    <xf numFmtId="0" fontId="4" fillId="0" borderId="7" xfId="0" applyFont="1" applyBorder="1" applyAlignment="1">
      <alignment vertical="top" wrapText="1"/>
    </xf>
    <xf numFmtId="0" fontId="0" fillId="3" borderId="44" xfId="0" applyFill="1" applyBorder="1"/>
    <xf numFmtId="0" fontId="0" fillId="0" borderId="54" xfId="0" applyBorder="1"/>
    <xf numFmtId="0" fontId="0" fillId="0" borderId="9" xfId="0" applyBorder="1"/>
    <xf numFmtId="0" fontId="0" fillId="0" borderId="48" xfId="0" applyBorder="1"/>
    <xf numFmtId="0" fontId="0" fillId="0" borderId="7" xfId="0" applyBorder="1" applyAlignment="1">
      <alignment vertical="top" wrapText="1"/>
    </xf>
    <xf numFmtId="0" fontId="0" fillId="0" borderId="53" xfId="0" applyBorder="1"/>
    <xf numFmtId="0" fontId="0" fillId="0" borderId="56" xfId="0" applyBorder="1"/>
    <xf numFmtId="9" fontId="0" fillId="0" borderId="46" xfId="731" applyFont="1" applyFill="1" applyBorder="1"/>
    <xf numFmtId="9" fontId="0" fillId="0" borderId="9" xfId="731" applyFont="1" applyFill="1" applyBorder="1"/>
    <xf numFmtId="9" fontId="0" fillId="0" borderId="47" xfId="731" applyFont="1" applyFill="1" applyBorder="1"/>
    <xf numFmtId="9" fontId="0" fillId="0" borderId="48" xfId="731" applyFont="1" applyFill="1" applyBorder="1"/>
    <xf numFmtId="9" fontId="0" fillId="0" borderId="18" xfId="731" applyFont="1" applyFill="1" applyBorder="1"/>
    <xf numFmtId="9" fontId="0" fillId="0" borderId="0" xfId="731" applyFont="1" applyFill="1" applyBorder="1"/>
    <xf numFmtId="0" fontId="0" fillId="0" borderId="46" xfId="0" applyBorder="1"/>
    <xf numFmtId="0" fontId="0" fillId="3" borderId="43" xfId="0" applyFill="1" applyBorder="1" applyAlignment="1">
      <alignment vertical="top"/>
    </xf>
    <xf numFmtId="9" fontId="12" fillId="0" borderId="4" xfId="0" applyNumberFormat="1" applyFont="1" applyBorder="1"/>
    <xf numFmtId="0" fontId="2" fillId="0" borderId="15" xfId="0" applyFont="1" applyBorder="1" applyAlignment="1">
      <alignment vertical="top"/>
    </xf>
    <xf numFmtId="0" fontId="12" fillId="3" borderId="0" xfId="0" applyFont="1" applyFill="1" applyAlignment="1">
      <alignment wrapText="1"/>
    </xf>
    <xf numFmtId="0" fontId="12" fillId="3" borderId="15" xfId="0" applyFont="1" applyFill="1" applyBorder="1" applyAlignment="1">
      <alignment wrapText="1"/>
    </xf>
    <xf numFmtId="0" fontId="22" fillId="3" borderId="40" xfId="0" applyFont="1" applyFill="1" applyBorder="1" applyAlignment="1">
      <alignment wrapText="1"/>
    </xf>
    <xf numFmtId="9" fontId="12" fillId="0" borderId="26" xfId="0" applyNumberFormat="1" applyFont="1" applyBorder="1"/>
    <xf numFmtId="0" fontId="15" fillId="3" borderId="4" xfId="0" applyFont="1" applyFill="1" applyBorder="1" applyAlignment="1">
      <alignment horizontal="left" vertical="top" wrapText="1"/>
    </xf>
    <xf numFmtId="9" fontId="0" fillId="0" borderId="7" xfId="0" applyNumberFormat="1" applyBorder="1" applyAlignment="1">
      <alignment horizontal="right"/>
    </xf>
    <xf numFmtId="9" fontId="5" fillId="0" borderId="7" xfId="0" applyNumberFormat="1" applyFont="1" applyBorder="1" applyAlignment="1">
      <alignment horizontal="right"/>
    </xf>
    <xf numFmtId="0" fontId="12" fillId="0" borderId="7" xfId="0" applyFont="1" applyBorder="1" applyAlignment="1">
      <alignment wrapText="1"/>
    </xf>
    <xf numFmtId="0" fontId="12" fillId="0" borderId="26" xfId="0" applyFont="1" applyBorder="1" applyAlignment="1">
      <alignment wrapText="1"/>
    </xf>
    <xf numFmtId="0" fontId="15" fillId="0" borderId="7" xfId="0" applyFont="1" applyBorder="1" applyAlignment="1">
      <alignment horizontal="left" vertical="top" wrapText="1"/>
    </xf>
    <xf numFmtId="0" fontId="19" fillId="3" borderId="4" xfId="0" applyFont="1" applyFill="1" applyBorder="1" applyAlignment="1">
      <alignment vertical="top" wrapText="1"/>
    </xf>
    <xf numFmtId="0" fontId="2" fillId="3" borderId="5" xfId="0" applyFont="1" applyFill="1" applyBorder="1" applyAlignment="1">
      <alignment vertical="top"/>
    </xf>
    <xf numFmtId="0" fontId="24" fillId="2" borderId="40" xfId="0" applyFont="1" applyFill="1" applyBorder="1"/>
    <xf numFmtId="0" fontId="2" fillId="3" borderId="57" xfId="0" applyFont="1" applyFill="1" applyBorder="1"/>
    <xf numFmtId="0" fontId="2" fillId="3" borderId="18" xfId="0" applyFont="1" applyFill="1" applyBorder="1"/>
    <xf numFmtId="0" fontId="0" fillId="3" borderId="18" xfId="0" applyFill="1" applyBorder="1"/>
    <xf numFmtId="0" fontId="2" fillId="3" borderId="19" xfId="0" applyFont="1" applyFill="1" applyBorder="1"/>
    <xf numFmtId="0" fontId="2" fillId="3" borderId="55" xfId="0" applyFont="1" applyFill="1" applyBorder="1"/>
    <xf numFmtId="0" fontId="2" fillId="3" borderId="32" xfId="0" applyFont="1" applyFill="1" applyBorder="1"/>
    <xf numFmtId="0" fontId="0" fillId="3" borderId="19" xfId="0" applyFill="1" applyBorder="1"/>
    <xf numFmtId="0" fontId="2" fillId="3" borderId="58" xfId="0" applyFont="1" applyFill="1" applyBorder="1"/>
    <xf numFmtId="0" fontId="0" fillId="3" borderId="55" xfId="0" applyFill="1" applyBorder="1"/>
    <xf numFmtId="0" fontId="2" fillId="3" borderId="59" xfId="0" applyFont="1" applyFill="1" applyBorder="1"/>
    <xf numFmtId="0" fontId="0" fillId="9" borderId="0" xfId="0" applyFill="1"/>
    <xf numFmtId="0" fontId="0" fillId="0" borderId="62" xfId="0" applyBorder="1"/>
    <xf numFmtId="0" fontId="25" fillId="3" borderId="0" xfId="0" applyFont="1" applyFill="1" applyAlignment="1">
      <alignment vertical="center"/>
    </xf>
    <xf numFmtId="0" fontId="0" fillId="3" borderId="0" xfId="0" applyFill="1" applyAlignment="1">
      <alignment horizontal="left" vertical="center"/>
    </xf>
    <xf numFmtId="0" fontId="26" fillId="3" borderId="0" xfId="0" applyFont="1" applyFill="1" applyAlignment="1">
      <alignment horizontal="left" vertical="center"/>
    </xf>
    <xf numFmtId="0" fontId="27" fillId="3" borderId="0" xfId="0" applyFont="1" applyFill="1" applyAlignment="1">
      <alignment horizontal="left" vertical="center"/>
    </xf>
    <xf numFmtId="0" fontId="27" fillId="3" borderId="0" xfId="0" applyFont="1" applyFill="1"/>
    <xf numFmtId="0" fontId="8" fillId="3" borderId="0" xfId="0" applyFont="1" applyFill="1" applyAlignment="1">
      <alignment vertical="center"/>
    </xf>
    <xf numFmtId="0" fontId="0" fillId="13" borderId="0" xfId="0" applyFill="1"/>
    <xf numFmtId="0" fontId="2" fillId="3" borderId="1" xfId="0" applyFont="1" applyFill="1" applyBorder="1" applyAlignment="1">
      <alignment vertical="center"/>
    </xf>
    <xf numFmtId="0" fontId="25" fillId="3" borderId="2" xfId="0" applyFont="1" applyFill="1" applyBorder="1" applyAlignment="1">
      <alignment vertical="center"/>
    </xf>
    <xf numFmtId="0" fontId="25" fillId="3" borderId="3" xfId="0" applyFont="1" applyFill="1" applyBorder="1" applyAlignment="1">
      <alignment vertical="center"/>
    </xf>
    <xf numFmtId="0" fontId="13" fillId="0" borderId="5" xfId="0" applyFont="1" applyBorder="1"/>
    <xf numFmtId="0" fontId="13" fillId="0" borderId="8" xfId="0" applyFont="1" applyBorder="1"/>
    <xf numFmtId="0" fontId="13" fillId="0" borderId="62" xfId="0" applyFont="1" applyBorder="1"/>
    <xf numFmtId="0" fontId="20" fillId="3" borderId="40" xfId="0" applyFont="1" applyFill="1" applyBorder="1"/>
    <xf numFmtId="0" fontId="0" fillId="3" borderId="6" xfId="0" applyFill="1" applyBorder="1" applyAlignment="1">
      <alignment horizontal="left" vertical="top"/>
    </xf>
    <xf numFmtId="0" fontId="13" fillId="12" borderId="6" xfId="0" applyFont="1" applyFill="1" applyBorder="1" applyAlignment="1">
      <alignment horizontal="left" vertical="top"/>
    </xf>
    <xf numFmtId="0" fontId="11" fillId="0" borderId="4" xfId="0" applyFont="1" applyBorder="1"/>
    <xf numFmtId="0" fontId="0" fillId="0" borderId="47" xfId="0" applyBorder="1"/>
    <xf numFmtId="0" fontId="11" fillId="0" borderId="62" xfId="0" applyFont="1" applyBorder="1"/>
    <xf numFmtId="0" fontId="11" fillId="0" borderId="0" xfId="0" applyFont="1" applyAlignment="1">
      <alignment horizontal="left" vertical="top" wrapText="1"/>
    </xf>
    <xf numFmtId="0" fontId="13" fillId="0" borderId="15" xfId="0" applyFont="1" applyBorder="1"/>
    <xf numFmtId="0" fontId="0" fillId="0" borderId="0" xfId="0" applyAlignment="1">
      <alignment horizontal="right"/>
    </xf>
    <xf numFmtId="0" fontId="0" fillId="0" borderId="7" xfId="0" applyBorder="1" applyAlignment="1">
      <alignment horizontal="right"/>
    </xf>
    <xf numFmtId="0" fontId="11" fillId="0" borderId="5" xfId="0" applyFont="1" applyBorder="1"/>
    <xf numFmtId="0" fontId="13" fillId="0" borderId="61" xfId="0" applyFont="1" applyBorder="1"/>
    <xf numFmtId="0" fontId="13" fillId="0" borderId="7" xfId="0" applyFont="1" applyBorder="1"/>
    <xf numFmtId="0" fontId="2" fillId="3" borderId="41" xfId="0" applyFont="1" applyFill="1" applyBorder="1" applyAlignment="1">
      <alignment vertical="top"/>
    </xf>
    <xf numFmtId="0" fontId="2" fillId="0" borderId="7" xfId="0" applyFont="1" applyBorder="1" applyAlignment="1">
      <alignment vertical="top"/>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9" fillId="3" borderId="40" xfId="0" applyFont="1" applyFill="1" applyBorder="1"/>
    <xf numFmtId="2" fontId="5" fillId="0" borderId="27" xfId="0" applyNumberFormat="1" applyFont="1" applyBorder="1"/>
    <xf numFmtId="2" fontId="0" fillId="0" borderId="5" xfId="0" applyNumberFormat="1" applyBorder="1"/>
    <xf numFmtId="2" fontId="0" fillId="0" borderId="62" xfId="0" applyNumberFormat="1" applyBorder="1"/>
    <xf numFmtId="2" fontId="0" fillId="3" borderId="8" xfId="0" applyNumberFormat="1" applyFill="1" applyBorder="1"/>
    <xf numFmtId="2" fontId="0" fillId="3" borderId="5" xfId="0" applyNumberFormat="1" applyFill="1" applyBorder="1"/>
    <xf numFmtId="2" fontId="0" fillId="3" borderId="16" xfId="0" applyNumberFormat="1" applyFill="1" applyBorder="1" applyAlignment="1">
      <alignment horizontal="right"/>
    </xf>
    <xf numFmtId="2" fontId="21" fillId="3" borderId="16" xfId="0" applyNumberFormat="1" applyFont="1" applyFill="1" applyBorder="1" applyAlignment="1">
      <alignment horizontal="right"/>
    </xf>
    <xf numFmtId="2" fontId="5" fillId="3" borderId="16" xfId="0" applyNumberFormat="1" applyFont="1" applyFill="1" applyBorder="1" applyAlignment="1">
      <alignment horizontal="right"/>
    </xf>
    <xf numFmtId="2" fontId="0" fillId="3" borderId="43" xfId="0" applyNumberFormat="1" applyFill="1" applyBorder="1"/>
    <xf numFmtId="2" fontId="0" fillId="0" borderId="8" xfId="0" applyNumberFormat="1" applyBorder="1"/>
    <xf numFmtId="0" fontId="0" fillId="3" borderId="62" xfId="0" applyFill="1" applyBorder="1" applyAlignment="1">
      <alignment vertical="top"/>
    </xf>
    <xf numFmtId="2" fontId="0" fillId="3" borderId="62" xfId="0" applyNumberFormat="1" applyFill="1" applyBorder="1"/>
    <xf numFmtId="2" fontId="0" fillId="0" borderId="0" xfId="0" applyNumberFormat="1"/>
    <xf numFmtId="2" fontId="2" fillId="0" borderId="0" xfId="0" applyNumberFormat="1" applyFont="1"/>
    <xf numFmtId="9" fontId="5" fillId="0" borderId="62" xfId="731" applyFont="1" applyFill="1" applyBorder="1"/>
    <xf numFmtId="9" fontId="2" fillId="0" borderId="5" xfId="731" applyFont="1" applyFill="1" applyBorder="1"/>
    <xf numFmtId="9" fontId="0" fillId="0" borderId="6" xfId="0" applyNumberFormat="1" applyBorder="1" applyAlignment="1">
      <alignment horizontal="right"/>
    </xf>
    <xf numFmtId="9" fontId="0" fillId="0" borderId="44" xfId="0" applyNumberFormat="1" applyBorder="1" applyAlignment="1">
      <alignment horizontal="right"/>
    </xf>
    <xf numFmtId="0" fontId="12" fillId="3" borderId="4" xfId="0" applyFont="1" applyFill="1" applyBorder="1" applyAlignment="1">
      <alignment wrapText="1"/>
    </xf>
    <xf numFmtId="9" fontId="12" fillId="0" borderId="6" xfId="0" applyNumberFormat="1" applyFont="1" applyBorder="1"/>
    <xf numFmtId="2" fontId="5" fillId="0" borderId="0" xfId="0" applyNumberFormat="1" applyFont="1"/>
    <xf numFmtId="0" fontId="19" fillId="3" borderId="0" xfId="0" applyFont="1" applyFill="1"/>
    <xf numFmtId="0" fontId="13" fillId="0" borderId="65" xfId="0" applyFont="1" applyBorder="1"/>
    <xf numFmtId="0" fontId="13" fillId="0" borderId="66" xfId="0" applyFont="1" applyBorder="1"/>
    <xf numFmtId="0" fontId="0" fillId="3" borderId="67" xfId="0" applyFill="1" applyBorder="1"/>
    <xf numFmtId="0" fontId="2" fillId="0" borderId="15" xfId="0" applyFont="1" applyBorder="1"/>
    <xf numFmtId="0" fontId="0" fillId="3" borderId="46" xfId="0" applyFill="1" applyBorder="1"/>
    <xf numFmtId="9" fontId="5" fillId="0" borderId="5" xfId="731" applyFont="1" applyFill="1" applyBorder="1"/>
    <xf numFmtId="9" fontId="5" fillId="0" borderId="8" xfId="731" applyFont="1" applyFill="1" applyBorder="1"/>
    <xf numFmtId="2" fontId="0" fillId="0" borderId="43" xfId="0" applyNumberFormat="1" applyBorder="1"/>
    <xf numFmtId="0" fontId="18" fillId="0" borderId="16" xfId="0" applyFont="1" applyBorder="1"/>
    <xf numFmtId="0" fontId="18" fillId="0" borderId="43" xfId="0" applyFont="1" applyBorder="1"/>
    <xf numFmtId="0" fontId="0" fillId="0" borderId="62" xfId="0" applyBorder="1" applyAlignment="1">
      <alignment vertical="top" wrapText="1"/>
    </xf>
    <xf numFmtId="9" fontId="5" fillId="0" borderId="0" xfId="731" applyFont="1" applyFill="1" applyBorder="1"/>
    <xf numFmtId="0" fontId="5" fillId="0" borderId="8" xfId="0" applyFont="1" applyBorder="1"/>
    <xf numFmtId="0" fontId="0" fillId="0" borderId="69" xfId="0" applyBorder="1"/>
    <xf numFmtId="0" fontId="0" fillId="0" borderId="68" xfId="0" applyBorder="1"/>
    <xf numFmtId="9" fontId="5" fillId="0" borderId="47" xfId="731" applyFont="1" applyFill="1" applyBorder="1"/>
    <xf numFmtId="9" fontId="5" fillId="0" borderId="48" xfId="731" applyFont="1" applyFill="1" applyBorder="1"/>
    <xf numFmtId="0" fontId="0" fillId="0" borderId="57" xfId="0" applyBorder="1"/>
    <xf numFmtId="0" fontId="0" fillId="0" borderId="40" xfId="0" applyBorder="1"/>
    <xf numFmtId="0" fontId="0" fillId="0" borderId="41" xfId="0" applyBorder="1"/>
    <xf numFmtId="9" fontId="5" fillId="0" borderId="42" xfId="731" applyFont="1" applyFill="1" applyBorder="1"/>
    <xf numFmtId="9" fontId="5" fillId="0" borderId="16" xfId="731" applyFont="1" applyFill="1" applyBorder="1"/>
    <xf numFmtId="9" fontId="5" fillId="0" borderId="17" xfId="731" applyFont="1" applyFill="1" applyBorder="1"/>
    <xf numFmtId="0" fontId="0" fillId="3" borderId="37" xfId="0" applyFill="1" applyBorder="1"/>
    <xf numFmtId="9" fontId="5" fillId="0" borderId="40" xfId="731" applyFont="1" applyFill="1" applyBorder="1"/>
    <xf numFmtId="9" fontId="5" fillId="0" borderId="15" xfId="731" applyFont="1" applyFill="1" applyBorder="1"/>
    <xf numFmtId="9" fontId="17" fillId="0" borderId="0" xfId="0" applyNumberFormat="1" applyFont="1"/>
    <xf numFmtId="9" fontId="17" fillId="0" borderId="16" xfId="0" applyNumberFormat="1" applyFont="1" applyBorder="1"/>
    <xf numFmtId="9" fontId="5" fillId="3" borderId="0" xfId="731" applyFont="1" applyFill="1" applyBorder="1"/>
    <xf numFmtId="9" fontId="5" fillId="3" borderId="2" xfId="731" applyFont="1" applyFill="1" applyBorder="1"/>
    <xf numFmtId="0" fontId="0" fillId="3" borderId="58" xfId="0" applyFill="1" applyBorder="1"/>
    <xf numFmtId="9" fontId="5" fillId="3" borderId="40" xfId="731" applyFont="1" applyFill="1" applyBorder="1"/>
    <xf numFmtId="9" fontId="30" fillId="12" borderId="0" xfId="731" applyFont="1" applyFill="1"/>
    <xf numFmtId="9" fontId="30" fillId="3" borderId="0" xfId="731" applyFont="1" applyFill="1"/>
    <xf numFmtId="9" fontId="30" fillId="3" borderId="40" xfId="731" applyFont="1" applyFill="1" applyBorder="1"/>
    <xf numFmtId="2" fontId="0" fillId="3" borderId="0" xfId="0" applyNumberFormat="1" applyFill="1"/>
    <xf numFmtId="0" fontId="0" fillId="0" borderId="38" xfId="0" applyBorder="1"/>
    <xf numFmtId="0" fontId="0" fillId="0" borderId="71" xfId="0" applyBorder="1"/>
    <xf numFmtId="0" fontId="0" fillId="0" borderId="67" xfId="0" applyBorder="1"/>
    <xf numFmtId="166" fontId="0" fillId="0" borderId="0" xfId="0" applyNumberFormat="1"/>
    <xf numFmtId="0" fontId="0" fillId="3" borderId="45" xfId="0" applyFill="1" applyBorder="1" applyAlignment="1">
      <alignment vertical="top"/>
    </xf>
    <xf numFmtId="2" fontId="0" fillId="3" borderId="45" xfId="0" applyNumberFormat="1" applyFill="1" applyBorder="1"/>
    <xf numFmtId="0" fontId="2" fillId="3" borderId="7" xfId="0" applyFont="1" applyFill="1" applyBorder="1" applyAlignment="1">
      <alignment wrapText="1"/>
    </xf>
    <xf numFmtId="0" fontId="0" fillId="7" borderId="24" xfId="0" applyFill="1" applyBorder="1"/>
    <xf numFmtId="0" fontId="13" fillId="15" borderId="0" xfId="0" applyFont="1" applyFill="1"/>
    <xf numFmtId="0" fontId="0" fillId="3" borderId="19" xfId="0" applyFill="1" applyBorder="1" applyAlignment="1">
      <alignment vertical="top" wrapText="1"/>
    </xf>
    <xf numFmtId="0" fontId="0" fillId="3" borderId="23" xfId="0" applyFill="1" applyBorder="1"/>
    <xf numFmtId="1" fontId="0" fillId="7" borderId="27" xfId="0" applyNumberFormat="1" applyFill="1" applyBorder="1"/>
    <xf numFmtId="0" fontId="0" fillId="5" borderId="24" xfId="0" applyFill="1" applyBorder="1"/>
    <xf numFmtId="1" fontId="0" fillId="6" borderId="0" xfId="0" applyNumberFormat="1" applyFill="1"/>
    <xf numFmtId="1" fontId="0" fillId="0" borderId="0" xfId="0" applyNumberFormat="1"/>
    <xf numFmtId="1" fontId="0" fillId="0" borderId="27" xfId="0" applyNumberFormat="1" applyBorder="1"/>
    <xf numFmtId="1" fontId="0" fillId="0" borderId="15" xfId="0" applyNumberFormat="1" applyBorder="1"/>
    <xf numFmtId="1" fontId="0" fillId="5" borderId="0" xfId="0" applyNumberFormat="1" applyFill="1"/>
    <xf numFmtId="1" fontId="0" fillId="5" borderId="27" xfId="0" applyNumberFormat="1" applyFill="1" applyBorder="1"/>
    <xf numFmtId="1" fontId="0" fillId="5" borderId="15" xfId="0" applyNumberFormat="1" applyFill="1" applyBorder="1"/>
    <xf numFmtId="1" fontId="0" fillId="7" borderId="24" xfId="0" applyNumberFormat="1" applyFill="1" applyBorder="1"/>
    <xf numFmtId="1" fontId="0" fillId="7" borderId="31" xfId="0" applyNumberFormat="1" applyFill="1" applyBorder="1"/>
    <xf numFmtId="1" fontId="0" fillId="5" borderId="25" xfId="0" applyNumberFormat="1" applyFill="1" applyBorder="1"/>
    <xf numFmtId="1" fontId="0" fillId="0" borderId="7" xfId="0" applyNumberFormat="1" applyBorder="1"/>
    <xf numFmtId="1" fontId="0" fillId="7" borderId="28" xfId="0" applyNumberFormat="1" applyFill="1" applyBorder="1"/>
    <xf numFmtId="1" fontId="0" fillId="5" borderId="26" xfId="0" applyNumberFormat="1" applyFill="1" applyBorder="1"/>
    <xf numFmtId="1" fontId="0" fillId="0" borderId="24" xfId="0" applyNumberFormat="1" applyBorder="1"/>
    <xf numFmtId="1" fontId="0" fillId="0" borderId="31" xfId="0" applyNumberFormat="1" applyBorder="1"/>
    <xf numFmtId="1" fontId="0" fillId="0" borderId="25" xfId="0" applyNumberFormat="1" applyBorder="1"/>
    <xf numFmtId="1" fontId="0" fillId="5" borderId="24" xfId="0" applyNumberFormat="1" applyFill="1" applyBorder="1"/>
    <xf numFmtId="1" fontId="0" fillId="5" borderId="31" xfId="0" applyNumberFormat="1" applyFill="1" applyBorder="1"/>
    <xf numFmtId="1" fontId="0" fillId="0" borderId="16" xfId="0" applyNumberFormat="1" applyBorder="1"/>
    <xf numFmtId="1" fontId="0" fillId="0" borderId="33" xfId="0" applyNumberFormat="1" applyBorder="1"/>
    <xf numFmtId="1" fontId="0" fillId="5" borderId="17" xfId="0" applyNumberFormat="1" applyFill="1" applyBorder="1"/>
    <xf numFmtId="1" fontId="13" fillId="6" borderId="0" xfId="0" applyNumberFormat="1" applyFont="1" applyFill="1"/>
    <xf numFmtId="1" fontId="13" fillId="15" borderId="0" xfId="0" applyNumberFormat="1" applyFont="1" applyFill="1"/>
    <xf numFmtId="9" fontId="31" fillId="0" borderId="17" xfId="731" applyFont="1" applyFill="1" applyBorder="1"/>
    <xf numFmtId="9" fontId="31" fillId="0" borderId="42" xfId="731" applyFont="1" applyFill="1" applyBorder="1"/>
    <xf numFmtId="9" fontId="31" fillId="0" borderId="48" xfId="731" applyFont="1" applyFill="1" applyBorder="1"/>
    <xf numFmtId="9" fontId="31" fillId="0" borderId="40" xfId="731" applyFont="1" applyFill="1" applyBorder="1"/>
    <xf numFmtId="9" fontId="31" fillId="0" borderId="2" xfId="731" applyFont="1" applyFill="1" applyBorder="1"/>
    <xf numFmtId="9" fontId="31" fillId="0" borderId="15" xfId="731" applyFont="1" applyFill="1" applyBorder="1"/>
    <xf numFmtId="9" fontId="31" fillId="0" borderId="0" xfId="731" applyFont="1" applyFill="1" applyBorder="1"/>
    <xf numFmtId="9" fontId="21" fillId="0" borderId="42" xfId="731" applyFont="1" applyFill="1" applyBorder="1"/>
    <xf numFmtId="9" fontId="21" fillId="0" borderId="16" xfId="731" applyFont="1" applyFill="1" applyBorder="1"/>
    <xf numFmtId="9" fontId="21" fillId="0" borderId="17" xfId="731" applyFont="1" applyFill="1" applyBorder="1"/>
    <xf numFmtId="1" fontId="0" fillId="3" borderId="0" xfId="0" applyNumberFormat="1" applyFill="1"/>
    <xf numFmtId="0" fontId="2" fillId="3" borderId="6" xfId="0" applyFont="1" applyFill="1" applyBorder="1" applyAlignment="1">
      <alignment wrapText="1"/>
    </xf>
    <xf numFmtId="0" fontId="2" fillId="0" borderId="27" xfId="0" applyFont="1" applyBorder="1"/>
    <xf numFmtId="0" fontId="2" fillId="0" borderId="4" xfId="0" applyFont="1" applyBorder="1"/>
    <xf numFmtId="9" fontId="0" fillId="0" borderId="5" xfId="731" applyFont="1" applyFill="1" applyBorder="1"/>
    <xf numFmtId="0" fontId="0" fillId="3" borderId="61" xfId="0" applyFill="1" applyBorder="1"/>
    <xf numFmtId="0" fontId="0" fillId="0" borderId="60" xfId="0" applyBorder="1"/>
    <xf numFmtId="0" fontId="0" fillId="0" borderId="34" xfId="0" applyBorder="1"/>
    <xf numFmtId="0" fontId="0" fillId="3" borderId="72" xfId="0" applyFill="1" applyBorder="1"/>
    <xf numFmtId="0" fontId="11" fillId="0" borderId="0" xfId="0" applyFont="1" applyAlignment="1">
      <alignment wrapText="1"/>
    </xf>
    <xf numFmtId="0" fontId="2" fillId="0" borderId="28" xfId="0" applyFont="1" applyBorder="1"/>
    <xf numFmtId="0" fontId="2" fillId="0" borderId="53" xfId="0" applyFont="1" applyBorder="1"/>
    <xf numFmtId="0" fontId="11" fillId="0" borderId="0" xfId="0" applyFont="1"/>
    <xf numFmtId="9" fontId="11" fillId="0" borderId="9" xfId="731" applyFont="1" applyFill="1" applyBorder="1"/>
    <xf numFmtId="0" fontId="11" fillId="0" borderId="9" xfId="0" applyFont="1" applyBorder="1"/>
    <xf numFmtId="0" fontId="12" fillId="0" borderId="27" xfId="0" applyFont="1" applyBorder="1"/>
    <xf numFmtId="9" fontId="11" fillId="0" borderId="0" xfId="731" applyFont="1" applyFill="1" applyBorder="1"/>
    <xf numFmtId="0" fontId="11" fillId="0" borderId="46" xfId="0" applyFont="1" applyBorder="1"/>
    <xf numFmtId="0" fontId="11" fillId="0" borderId="27" xfId="0" applyFont="1" applyBorder="1"/>
    <xf numFmtId="165" fontId="11" fillId="0" borderId="24" xfId="731" applyNumberFormat="1" applyFont="1" applyFill="1" applyBorder="1"/>
    <xf numFmtId="0" fontId="11" fillId="0" borderId="48" xfId="0" applyFont="1" applyBorder="1"/>
    <xf numFmtId="0" fontId="11" fillId="0" borderId="7" xfId="0" applyFont="1" applyBorder="1"/>
    <xf numFmtId="9" fontId="11" fillId="0" borderId="24" xfId="731" applyFont="1" applyFill="1" applyBorder="1"/>
    <xf numFmtId="9" fontId="11" fillId="0" borderId="46" xfId="731" applyFont="1" applyFill="1" applyBorder="1"/>
    <xf numFmtId="0" fontId="12" fillId="0" borderId="4" xfId="0" applyFont="1" applyBorder="1"/>
    <xf numFmtId="0" fontId="11" fillId="0" borderId="24" xfId="0" applyFont="1" applyBorder="1"/>
    <xf numFmtId="0" fontId="11" fillId="0" borderId="7" xfId="0" applyFont="1" applyBorder="1" applyAlignment="1">
      <alignment horizontal="right"/>
    </xf>
    <xf numFmtId="0" fontId="0" fillId="0" borderId="0" xfId="0" applyAlignment="1">
      <alignment horizontal="left" vertical="top" wrapText="1"/>
    </xf>
    <xf numFmtId="9" fontId="11" fillId="0" borderId="7" xfId="731" applyFont="1" applyFill="1" applyBorder="1"/>
    <xf numFmtId="165" fontId="11" fillId="0" borderId="0" xfId="731" applyNumberFormat="1" applyFont="1" applyFill="1" applyBorder="1"/>
    <xf numFmtId="165" fontId="11" fillId="0" borderId="9" xfId="731" applyNumberFormat="1" applyFont="1" applyFill="1" applyBorder="1"/>
    <xf numFmtId="10" fontId="2" fillId="16" borderId="0" xfId="731" applyNumberFormat="1" applyFont="1" applyFill="1" applyBorder="1"/>
    <xf numFmtId="10" fontId="2" fillId="16" borderId="7" xfId="731" applyNumberFormat="1" applyFont="1" applyFill="1" applyBorder="1"/>
    <xf numFmtId="166" fontId="2" fillId="0" borderId="0" xfId="0" applyNumberFormat="1" applyFont="1"/>
    <xf numFmtId="166" fontId="2" fillId="0" borderId="7" xfId="0" applyNumberFormat="1" applyFont="1" applyBorder="1"/>
    <xf numFmtId="0" fontId="5" fillId="0" borderId="7" xfId="0" applyFont="1" applyBorder="1"/>
    <xf numFmtId="0" fontId="15" fillId="0" borderId="6" xfId="0" applyFont="1" applyBorder="1" applyAlignment="1">
      <alignment horizontal="left" vertical="top" wrapText="1"/>
    </xf>
    <xf numFmtId="0" fontId="2" fillId="3" borderId="41" xfId="0" applyFont="1" applyFill="1" applyBorder="1" applyAlignment="1">
      <alignment wrapText="1"/>
    </xf>
    <xf numFmtId="9" fontId="0" fillId="0" borderId="7" xfId="731" applyFont="1" applyFill="1" applyBorder="1"/>
    <xf numFmtId="0" fontId="16" fillId="0" borderId="0" xfId="0" applyFont="1"/>
    <xf numFmtId="0" fontId="5" fillId="0" borderId="0" xfId="0" applyFont="1"/>
    <xf numFmtId="0" fontId="21" fillId="0" borderId="0" xfId="0" applyFont="1"/>
    <xf numFmtId="9" fontId="21" fillId="0" borderId="0" xfId="731" applyFont="1" applyFill="1" applyBorder="1"/>
    <xf numFmtId="165" fontId="21" fillId="0" borderId="0" xfId="731" applyNumberFormat="1" applyFont="1" applyFill="1" applyBorder="1"/>
    <xf numFmtId="9" fontId="21" fillId="0" borderId="7" xfId="731" applyFont="1" applyFill="1" applyBorder="1"/>
    <xf numFmtId="9" fontId="5" fillId="0" borderId="7" xfId="731" applyFont="1" applyFill="1" applyBorder="1"/>
    <xf numFmtId="166" fontId="5" fillId="0" borderId="0" xfId="0" applyNumberFormat="1" applyFont="1"/>
    <xf numFmtId="0" fontId="31" fillId="0" borderId="0" xfId="0" applyFont="1"/>
    <xf numFmtId="0" fontId="0" fillId="0" borderId="62" xfId="0" applyBorder="1" applyAlignment="1">
      <alignment vertical="top"/>
    </xf>
    <xf numFmtId="0" fontId="0" fillId="0" borderId="43" xfId="0" applyBorder="1" applyAlignment="1">
      <alignment vertical="top"/>
    </xf>
    <xf numFmtId="0" fontId="15" fillId="0" borderId="26" xfId="0" applyFont="1" applyBorder="1" applyAlignment="1">
      <alignment horizontal="left" vertical="top" wrapText="1"/>
    </xf>
    <xf numFmtId="0" fontId="15" fillId="3" borderId="15" xfId="0" applyFont="1" applyFill="1" applyBorder="1" applyAlignment="1">
      <alignment horizontal="left" vertical="top" wrapText="1"/>
    </xf>
    <xf numFmtId="9" fontId="5" fillId="0" borderId="26" xfId="0" applyNumberFormat="1" applyFont="1" applyBorder="1" applyAlignment="1">
      <alignment horizontal="right"/>
    </xf>
    <xf numFmtId="9" fontId="5" fillId="0" borderId="15" xfId="0" applyNumberFormat="1" applyFont="1" applyBorder="1" applyAlignment="1">
      <alignment horizontal="right"/>
    </xf>
    <xf numFmtId="9" fontId="17" fillId="0" borderId="26" xfId="0" applyNumberFormat="1" applyFont="1" applyBorder="1" applyAlignment="1">
      <alignment horizontal="right"/>
    </xf>
    <xf numFmtId="9" fontId="17" fillId="0" borderId="15" xfId="0" applyNumberFormat="1" applyFont="1" applyBorder="1" applyAlignment="1">
      <alignment horizontal="right"/>
    </xf>
    <xf numFmtId="9" fontId="5" fillId="0" borderId="17" xfId="0" applyNumberFormat="1" applyFont="1" applyBorder="1" applyAlignment="1">
      <alignment horizontal="right"/>
    </xf>
    <xf numFmtId="9" fontId="5" fillId="0" borderId="15" xfId="731" applyFont="1" applyFill="1" applyBorder="1" applyAlignment="1">
      <alignment horizontal="right"/>
    </xf>
    <xf numFmtId="0" fontId="0" fillId="3" borderId="45" xfId="0" applyFill="1" applyBorder="1"/>
    <xf numFmtId="0" fontId="0" fillId="0" borderId="42" xfId="0" applyBorder="1"/>
    <xf numFmtId="0" fontId="0" fillId="14" borderId="0" xfId="0" applyFill="1"/>
    <xf numFmtId="0" fontId="0" fillId="0" borderId="37" xfId="0" applyBorder="1"/>
    <xf numFmtId="0" fontId="0" fillId="0" borderId="45" xfId="0" applyBorder="1"/>
    <xf numFmtId="0" fontId="0" fillId="0" borderId="73" xfId="0" applyBorder="1"/>
    <xf numFmtId="0" fontId="0" fillId="0" borderId="39" xfId="0" applyBorder="1"/>
    <xf numFmtId="0" fontId="0" fillId="0" borderId="1" xfId="0" applyBorder="1"/>
    <xf numFmtId="0" fontId="0" fillId="0" borderId="30" xfId="0" applyBorder="1"/>
    <xf numFmtId="0" fontId="0" fillId="0" borderId="50" xfId="0" applyBorder="1"/>
    <xf numFmtId="164" fontId="2" fillId="0" borderId="33" xfId="0" applyNumberFormat="1" applyFont="1" applyBorder="1"/>
    <xf numFmtId="164" fontId="0" fillId="0" borderId="16" xfId="0" applyNumberFormat="1" applyBorder="1"/>
    <xf numFmtId="164" fontId="0" fillId="0" borderId="33" xfId="0" applyNumberFormat="1" applyBorder="1"/>
    <xf numFmtId="164" fontId="2" fillId="0" borderId="44" xfId="0" applyNumberFormat="1" applyFont="1" applyBorder="1"/>
    <xf numFmtId="164" fontId="2" fillId="0" borderId="16" xfId="0" applyNumberFormat="1" applyFont="1" applyBorder="1"/>
    <xf numFmtId="164" fontId="2" fillId="0" borderId="17" xfId="0" applyNumberFormat="1" applyFont="1" applyBorder="1"/>
    <xf numFmtId="0" fontId="2" fillId="3" borderId="30" xfId="0" applyFont="1" applyFill="1" applyBorder="1"/>
    <xf numFmtId="0" fontId="0" fillId="3" borderId="28" xfId="0" applyFill="1" applyBorder="1" applyAlignment="1">
      <alignment vertical="top"/>
    </xf>
    <xf numFmtId="0" fontId="0" fillId="3" borderId="0" xfId="0" applyFill="1" applyAlignment="1">
      <alignment wrapText="1"/>
    </xf>
    <xf numFmtId="0" fontId="2" fillId="3" borderId="2" xfId="0" applyFont="1" applyFill="1" applyBorder="1" applyAlignment="1">
      <alignment wrapText="1"/>
    </xf>
    <xf numFmtId="0" fontId="2" fillId="3" borderId="0" xfId="0" applyFont="1" applyFill="1" applyAlignment="1">
      <alignment wrapText="1"/>
    </xf>
    <xf numFmtId="0" fontId="3" fillId="2" borderId="4" xfId="0" applyFont="1" applyFill="1" applyBorder="1" applyAlignment="1">
      <alignment vertical="top"/>
    </xf>
    <xf numFmtId="168" fontId="13" fillId="0" borderId="4" xfId="0" applyNumberFormat="1" applyFont="1" applyBorder="1" applyAlignment="1">
      <alignment horizontal="left" vertical="top"/>
    </xf>
    <xf numFmtId="168" fontId="0" fillId="0" borderId="4" xfId="0" applyNumberFormat="1" applyBorder="1" applyAlignment="1">
      <alignment horizontal="left" vertical="top"/>
    </xf>
    <xf numFmtId="0" fontId="0" fillId="0" borderId="4" xfId="0" applyBorder="1" applyAlignment="1">
      <alignment vertical="top"/>
    </xf>
    <xf numFmtId="0" fontId="0" fillId="3" borderId="0" xfId="0" applyFill="1" applyAlignment="1">
      <alignment vertical="top"/>
    </xf>
    <xf numFmtId="0" fontId="2" fillId="3" borderId="3" xfId="0" applyFont="1" applyFill="1" applyBorder="1" applyAlignment="1">
      <alignment vertical="top"/>
    </xf>
    <xf numFmtId="0" fontId="0" fillId="3" borderId="0" xfId="0" applyFill="1" applyAlignment="1">
      <alignment horizontal="center"/>
    </xf>
    <xf numFmtId="0" fontId="0" fillId="3" borderId="2" xfId="0" applyFill="1" applyBorder="1" applyAlignment="1">
      <alignment wrapText="1"/>
    </xf>
    <xf numFmtId="0" fontId="0" fillId="3" borderId="3" xfId="0" applyFill="1" applyBorder="1" applyAlignment="1">
      <alignment wrapText="1"/>
    </xf>
    <xf numFmtId="11" fontId="0" fillId="0" borderId="24" xfId="0" applyNumberFormat="1" applyBorder="1"/>
    <xf numFmtId="0" fontId="19" fillId="0" borderId="40" xfId="0" applyFont="1" applyBorder="1"/>
    <xf numFmtId="2" fontId="0" fillId="0" borderId="5" xfId="0" applyNumberFormat="1" applyBorder="1" applyAlignment="1">
      <alignment vertical="top"/>
    </xf>
    <xf numFmtId="2" fontId="0" fillId="3" borderId="0" xfId="0" applyNumberFormat="1" applyFill="1" applyAlignment="1">
      <alignment vertical="top"/>
    </xf>
    <xf numFmtId="3" fontId="0" fillId="0" borderId="0" xfId="0" applyNumberFormat="1"/>
    <xf numFmtId="3" fontId="0" fillId="0" borderId="6" xfId="0" applyNumberFormat="1" applyBorder="1"/>
    <xf numFmtId="3" fontId="0" fillId="0" borderId="7" xfId="0" applyNumberFormat="1" applyBorder="1"/>
    <xf numFmtId="3" fontId="0" fillId="0" borderId="61" xfId="0" applyNumberFormat="1" applyBorder="1"/>
    <xf numFmtId="3" fontId="0" fillId="0" borderId="35" xfId="0" applyNumberFormat="1" applyBorder="1"/>
    <xf numFmtId="3" fontId="2" fillId="0" borderId="0" xfId="0" applyNumberFormat="1" applyFont="1"/>
    <xf numFmtId="3" fontId="5" fillId="0" borderId="0" xfId="0" applyNumberFormat="1" applyFont="1"/>
    <xf numFmtId="3" fontId="0" fillId="0" borderId="64" xfId="0" applyNumberFormat="1" applyBorder="1"/>
    <xf numFmtId="3" fontId="2" fillId="0" borderId="4" xfId="0" applyNumberFormat="1" applyFont="1" applyBorder="1"/>
    <xf numFmtId="3" fontId="0" fillId="0" borderId="60" xfId="0" applyNumberFormat="1" applyBorder="1"/>
    <xf numFmtId="3" fontId="0" fillId="3" borderId="0" xfId="0" applyNumberFormat="1" applyFill="1"/>
    <xf numFmtId="3" fontId="0" fillId="3" borderId="7" xfId="0" applyNumberFormat="1" applyFill="1" applyBorder="1"/>
    <xf numFmtId="3" fontId="0" fillId="3" borderId="35" xfId="0" applyNumberFormat="1" applyFill="1" applyBorder="1"/>
    <xf numFmtId="3" fontId="0" fillId="3" borderId="16" xfId="0" applyNumberFormat="1" applyFill="1" applyBorder="1"/>
    <xf numFmtId="1" fontId="2" fillId="0" borderId="0" xfId="0" applyNumberFormat="1" applyFont="1"/>
    <xf numFmtId="1" fontId="2" fillId="0" borderId="61" xfId="0" applyNumberFormat="1" applyFont="1" applyBorder="1"/>
    <xf numFmtId="1" fontId="2" fillId="0" borderId="7" xfId="0" applyNumberFormat="1" applyFont="1" applyBorder="1"/>
    <xf numFmtId="1" fontId="2" fillId="0" borderId="35" xfId="0" applyNumberFormat="1" applyFont="1" applyBorder="1"/>
    <xf numFmtId="1" fontId="2" fillId="0" borderId="16" xfId="0" applyNumberFormat="1" applyFont="1" applyBorder="1"/>
    <xf numFmtId="3" fontId="0" fillId="0" borderId="22" xfId="0" applyNumberFormat="1" applyBorder="1"/>
    <xf numFmtId="3" fontId="0" fillId="0" borderId="70" xfId="0" applyNumberFormat="1" applyBorder="1"/>
    <xf numFmtId="3" fontId="0" fillId="0" borderId="5" xfId="0" applyNumberFormat="1" applyBorder="1"/>
    <xf numFmtId="3" fontId="0" fillId="0" borderId="54" xfId="0" applyNumberFormat="1" applyBorder="1"/>
    <xf numFmtId="3" fontId="0" fillId="0" borderId="16" xfId="0" applyNumberFormat="1" applyBorder="1"/>
    <xf numFmtId="3" fontId="0" fillId="0" borderId="52" xfId="0" applyNumberFormat="1" applyBorder="1"/>
    <xf numFmtId="3" fontId="5" fillId="0" borderId="61" xfId="0" applyNumberFormat="1" applyFont="1" applyBorder="1"/>
    <xf numFmtId="3" fontId="5" fillId="0" borderId="7" xfId="0" applyNumberFormat="1" applyFont="1" applyBorder="1"/>
    <xf numFmtId="3" fontId="23" fillId="0" borderId="0" xfId="0" applyNumberFormat="1" applyFont="1"/>
    <xf numFmtId="3" fontId="23" fillId="0" borderId="5" xfId="0" applyNumberFormat="1" applyFont="1" applyBorder="1"/>
    <xf numFmtId="3" fontId="18" fillId="0" borderId="7" xfId="0" applyNumberFormat="1" applyFont="1" applyBorder="1"/>
    <xf numFmtId="3" fontId="18" fillId="0" borderId="8" xfId="0" applyNumberFormat="1" applyFont="1" applyBorder="1"/>
    <xf numFmtId="3" fontId="0" fillId="0" borderId="36" xfId="0" applyNumberFormat="1" applyBorder="1"/>
    <xf numFmtId="3" fontId="2" fillId="0" borderId="5" xfId="0" applyNumberFormat="1" applyFont="1" applyBorder="1"/>
    <xf numFmtId="3" fontId="21" fillId="0" borderId="61" xfId="0" applyNumberFormat="1" applyFont="1" applyBorder="1"/>
    <xf numFmtId="3" fontId="20" fillId="0" borderId="61" xfId="0" applyNumberFormat="1" applyFont="1" applyBorder="1"/>
    <xf numFmtId="3" fontId="20" fillId="0" borderId="62" xfId="0" applyNumberFormat="1" applyFont="1" applyBorder="1"/>
    <xf numFmtId="3" fontId="0" fillId="0" borderId="8" xfId="0" applyNumberFormat="1" applyBorder="1"/>
    <xf numFmtId="3" fontId="2" fillId="0" borderId="7" xfId="0" applyNumberFormat="1" applyFont="1" applyBorder="1"/>
    <xf numFmtId="3" fontId="2" fillId="0" borderId="8" xfId="0" applyNumberFormat="1" applyFont="1" applyBorder="1"/>
    <xf numFmtId="3" fontId="12" fillId="0" borderId="61" xfId="0" applyNumberFormat="1" applyFont="1" applyBorder="1"/>
    <xf numFmtId="3" fontId="0" fillId="0" borderId="4" xfId="0" applyNumberFormat="1" applyBorder="1"/>
    <xf numFmtId="3" fontId="5" fillId="0" borderId="60" xfId="0" applyNumberFormat="1" applyFont="1" applyBorder="1"/>
    <xf numFmtId="3" fontId="0" fillId="0" borderId="62" xfId="0" applyNumberFormat="1" applyBorder="1"/>
    <xf numFmtId="3" fontId="0" fillId="3" borderId="6" xfId="0" applyNumberFormat="1" applyFill="1" applyBorder="1"/>
    <xf numFmtId="3" fontId="0" fillId="3" borderId="8" xfId="0" applyNumberFormat="1" applyFill="1" applyBorder="1"/>
    <xf numFmtId="3" fontId="2" fillId="0" borderId="6" xfId="0" applyNumberFormat="1" applyFont="1" applyBorder="1"/>
    <xf numFmtId="3" fontId="23" fillId="0" borderId="7" xfId="0" applyNumberFormat="1" applyFont="1" applyBorder="1"/>
    <xf numFmtId="3" fontId="23" fillId="0" borderId="8" xfId="0" applyNumberFormat="1" applyFont="1" applyBorder="1"/>
    <xf numFmtId="3" fontId="2" fillId="0" borderId="60" xfId="0" applyNumberFormat="1" applyFont="1" applyBorder="1"/>
    <xf numFmtId="3" fontId="2" fillId="0" borderId="61" xfId="0" applyNumberFormat="1" applyFont="1" applyBorder="1"/>
    <xf numFmtId="3" fontId="23" fillId="0" borderId="61" xfId="0" applyNumberFormat="1" applyFont="1" applyBorder="1"/>
    <xf numFmtId="3" fontId="23" fillId="0" borderId="62" xfId="0" applyNumberFormat="1" applyFont="1" applyBorder="1"/>
    <xf numFmtId="3" fontId="0" fillId="0" borderId="43" xfId="0" applyNumberFormat="1" applyBorder="1"/>
    <xf numFmtId="3" fontId="5" fillId="0" borderId="0" xfId="0" applyNumberFormat="1" applyFont="1" applyAlignment="1">
      <alignment horizontal="right"/>
    </xf>
    <xf numFmtId="3" fontId="2" fillId="0" borderId="0" xfId="0" applyNumberFormat="1" applyFont="1" applyAlignment="1">
      <alignment horizontal="right"/>
    </xf>
    <xf numFmtId="3" fontId="0" fillId="0" borderId="0" xfId="0" applyNumberFormat="1" applyAlignment="1">
      <alignment horizontal="right"/>
    </xf>
    <xf numFmtId="3" fontId="17" fillId="0" borderId="0" xfId="0" applyNumberFormat="1" applyFont="1" applyAlignment="1">
      <alignment horizontal="right"/>
    </xf>
    <xf numFmtId="3" fontId="5" fillId="0" borderId="60" xfId="0" applyNumberFormat="1" applyFont="1" applyBorder="1" applyAlignment="1">
      <alignment horizontal="right"/>
    </xf>
    <xf numFmtId="3" fontId="21" fillId="0" borderId="61" xfId="0" applyNumberFormat="1" applyFont="1" applyBorder="1" applyAlignment="1">
      <alignment horizontal="right"/>
    </xf>
    <xf numFmtId="3" fontId="5" fillId="0" borderId="61" xfId="0" applyNumberFormat="1" applyFont="1" applyBorder="1" applyAlignment="1">
      <alignment horizontal="right"/>
    </xf>
    <xf numFmtId="3" fontId="0" fillId="0" borderId="61" xfId="0" applyNumberFormat="1" applyBorder="1" applyAlignment="1">
      <alignment horizontal="right"/>
    </xf>
    <xf numFmtId="3" fontId="0" fillId="3" borderId="7" xfId="0" applyNumberFormat="1" applyFill="1" applyBorder="1" applyAlignment="1">
      <alignment horizontal="right"/>
    </xf>
    <xf numFmtId="3" fontId="21" fillId="3" borderId="7" xfId="0" applyNumberFormat="1" applyFont="1" applyFill="1" applyBorder="1" applyAlignment="1">
      <alignment horizontal="right"/>
    </xf>
    <xf numFmtId="3" fontId="5" fillId="3" borderId="7" xfId="0" applyNumberFormat="1" applyFont="1" applyFill="1" applyBorder="1" applyAlignment="1">
      <alignment horizontal="right"/>
    </xf>
    <xf numFmtId="3" fontId="0" fillId="3" borderId="0" xfId="0" applyNumberFormat="1" applyFill="1" applyAlignment="1">
      <alignment horizontal="right"/>
    </xf>
    <xf numFmtId="3" fontId="21" fillId="3" borderId="0" xfId="0" applyNumberFormat="1" applyFont="1" applyFill="1" applyAlignment="1">
      <alignment horizontal="right"/>
    </xf>
    <xf numFmtId="3" fontId="5" fillId="3" borderId="0" xfId="0" applyNumberFormat="1" applyFont="1" applyFill="1" applyAlignment="1">
      <alignment horizontal="right"/>
    </xf>
    <xf numFmtId="3" fontId="11" fillId="0" borderId="0" xfId="0" applyNumberFormat="1" applyFont="1" applyAlignment="1">
      <alignment horizontal="right"/>
    </xf>
    <xf numFmtId="3" fontId="5" fillId="0" borderId="7" xfId="0" applyNumberFormat="1" applyFont="1" applyBorder="1" applyAlignment="1">
      <alignment horizontal="right"/>
    </xf>
    <xf numFmtId="3" fontId="0" fillId="0" borderId="7" xfId="0" applyNumberFormat="1" applyBorder="1" applyAlignment="1">
      <alignment horizontal="right"/>
    </xf>
    <xf numFmtId="3" fontId="2" fillId="0" borderId="7" xfId="0" applyNumberFormat="1" applyFont="1" applyBorder="1" applyAlignment="1">
      <alignment horizontal="right"/>
    </xf>
    <xf numFmtId="3" fontId="33" fillId="0" borderId="7" xfId="0" applyNumberFormat="1" applyFont="1" applyBorder="1" applyAlignment="1">
      <alignment horizontal="right"/>
    </xf>
    <xf numFmtId="3" fontId="2" fillId="3" borderId="0" xfId="0" applyNumberFormat="1" applyFont="1" applyFill="1" applyAlignment="1">
      <alignment horizontal="right"/>
    </xf>
    <xf numFmtId="3" fontId="33" fillId="3" borderId="0" xfId="0" applyNumberFormat="1" applyFont="1" applyFill="1" applyAlignment="1">
      <alignment horizontal="right"/>
    </xf>
    <xf numFmtId="3" fontId="0" fillId="0" borderId="16" xfId="0" applyNumberFormat="1" applyBorder="1" applyAlignment="1">
      <alignment horizontal="right"/>
    </xf>
    <xf numFmtId="3" fontId="21" fillId="0" borderId="16" xfId="0" applyNumberFormat="1" applyFont="1" applyBorder="1" applyAlignment="1">
      <alignment horizontal="right"/>
    </xf>
    <xf numFmtId="3" fontId="5" fillId="0" borderId="16" xfId="0" applyNumberFormat="1" applyFont="1" applyBorder="1" applyAlignment="1">
      <alignment horizontal="right"/>
    </xf>
    <xf numFmtId="3" fontId="0" fillId="3" borderId="38" xfId="0" applyNumberFormat="1" applyFill="1" applyBorder="1" applyAlignment="1">
      <alignment horizontal="right"/>
    </xf>
    <xf numFmtId="3" fontId="21" fillId="3" borderId="38" xfId="0" applyNumberFormat="1" applyFont="1" applyFill="1" applyBorder="1" applyAlignment="1">
      <alignment horizontal="right"/>
    </xf>
    <xf numFmtId="3" fontId="5" fillId="3" borderId="38" xfId="0" applyNumberFormat="1" applyFont="1" applyFill="1" applyBorder="1" applyAlignment="1">
      <alignment horizontal="right"/>
    </xf>
    <xf numFmtId="3" fontId="12" fillId="0" borderId="0" xfId="0" applyNumberFormat="1" applyFont="1" applyAlignment="1">
      <alignment horizontal="right"/>
    </xf>
    <xf numFmtId="3" fontId="2" fillId="0" borderId="60" xfId="0" applyNumberFormat="1" applyFont="1" applyBorder="1" applyAlignment="1">
      <alignment horizontal="right"/>
    </xf>
    <xf numFmtId="3" fontId="12" fillId="0" borderId="61" xfId="0" applyNumberFormat="1" applyFont="1" applyBorder="1" applyAlignment="1">
      <alignment horizontal="right"/>
    </xf>
    <xf numFmtId="3" fontId="2" fillId="0" borderId="61" xfId="0" applyNumberFormat="1" applyFont="1" applyBorder="1" applyAlignment="1">
      <alignment horizontal="right"/>
    </xf>
    <xf numFmtId="3" fontId="2" fillId="3" borderId="0" xfId="0" applyNumberFormat="1" applyFont="1" applyFill="1" applyAlignment="1">
      <alignment vertical="top" wrapText="1"/>
    </xf>
    <xf numFmtId="3" fontId="18" fillId="3" borderId="0" xfId="0" applyNumberFormat="1" applyFont="1" applyFill="1" applyAlignment="1">
      <alignment vertical="top" wrapText="1"/>
    </xf>
    <xf numFmtId="3" fontId="15" fillId="0" borderId="0" xfId="0" applyNumberFormat="1" applyFont="1" applyAlignment="1">
      <alignment horizontal="right"/>
    </xf>
    <xf numFmtId="3" fontId="2" fillId="3" borderId="7" xfId="0" applyNumberFormat="1" applyFont="1" applyFill="1" applyBorder="1" applyAlignment="1">
      <alignment horizontal="right"/>
    </xf>
    <xf numFmtId="3" fontId="12" fillId="3" borderId="7" xfId="0" applyNumberFormat="1" applyFont="1" applyFill="1" applyBorder="1" applyAlignment="1">
      <alignment horizontal="right"/>
    </xf>
    <xf numFmtId="3" fontId="12" fillId="3" borderId="0" xfId="0" applyNumberFormat="1" applyFont="1" applyFill="1" applyAlignment="1">
      <alignment horizontal="right"/>
    </xf>
    <xf numFmtId="3" fontId="15" fillId="0" borderId="61" xfId="0" applyNumberFormat="1" applyFont="1" applyBorder="1" applyAlignment="1">
      <alignment horizontal="right"/>
    </xf>
    <xf numFmtId="3" fontId="2" fillId="3" borderId="61" xfId="0" applyNumberFormat="1" applyFont="1" applyFill="1" applyBorder="1" applyAlignment="1">
      <alignment horizontal="right"/>
    </xf>
    <xf numFmtId="3" fontId="12" fillId="3" borderId="61" xfId="0" applyNumberFormat="1" applyFont="1" applyFill="1" applyBorder="1" applyAlignment="1">
      <alignment horizontal="right"/>
    </xf>
    <xf numFmtId="0" fontId="11" fillId="0" borderId="0" xfId="0" applyFont="1" applyAlignment="1">
      <alignment horizontal="right"/>
    </xf>
    <xf numFmtId="0" fontId="13" fillId="0" borderId="0" xfId="0" applyFont="1" applyAlignment="1">
      <alignment wrapText="1"/>
    </xf>
    <xf numFmtId="2" fontId="13" fillId="0" borderId="5" xfId="0" applyNumberFormat="1" applyFont="1" applyBorder="1" applyAlignment="1">
      <alignment vertical="top"/>
    </xf>
    <xf numFmtId="0" fontId="0" fillId="3" borderId="38" xfId="0" applyFill="1" applyBorder="1" applyAlignment="1">
      <alignment wrapText="1"/>
    </xf>
    <xf numFmtId="0" fontId="0" fillId="3" borderId="39" xfId="0" applyFill="1" applyBorder="1" applyAlignment="1">
      <alignment wrapText="1"/>
    </xf>
    <xf numFmtId="0" fontId="0" fillId="3" borderId="15" xfId="0" applyFill="1" applyBorder="1" applyAlignment="1">
      <alignment wrapText="1"/>
    </xf>
    <xf numFmtId="0" fontId="19" fillId="3" borderId="4" xfId="0" applyFont="1" applyFill="1" applyBorder="1"/>
    <xf numFmtId="0" fontId="19" fillId="3" borderId="13" xfId="0" applyFont="1" applyFill="1" applyBorder="1"/>
    <xf numFmtId="0" fontId="0" fillId="3" borderId="6" xfId="0" applyFill="1" applyBorder="1" applyAlignment="1">
      <alignment textRotation="90" wrapText="1"/>
    </xf>
    <xf numFmtId="0" fontId="0" fillId="3" borderId="0" xfId="0" applyFill="1" applyAlignment="1">
      <alignment textRotation="90" wrapText="1"/>
    </xf>
    <xf numFmtId="0" fontId="0" fillId="3" borderId="4" xfId="0" applyFill="1" applyBorder="1" applyAlignment="1">
      <alignment textRotation="90" wrapText="1"/>
    </xf>
    <xf numFmtId="0" fontId="0" fillId="3" borderId="15" xfId="0" applyFill="1" applyBorder="1" applyAlignment="1">
      <alignment textRotation="90" wrapText="1"/>
    </xf>
    <xf numFmtId="0" fontId="0" fillId="3" borderId="74" xfId="0" applyFill="1" applyBorder="1"/>
    <xf numFmtId="0" fontId="0" fillId="11" borderId="75" xfId="0" applyFill="1" applyBorder="1" applyAlignment="1">
      <alignment wrapText="1"/>
    </xf>
    <xf numFmtId="0" fontId="0" fillId="11" borderId="56" xfId="0" applyFill="1" applyBorder="1" applyAlignment="1">
      <alignment wrapText="1"/>
    </xf>
    <xf numFmtId="0" fontId="0" fillId="11" borderId="76" xfId="0" applyFill="1" applyBorder="1" applyAlignment="1">
      <alignment wrapText="1"/>
    </xf>
    <xf numFmtId="0" fontId="2" fillId="3" borderId="7" xfId="0" applyFont="1" applyFill="1" applyBorder="1"/>
    <xf numFmtId="0" fontId="11" fillId="0" borderId="16" xfId="0" applyFont="1" applyBorder="1" applyAlignment="1">
      <alignment horizontal="left"/>
    </xf>
    <xf numFmtId="0" fontId="12" fillId="3" borderId="18" xfId="0" applyFont="1" applyFill="1" applyBorder="1"/>
    <xf numFmtId="0" fontId="12" fillId="3" borderId="0" xfId="0" applyFont="1" applyFill="1"/>
    <xf numFmtId="0" fontId="12" fillId="3" borderId="7" xfId="0" applyFont="1" applyFill="1" applyBorder="1"/>
    <xf numFmtId="0" fontId="12" fillId="3" borderId="18" xfId="0" quotePrefix="1" applyFont="1" applyFill="1" applyBorder="1"/>
    <xf numFmtId="0" fontId="11" fillId="3" borderId="7" xfId="0" applyFont="1" applyFill="1" applyBorder="1" applyAlignment="1">
      <alignment horizontal="left"/>
    </xf>
    <xf numFmtId="0" fontId="0" fillId="3" borderId="0" xfId="0" applyFill="1" applyAlignment="1">
      <alignment horizontal="left" vertical="top"/>
    </xf>
    <xf numFmtId="0" fontId="11" fillId="3" borderId="18" xfId="0" quotePrefix="1" applyFont="1" applyFill="1" applyBorder="1"/>
    <xf numFmtId="9" fontId="13" fillId="0" borderId="0" xfId="0" applyNumberFormat="1" applyFont="1" applyAlignment="1">
      <alignment horizontal="right"/>
    </xf>
    <xf numFmtId="0" fontId="11" fillId="0" borderId="4" xfId="0" applyFont="1" applyBorder="1" applyAlignment="1">
      <alignment horizontal="left"/>
    </xf>
    <xf numFmtId="0" fontId="11" fillId="0" borderId="6" xfId="0" applyFont="1" applyBorder="1" applyAlignment="1">
      <alignment horizontal="left"/>
    </xf>
    <xf numFmtId="0" fontId="11" fillId="3" borderId="0" xfId="0" applyFont="1" applyFill="1" applyAlignment="1">
      <alignment horizontal="left"/>
    </xf>
    <xf numFmtId="0" fontId="21" fillId="3" borderId="0" xfId="0" applyFont="1" applyFill="1"/>
    <xf numFmtId="0" fontId="0" fillId="11" borderId="30" xfId="0" applyFill="1" applyBorder="1" applyAlignment="1">
      <alignment horizontal="center"/>
    </xf>
    <xf numFmtId="0" fontId="0" fillId="0" borderId="0" xfId="0" applyAlignment="1">
      <alignment horizontal="center"/>
    </xf>
    <xf numFmtId="0" fontId="0" fillId="11" borderId="27" xfId="0" applyFill="1" applyBorder="1" applyAlignment="1">
      <alignment horizontal="center"/>
    </xf>
    <xf numFmtId="0" fontId="0" fillId="16" borderId="27" xfId="0" applyFill="1" applyBorder="1" applyAlignment="1">
      <alignment horizontal="center"/>
    </xf>
    <xf numFmtId="0" fontId="0" fillId="0" borderId="7" xfId="0" applyBorder="1" applyAlignment="1">
      <alignment horizontal="center"/>
    </xf>
    <xf numFmtId="9" fontId="0" fillId="11" borderId="27" xfId="731" applyFont="1" applyFill="1"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11" fillId="0" borderId="27" xfId="0" applyFont="1" applyBorder="1" applyAlignment="1">
      <alignment horizontal="center"/>
    </xf>
    <xf numFmtId="0" fontId="0" fillId="3" borderId="16" xfId="0" applyFill="1" applyBorder="1" applyAlignment="1">
      <alignment horizontal="center"/>
    </xf>
    <xf numFmtId="10" fontId="2" fillId="16" borderId="6" xfId="731" applyNumberFormat="1" applyFont="1" applyFill="1" applyBorder="1"/>
    <xf numFmtId="3" fontId="0" fillId="0" borderId="65" xfId="0" applyNumberFormat="1" applyBorder="1"/>
    <xf numFmtId="3" fontId="11" fillId="0" borderId="9" xfId="0" applyNumberFormat="1" applyFont="1" applyBorder="1"/>
    <xf numFmtId="3" fontId="11" fillId="0" borderId="48" xfId="0" applyNumberFormat="1" applyFont="1" applyBorder="1"/>
    <xf numFmtId="0" fontId="34" fillId="17" borderId="27" xfId="0" applyFont="1" applyFill="1" applyBorder="1" applyAlignment="1">
      <alignment horizontal="center"/>
    </xf>
    <xf numFmtId="0" fontId="11" fillId="0" borderId="0" xfId="0" applyFont="1" applyAlignment="1">
      <alignment vertical="top" wrapText="1"/>
    </xf>
    <xf numFmtId="0" fontId="0" fillId="0" borderId="15" xfId="0" applyBorder="1" applyAlignment="1">
      <alignment horizontal="left" vertical="top" wrapText="1"/>
    </xf>
    <xf numFmtId="2" fontId="0" fillId="3" borderId="0" xfId="0" applyNumberFormat="1" applyFill="1" applyAlignment="1">
      <alignment horizontal="left"/>
    </xf>
    <xf numFmtId="0" fontId="15" fillId="2" borderId="4" xfId="0" applyFont="1" applyFill="1" applyBorder="1" applyAlignment="1">
      <alignment vertical="center"/>
    </xf>
    <xf numFmtId="0" fontId="15" fillId="2" borderId="6" xfId="0" applyFont="1" applyFill="1" applyBorder="1" applyAlignment="1">
      <alignment vertical="center"/>
    </xf>
    <xf numFmtId="168" fontId="0" fillId="3" borderId="6" xfId="0" applyNumberFormat="1" applyFill="1" applyBorder="1" applyAlignment="1">
      <alignment horizontal="left" vertical="top"/>
    </xf>
    <xf numFmtId="0" fontId="0" fillId="3" borderId="7" xfId="0" applyFill="1" applyBorder="1" applyAlignment="1">
      <alignment wrapText="1"/>
    </xf>
    <xf numFmtId="2" fontId="0" fillId="3" borderId="8" xfId="0" applyNumberFormat="1" applyFill="1" applyBorder="1" applyAlignment="1">
      <alignment vertical="top"/>
    </xf>
    <xf numFmtId="0" fontId="15" fillId="2" borderId="1" xfId="0" applyFont="1" applyFill="1" applyBorder="1" applyAlignment="1">
      <alignment vertical="top"/>
    </xf>
    <xf numFmtId="0" fontId="0" fillId="3" borderId="0" xfId="0" applyFill="1" applyAlignment="1">
      <alignment vertical="center"/>
    </xf>
    <xf numFmtId="0" fontId="0" fillId="4" borderId="10" xfId="0" applyFill="1" applyBorder="1" applyAlignment="1">
      <alignment vertical="center"/>
    </xf>
    <xf numFmtId="0" fontId="0" fillId="0" borderId="10" xfId="0" applyBorder="1" applyAlignment="1">
      <alignment vertical="center"/>
    </xf>
    <xf numFmtId="0" fontId="0" fillId="13" borderId="10" xfId="0" applyFill="1" applyBorder="1" applyAlignment="1">
      <alignment vertical="center"/>
    </xf>
    <xf numFmtId="0" fontId="0" fillId="8" borderId="10" xfId="0" applyFill="1" applyBorder="1" applyAlignment="1">
      <alignment vertical="center"/>
    </xf>
    <xf numFmtId="0" fontId="0" fillId="5" borderId="10" xfId="0" applyFill="1" applyBorder="1" applyAlignment="1">
      <alignment vertical="center"/>
    </xf>
    <xf numFmtId="0" fontId="0" fillId="7" borderId="10" xfId="0" applyFill="1" applyBorder="1" applyAlignment="1">
      <alignment vertical="center"/>
    </xf>
    <xf numFmtId="0" fontId="11" fillId="0" borderId="10" xfId="0" applyFont="1" applyBorder="1" applyAlignment="1">
      <alignment vertical="center"/>
    </xf>
    <xf numFmtId="0" fontId="11" fillId="6" borderId="10" xfId="0" applyFont="1" applyFill="1" applyBorder="1" applyAlignment="1">
      <alignment vertical="center"/>
    </xf>
    <xf numFmtId="0" fontId="0" fillId="6" borderId="10" xfId="0" applyFill="1" applyBorder="1" applyAlignment="1">
      <alignment vertical="center"/>
    </xf>
    <xf numFmtId="0" fontId="0" fillId="9" borderId="10" xfId="0" applyFill="1" applyBorder="1" applyAlignment="1">
      <alignment vertical="center"/>
    </xf>
    <xf numFmtId="0" fontId="2" fillId="3" borderId="10" xfId="0" applyFont="1" applyFill="1" applyBorder="1" applyAlignment="1">
      <alignment vertical="center"/>
    </xf>
    <xf numFmtId="0" fontId="11" fillId="3" borderId="0" xfId="0" applyFont="1" applyFill="1" applyAlignment="1">
      <alignment horizontal="left" vertical="top" wrapText="1"/>
    </xf>
    <xf numFmtId="0" fontId="2" fillId="3" borderId="27" xfId="0" applyFont="1" applyFill="1" applyBorder="1"/>
    <xf numFmtId="0" fontId="11" fillId="3" borderId="27" xfId="0" applyFont="1" applyFill="1" applyBorder="1" applyAlignment="1">
      <alignment horizontal="left" vertical="top" wrapText="1"/>
    </xf>
    <xf numFmtId="0" fontId="11" fillId="3" borderId="28" xfId="0" applyFont="1" applyFill="1" applyBorder="1" applyAlignment="1">
      <alignment horizontal="left" vertical="top" wrapText="1"/>
    </xf>
    <xf numFmtId="0" fontId="12" fillId="3" borderId="27" xfId="0" applyFont="1" applyFill="1" applyBorder="1" applyAlignment="1">
      <alignment horizontal="left" vertical="top" wrapText="1"/>
    </xf>
    <xf numFmtId="0" fontId="12" fillId="3" borderId="28" xfId="0" applyFont="1" applyFill="1" applyBorder="1" applyAlignment="1">
      <alignment horizontal="left" vertical="top" wrapText="1"/>
    </xf>
    <xf numFmtId="0" fontId="12" fillId="3" borderId="30" xfId="0" applyFont="1" applyFill="1" applyBorder="1" applyAlignment="1">
      <alignment horizontal="left" vertical="top" wrapText="1"/>
    </xf>
    <xf numFmtId="0" fontId="12" fillId="3" borderId="30" xfId="0" applyFont="1" applyFill="1" applyBorder="1"/>
    <xf numFmtId="0" fontId="12" fillId="3" borderId="27" xfId="0" applyFont="1" applyFill="1" applyBorder="1"/>
    <xf numFmtId="0" fontId="11" fillId="3" borderId="27" xfId="0" applyFont="1" applyFill="1" applyBorder="1"/>
    <xf numFmtId="0" fontId="0" fillId="3" borderId="28" xfId="0" applyFill="1" applyBorder="1"/>
    <xf numFmtId="0" fontId="0" fillId="3" borderId="27" xfId="0" applyFill="1" applyBorder="1" applyAlignment="1">
      <alignment horizontal="left" vertical="top" wrapText="1"/>
    </xf>
    <xf numFmtId="0" fontId="0" fillId="3" borderId="28" xfId="0" applyFill="1" applyBorder="1" applyAlignment="1">
      <alignment horizontal="left" vertical="top" wrapText="1"/>
    </xf>
    <xf numFmtId="0" fontId="11" fillId="3" borderId="27" xfId="0" applyFont="1" applyFill="1" applyBorder="1" applyAlignment="1">
      <alignment vertical="top" wrapText="1"/>
    </xf>
    <xf numFmtId="0" fontId="8" fillId="3" borderId="0" xfId="0" applyFont="1" applyFill="1" applyAlignment="1">
      <alignment wrapText="1"/>
    </xf>
    <xf numFmtId="0" fontId="2" fillId="3" borderId="1" xfId="0" applyFont="1" applyFill="1" applyBorder="1" applyAlignment="1">
      <alignment wrapText="1"/>
    </xf>
    <xf numFmtId="0" fontId="2" fillId="3" borderId="37" xfId="0" applyFont="1" applyFill="1" applyBorder="1" applyAlignment="1">
      <alignment wrapText="1"/>
    </xf>
    <xf numFmtId="0" fontId="2" fillId="3" borderId="38" xfId="0" applyFont="1" applyFill="1" applyBorder="1" applyAlignment="1">
      <alignment wrapText="1"/>
    </xf>
    <xf numFmtId="0" fontId="0" fillId="3" borderId="40" xfId="0" applyFill="1" applyBorder="1" applyAlignment="1">
      <alignment wrapText="1"/>
    </xf>
    <xf numFmtId="0" fontId="20" fillId="3" borderId="0" xfId="0" applyFont="1" applyFill="1" applyAlignment="1">
      <alignment wrapText="1"/>
    </xf>
    <xf numFmtId="0" fontId="2" fillId="0" borderId="7" xfId="0" applyFont="1" applyBorder="1" applyAlignment="1">
      <alignment wrapText="1"/>
    </xf>
    <xf numFmtId="0" fontId="2" fillId="0" borderId="26" xfId="0" applyFont="1" applyBorder="1" applyAlignment="1">
      <alignment wrapText="1"/>
    </xf>
    <xf numFmtId="0" fontId="2" fillId="3" borderId="40" xfId="0" applyFont="1" applyFill="1" applyBorder="1" applyAlignment="1">
      <alignment wrapText="1"/>
    </xf>
    <xf numFmtId="0" fontId="2" fillId="3" borderId="15" xfId="0" applyFont="1" applyFill="1" applyBorder="1" applyAlignment="1">
      <alignment wrapText="1"/>
    </xf>
    <xf numFmtId="0" fontId="19" fillId="3" borderId="40" xfId="0" applyFont="1" applyFill="1" applyBorder="1" applyAlignment="1">
      <alignment wrapText="1"/>
    </xf>
    <xf numFmtId="0" fontId="0" fillId="3" borderId="40" xfId="0" applyFill="1" applyBorder="1" applyAlignment="1">
      <alignment vertical="top" wrapText="1"/>
    </xf>
    <xf numFmtId="167" fontId="0" fillId="3" borderId="0" xfId="0" applyNumberFormat="1" applyFill="1" applyAlignment="1">
      <alignment wrapText="1"/>
    </xf>
    <xf numFmtId="0" fontId="0" fillId="3" borderId="41" xfId="0" applyFill="1" applyBorder="1" applyAlignment="1">
      <alignment wrapText="1"/>
    </xf>
    <xf numFmtId="0" fontId="0" fillId="0" borderId="26" xfId="0" applyBorder="1" applyAlignment="1">
      <alignment vertical="top" wrapText="1"/>
    </xf>
    <xf numFmtId="0" fontId="0" fillId="0" borderId="26" xfId="0" applyBorder="1" applyAlignment="1">
      <alignment wrapText="1"/>
    </xf>
    <xf numFmtId="0" fontId="13" fillId="0" borderId="15" xfId="0" applyFont="1" applyBorder="1" applyAlignment="1">
      <alignment wrapText="1"/>
    </xf>
    <xf numFmtId="0" fontId="11" fillId="0" borderId="15" xfId="0" applyFont="1" applyBorder="1" applyAlignment="1">
      <alignment vertical="top" wrapText="1"/>
    </xf>
    <xf numFmtId="0" fontId="11" fillId="0" borderId="15" xfId="0" applyFont="1" applyBorder="1" applyAlignment="1">
      <alignment wrapText="1"/>
    </xf>
    <xf numFmtId="0" fontId="16" fillId="0" borderId="26" xfId="0" applyFont="1" applyBorder="1" applyAlignment="1">
      <alignment wrapText="1"/>
    </xf>
    <xf numFmtId="0" fontId="16" fillId="0" borderId="15" xfId="0" applyFont="1" applyBorder="1" applyAlignment="1">
      <alignment wrapText="1"/>
    </xf>
    <xf numFmtId="0" fontId="0" fillId="3" borderId="42" xfId="0" applyFill="1" applyBorder="1" applyAlignment="1">
      <alignment wrapText="1"/>
    </xf>
    <xf numFmtId="0" fontId="0" fillId="0" borderId="16" xfId="0" applyBorder="1" applyAlignment="1">
      <alignment wrapText="1"/>
    </xf>
    <xf numFmtId="0" fontId="16" fillId="0" borderId="17" xfId="0" applyFont="1" applyBorder="1" applyAlignment="1">
      <alignment wrapText="1"/>
    </xf>
    <xf numFmtId="0" fontId="0" fillId="3" borderId="15" xfId="0" applyFill="1" applyBorder="1" applyAlignment="1">
      <alignment vertical="top" wrapText="1"/>
    </xf>
    <xf numFmtId="0" fontId="19" fillId="3" borderId="49" xfId="0" applyFont="1" applyFill="1" applyBorder="1" applyAlignment="1">
      <alignment vertical="top" wrapText="1"/>
    </xf>
    <xf numFmtId="0" fontId="0" fillId="3" borderId="50" xfId="0" applyFill="1" applyBorder="1" applyAlignment="1">
      <alignment vertical="top" wrapText="1"/>
    </xf>
    <xf numFmtId="0" fontId="19" fillId="3" borderId="49" xfId="0" applyFont="1" applyFill="1" applyBorder="1" applyAlignment="1">
      <alignment wrapText="1"/>
    </xf>
    <xf numFmtId="0" fontId="0" fillId="3" borderId="50" xfId="0" applyFill="1" applyBorder="1" applyAlignment="1">
      <alignment wrapText="1"/>
    </xf>
    <xf numFmtId="0" fontId="0" fillId="3" borderId="49" xfId="0" applyFill="1" applyBorder="1" applyAlignment="1">
      <alignment wrapText="1"/>
    </xf>
    <xf numFmtId="0" fontId="0" fillId="0" borderId="17" xfId="0" applyBorder="1" applyAlignment="1">
      <alignment wrapText="1"/>
    </xf>
    <xf numFmtId="0" fontId="2" fillId="3" borderId="26" xfId="0" applyFont="1" applyFill="1" applyBorder="1" applyAlignment="1">
      <alignment wrapText="1"/>
    </xf>
    <xf numFmtId="0" fontId="22" fillId="3" borderId="41" xfId="0" applyFont="1" applyFill="1" applyBorder="1" applyAlignment="1">
      <alignment wrapText="1"/>
    </xf>
    <xf numFmtId="0" fontId="11" fillId="0" borderId="26" xfId="0" applyFont="1" applyBorder="1" applyAlignment="1">
      <alignment wrapText="1"/>
    </xf>
    <xf numFmtId="0" fontId="19" fillId="3" borderId="41" xfId="0" applyFont="1" applyFill="1" applyBorder="1" applyAlignment="1">
      <alignment wrapText="1"/>
    </xf>
    <xf numFmtId="0" fontId="5" fillId="3" borderId="0" xfId="0" applyFont="1" applyFill="1" applyAlignment="1">
      <alignment wrapText="1"/>
    </xf>
    <xf numFmtId="0" fontId="0" fillId="3" borderId="16" xfId="0" applyFill="1" applyBorder="1" applyAlignment="1">
      <alignment wrapText="1"/>
    </xf>
    <xf numFmtId="0" fontId="0" fillId="3" borderId="17" xfId="0" applyFill="1" applyBorder="1" applyAlignment="1">
      <alignment wrapText="1"/>
    </xf>
    <xf numFmtId="9" fontId="0" fillId="0" borderId="9" xfId="0" applyNumberFormat="1" applyBorder="1"/>
    <xf numFmtId="9" fontId="0" fillId="0" borderId="48" xfId="0" applyNumberFormat="1" applyBorder="1"/>
    <xf numFmtId="0" fontId="19" fillId="3" borderId="40" xfId="0" applyFont="1" applyFill="1" applyBorder="1" applyAlignment="1">
      <alignment vertical="center"/>
    </xf>
    <xf numFmtId="0" fontId="2" fillId="3" borderId="5" xfId="0" applyFont="1" applyFill="1" applyBorder="1" applyAlignment="1">
      <alignment vertical="center"/>
    </xf>
    <xf numFmtId="0" fontId="2" fillId="3" borderId="0" xfId="0" applyFont="1" applyFill="1" applyAlignment="1">
      <alignment vertical="center"/>
    </xf>
    <xf numFmtId="0" fontId="0" fillId="3" borderId="4" xfId="0" applyFill="1" applyBorder="1" applyAlignment="1">
      <alignment vertical="center"/>
    </xf>
    <xf numFmtId="0" fontId="2" fillId="3" borderId="15" xfId="0" applyFont="1" applyFill="1" applyBorder="1" applyAlignment="1">
      <alignment vertical="center"/>
    </xf>
    <xf numFmtId="0" fontId="0" fillId="0" borderId="5" xfId="0" applyBorder="1" applyAlignment="1">
      <alignment vertical="center"/>
    </xf>
    <xf numFmtId="0" fontId="0" fillId="0" borderId="0" xfId="0" applyAlignment="1">
      <alignment horizontal="right" vertical="center"/>
    </xf>
    <xf numFmtId="3" fontId="0" fillId="0" borderId="0" xfId="0" applyNumberFormat="1" applyAlignment="1">
      <alignment vertical="center"/>
    </xf>
    <xf numFmtId="0" fontId="0" fillId="0" borderId="4" xfId="0" applyBorder="1" applyAlignment="1">
      <alignment vertical="center"/>
    </xf>
    <xf numFmtId="0" fontId="0" fillId="0" borderId="15" xfId="0" applyBorder="1" applyAlignment="1">
      <alignment vertical="center"/>
    </xf>
    <xf numFmtId="0" fontId="0" fillId="3" borderId="51" xfId="0" applyFill="1" applyBorder="1" applyAlignment="1">
      <alignment vertical="center"/>
    </xf>
    <xf numFmtId="0" fontId="0" fillId="3" borderId="36" xfId="0" applyFill="1" applyBorder="1" applyAlignment="1">
      <alignment vertical="center"/>
    </xf>
    <xf numFmtId="0" fontId="0" fillId="0" borderId="35" xfId="0" applyBorder="1" applyAlignment="1">
      <alignment vertical="center"/>
    </xf>
    <xf numFmtId="3" fontId="0" fillId="0" borderId="35" xfId="0" applyNumberFormat="1" applyBorder="1" applyAlignment="1">
      <alignment vertical="center"/>
    </xf>
    <xf numFmtId="0" fontId="0" fillId="0" borderId="34" xfId="0" applyBorder="1" applyAlignment="1">
      <alignment vertical="center"/>
    </xf>
    <xf numFmtId="0" fontId="0" fillId="0" borderId="72" xfId="0" applyBorder="1" applyAlignment="1">
      <alignment vertical="center"/>
    </xf>
    <xf numFmtId="0" fontId="0" fillId="3" borderId="5" xfId="0" applyFill="1" applyBorder="1" applyAlignment="1">
      <alignment vertical="center"/>
    </xf>
    <xf numFmtId="0" fontId="0" fillId="0" borderId="0" xfId="0" applyAlignment="1">
      <alignment vertical="center"/>
    </xf>
    <xf numFmtId="9" fontId="0" fillId="0" borderId="0" xfId="0" applyNumberFormat="1" applyAlignment="1">
      <alignment vertical="center"/>
    </xf>
    <xf numFmtId="3" fontId="2" fillId="0" borderId="0" xfId="0" applyNumberFormat="1" applyFont="1" applyAlignment="1">
      <alignment vertical="center"/>
    </xf>
    <xf numFmtId="9" fontId="5" fillId="0" borderId="0" xfId="0" applyNumberFormat="1" applyFont="1" applyAlignment="1">
      <alignment vertical="center"/>
    </xf>
    <xf numFmtId="3" fontId="5" fillId="0" borderId="0" xfId="0" applyNumberFormat="1" applyFont="1" applyAlignment="1">
      <alignment vertical="center"/>
    </xf>
    <xf numFmtId="0" fontId="0" fillId="0" borderId="15" xfId="0" applyBorder="1" applyAlignment="1">
      <alignment vertical="center" wrapText="1"/>
    </xf>
    <xf numFmtId="0" fontId="0" fillId="3" borderId="41" xfId="0" applyFill="1" applyBorder="1" applyAlignment="1">
      <alignment vertical="center"/>
    </xf>
    <xf numFmtId="0" fontId="0" fillId="3" borderId="8" xfId="0" applyFill="1" applyBorder="1" applyAlignment="1">
      <alignment vertical="center"/>
    </xf>
    <xf numFmtId="0" fontId="0" fillId="0" borderId="7" xfId="0" applyBorder="1" applyAlignment="1">
      <alignment vertical="center"/>
    </xf>
    <xf numFmtId="3" fontId="2" fillId="0" borderId="7" xfId="0" applyNumberFormat="1" applyFont="1" applyBorder="1" applyAlignment="1">
      <alignment vertical="center"/>
    </xf>
    <xf numFmtId="0" fontId="0" fillId="0" borderId="6" xfId="0" applyBorder="1" applyAlignment="1">
      <alignment vertical="center"/>
    </xf>
    <xf numFmtId="0" fontId="0" fillId="0" borderId="26" xfId="0" applyBorder="1" applyAlignment="1">
      <alignment vertical="center"/>
    </xf>
    <xf numFmtId="3" fontId="0" fillId="0" borderId="7" xfId="0" applyNumberFormat="1" applyBorder="1" applyAlignment="1">
      <alignment vertical="center"/>
    </xf>
    <xf numFmtId="0" fontId="13" fillId="0" borderId="15" xfId="0" applyFont="1" applyBorder="1" applyAlignment="1">
      <alignment vertical="center"/>
    </xf>
    <xf numFmtId="0" fontId="0" fillId="3" borderId="42" xfId="0" applyFill="1" applyBorder="1" applyAlignment="1">
      <alignment vertical="center"/>
    </xf>
    <xf numFmtId="0" fontId="0" fillId="0" borderId="43" xfId="0" applyBorder="1" applyAlignment="1">
      <alignment vertical="center"/>
    </xf>
    <xf numFmtId="0" fontId="0" fillId="0" borderId="16" xfId="0" applyBorder="1" applyAlignment="1">
      <alignment vertical="center"/>
    </xf>
    <xf numFmtId="0" fontId="2" fillId="0" borderId="16" xfId="0" applyFont="1" applyBorder="1" applyAlignment="1">
      <alignment vertical="center"/>
    </xf>
    <xf numFmtId="0" fontId="0" fillId="0" borderId="44" xfId="0" applyBorder="1" applyAlignment="1">
      <alignment vertical="center"/>
    </xf>
    <xf numFmtId="0" fontId="0" fillId="0" borderId="17" xfId="0" applyBorder="1" applyAlignment="1">
      <alignment vertical="center"/>
    </xf>
    <xf numFmtId="0" fontId="0" fillId="0" borderId="0" xfId="0" quotePrefix="1" applyAlignment="1">
      <alignment wrapText="1"/>
    </xf>
    <xf numFmtId="0" fontId="15" fillId="12" borderId="1" xfId="0" applyFont="1" applyFill="1" applyBorder="1"/>
    <xf numFmtId="0" fontId="13" fillId="12" borderId="2" xfId="0" applyFont="1" applyFill="1" applyBorder="1"/>
    <xf numFmtId="0" fontId="13" fillId="12" borderId="3" xfId="0" applyFont="1" applyFill="1" applyBorder="1"/>
    <xf numFmtId="0" fontId="15" fillId="0" borderId="28" xfId="0" applyFont="1" applyBorder="1" applyAlignment="1">
      <alignment wrapText="1"/>
    </xf>
    <xf numFmtId="0" fontId="13" fillId="0" borderId="7" xfId="0" applyFont="1" applyBorder="1" applyAlignment="1">
      <alignment wrapText="1"/>
    </xf>
    <xf numFmtId="0" fontId="13" fillId="0" borderId="8" xfId="0" applyFont="1" applyBorder="1" applyAlignment="1">
      <alignment wrapText="1"/>
    </xf>
    <xf numFmtId="0" fontId="13" fillId="0" borderId="28" xfId="0" applyFont="1" applyBorder="1"/>
    <xf numFmtId="0" fontId="13" fillId="12" borderId="7" xfId="0" applyFont="1" applyFill="1" applyBorder="1"/>
    <xf numFmtId="0" fontId="13" fillId="0" borderId="27" xfId="0" applyFont="1" applyBorder="1"/>
    <xf numFmtId="9" fontId="17" fillId="0" borderId="5" xfId="0" applyNumberFormat="1" applyFont="1" applyBorder="1"/>
    <xf numFmtId="0" fontId="13" fillId="12" borderId="27" xfId="0" applyFont="1" applyFill="1" applyBorder="1"/>
    <xf numFmtId="0" fontId="13" fillId="12" borderId="0" xfId="0" applyFont="1" applyFill="1"/>
    <xf numFmtId="0" fontId="13" fillId="12" borderId="5" xfId="0" applyFont="1" applyFill="1" applyBorder="1"/>
    <xf numFmtId="0" fontId="13" fillId="0" borderId="10" xfId="0" applyFont="1" applyBorder="1"/>
    <xf numFmtId="0" fontId="13" fillId="0" borderId="22" xfId="0" applyFont="1" applyBorder="1"/>
    <xf numFmtId="0" fontId="13" fillId="0" borderId="29" xfId="0" applyFont="1" applyBorder="1"/>
    <xf numFmtId="9" fontId="5" fillId="3" borderId="49" xfId="731" applyFont="1" applyFill="1" applyBorder="1"/>
    <xf numFmtId="9" fontId="5" fillId="3" borderId="30" xfId="731" applyFont="1" applyFill="1" applyBorder="1"/>
    <xf numFmtId="9" fontId="5" fillId="3" borderId="1" xfId="731" applyFont="1" applyFill="1" applyBorder="1"/>
    <xf numFmtId="9" fontId="5" fillId="3" borderId="50" xfId="731" applyFont="1" applyFill="1" applyBorder="1"/>
    <xf numFmtId="9" fontId="5" fillId="3" borderId="27" xfId="731" applyFont="1" applyFill="1" applyBorder="1"/>
    <xf numFmtId="9" fontId="5" fillId="3" borderId="4" xfId="731" applyFont="1" applyFill="1" applyBorder="1"/>
    <xf numFmtId="9" fontId="5" fillId="3" borderId="15" xfId="731" applyFont="1" applyFill="1" applyBorder="1"/>
    <xf numFmtId="9" fontId="5" fillId="3" borderId="42" xfId="731" applyFont="1" applyFill="1" applyBorder="1"/>
    <xf numFmtId="9" fontId="5" fillId="3" borderId="16" xfId="731" applyFont="1" applyFill="1" applyBorder="1"/>
    <xf numFmtId="9" fontId="5" fillId="3" borderId="33" xfId="731" applyFont="1" applyFill="1" applyBorder="1"/>
    <xf numFmtId="9" fontId="5" fillId="3" borderId="44" xfId="731" applyFont="1" applyFill="1" applyBorder="1"/>
    <xf numFmtId="9" fontId="5" fillId="3" borderId="17" xfId="731" applyFont="1" applyFill="1" applyBorder="1"/>
    <xf numFmtId="0" fontId="5" fillId="3" borderId="40" xfId="731" applyNumberFormat="1" applyFont="1" applyFill="1" applyBorder="1"/>
    <xf numFmtId="0" fontId="5" fillId="3" borderId="0" xfId="731" applyNumberFormat="1" applyFont="1" applyFill="1" applyBorder="1"/>
    <xf numFmtId="0" fontId="5" fillId="3" borderId="2" xfId="731" applyNumberFormat="1" applyFont="1" applyFill="1" applyBorder="1"/>
    <xf numFmtId="9" fontId="5" fillId="3" borderId="77" xfId="731" applyFont="1" applyFill="1" applyBorder="1"/>
    <xf numFmtId="9" fontId="5" fillId="3" borderId="54" xfId="731" applyFont="1" applyFill="1" applyBorder="1"/>
    <xf numFmtId="9" fontId="5" fillId="3" borderId="52" xfId="731" applyFont="1" applyFill="1" applyBorder="1"/>
    <xf numFmtId="0" fontId="5" fillId="3" borderId="50" xfId="731" applyNumberFormat="1" applyFont="1" applyFill="1" applyBorder="1"/>
    <xf numFmtId="0" fontId="5" fillId="3" borderId="15" xfId="731" applyNumberFormat="1" applyFont="1" applyFill="1" applyBorder="1"/>
    <xf numFmtId="0" fontId="5" fillId="3" borderId="49" xfId="731" applyNumberFormat="1" applyFont="1" applyFill="1" applyBorder="1"/>
    <xf numFmtId="0" fontId="5" fillId="3" borderId="42" xfId="731" applyNumberFormat="1" applyFont="1" applyFill="1" applyBorder="1"/>
    <xf numFmtId="0" fontId="5" fillId="3" borderId="16" xfId="731" applyNumberFormat="1" applyFont="1" applyFill="1" applyBorder="1"/>
    <xf numFmtId="0" fontId="5" fillId="3" borderId="17" xfId="731" applyNumberFormat="1" applyFont="1" applyFill="1" applyBorder="1"/>
    <xf numFmtId="0" fontId="5" fillId="3" borderId="30" xfId="731" applyNumberFormat="1" applyFont="1" applyFill="1" applyBorder="1"/>
    <xf numFmtId="0" fontId="5" fillId="3" borderId="27" xfId="731" applyNumberFormat="1" applyFont="1" applyFill="1" applyBorder="1"/>
    <xf numFmtId="0" fontId="5" fillId="3" borderId="33" xfId="731" applyNumberFormat="1" applyFont="1" applyFill="1" applyBorder="1"/>
    <xf numFmtId="0" fontId="5" fillId="3" borderId="3" xfId="731" applyNumberFormat="1" applyFont="1" applyFill="1" applyBorder="1"/>
    <xf numFmtId="0" fontId="5" fillId="3" borderId="5" xfId="731" applyNumberFormat="1" applyFont="1" applyFill="1" applyBorder="1"/>
    <xf numFmtId="0" fontId="5" fillId="3" borderId="43" xfId="731" applyNumberFormat="1" applyFont="1" applyFill="1" applyBorder="1"/>
    <xf numFmtId="0" fontId="5" fillId="3" borderId="77" xfId="731" applyNumberFormat="1" applyFont="1" applyFill="1" applyBorder="1"/>
    <xf numFmtId="0" fontId="5" fillId="3" borderId="54" xfId="731" applyNumberFormat="1" applyFont="1" applyFill="1" applyBorder="1"/>
    <xf numFmtId="0" fontId="5" fillId="3" borderId="52" xfId="731" applyNumberFormat="1" applyFont="1" applyFill="1" applyBorder="1"/>
    <xf numFmtId="0" fontId="13" fillId="0" borderId="6" xfId="0" applyFont="1" applyBorder="1"/>
    <xf numFmtId="9" fontId="17" fillId="0" borderId="8" xfId="0" applyNumberFormat="1" applyFont="1" applyBorder="1"/>
    <xf numFmtId="0" fontId="5" fillId="3" borderId="1" xfId="731" applyNumberFormat="1" applyFont="1" applyFill="1" applyBorder="1"/>
    <xf numFmtId="0" fontId="5" fillId="3" borderId="4" xfId="731" applyNumberFormat="1" applyFont="1" applyFill="1" applyBorder="1"/>
    <xf numFmtId="0" fontId="5" fillId="3" borderId="44" xfId="731" applyNumberFormat="1" applyFont="1" applyFill="1" applyBorder="1"/>
    <xf numFmtId="0" fontId="2" fillId="3" borderId="73" xfId="0" applyFont="1" applyFill="1" applyBorder="1"/>
    <xf numFmtId="0" fontId="2" fillId="3" borderId="67" xfId="0" applyFont="1" applyFill="1" applyBorder="1"/>
    <xf numFmtId="0" fontId="2" fillId="3" borderId="71" xfId="0" applyFont="1" applyFill="1" applyBorder="1"/>
    <xf numFmtId="0" fontId="0" fillId="3" borderId="30" xfId="0" applyFill="1" applyBorder="1"/>
    <xf numFmtId="0" fontId="0" fillId="3" borderId="57" xfId="0" applyFill="1" applyBorder="1"/>
    <xf numFmtId="0" fontId="0" fillId="3" borderId="33" xfId="0" applyFill="1" applyBorder="1"/>
    <xf numFmtId="0" fontId="0" fillId="3" borderId="59" xfId="0" applyFill="1" applyBorder="1"/>
    <xf numFmtId="0" fontId="0" fillId="3" borderId="54" xfId="0" applyFill="1" applyBorder="1"/>
    <xf numFmtId="0" fontId="0" fillId="3" borderId="52" xfId="0" applyFill="1" applyBorder="1"/>
    <xf numFmtId="0" fontId="2" fillId="3" borderId="20" xfId="0" applyFont="1" applyFill="1" applyBorder="1"/>
    <xf numFmtId="0" fontId="0" fillId="3" borderId="79" xfId="0" applyFill="1" applyBorder="1"/>
    <xf numFmtId="0" fontId="0" fillId="3" borderId="12" xfId="0" applyFill="1" applyBorder="1"/>
    <xf numFmtId="0" fontId="0" fillId="3" borderId="14" xfId="0" applyFill="1" applyBorder="1"/>
    <xf numFmtId="0" fontId="0" fillId="3" borderId="48" xfId="0" applyFill="1" applyBorder="1"/>
    <xf numFmtId="0" fontId="2" fillId="3" borderId="69" xfId="0" applyFont="1" applyFill="1" applyBorder="1"/>
    <xf numFmtId="0" fontId="0" fillId="3" borderId="47" xfId="0" applyFill="1" applyBorder="1"/>
    <xf numFmtId="0" fontId="0" fillId="3" borderId="78" xfId="0" applyFill="1" applyBorder="1"/>
    <xf numFmtId="0" fontId="0" fillId="3" borderId="24" xfId="0" applyFill="1" applyBorder="1"/>
    <xf numFmtId="0" fontId="0" fillId="3" borderId="25" xfId="0" applyFill="1" applyBorder="1"/>
    <xf numFmtId="0" fontId="0" fillId="3" borderId="69" xfId="0" applyFill="1" applyBorder="1"/>
    <xf numFmtId="9" fontId="30" fillId="3" borderId="0" xfId="731" applyFont="1" applyFill="1" applyBorder="1"/>
    <xf numFmtId="9" fontId="30" fillId="3" borderId="30" xfId="731" applyFont="1" applyFill="1" applyBorder="1"/>
    <xf numFmtId="9" fontId="30" fillId="3" borderId="27" xfId="731" applyFont="1" applyFill="1" applyBorder="1"/>
    <xf numFmtId="9" fontId="30" fillId="3" borderId="1" xfId="731" applyFont="1" applyFill="1" applyBorder="1"/>
    <xf numFmtId="9" fontId="30" fillId="3" borderId="2" xfId="731" applyFont="1" applyFill="1" applyBorder="1"/>
    <xf numFmtId="9" fontId="30" fillId="3" borderId="4" xfId="731" applyFont="1" applyFill="1" applyBorder="1"/>
    <xf numFmtId="9" fontId="30" fillId="3" borderId="5" xfId="731" applyFont="1" applyFill="1" applyBorder="1"/>
    <xf numFmtId="9" fontId="21" fillId="3" borderId="0" xfId="731" applyFont="1" applyFill="1" applyBorder="1"/>
    <xf numFmtId="9" fontId="17" fillId="3" borderId="0" xfId="0" applyNumberFormat="1" applyFont="1" applyFill="1"/>
    <xf numFmtId="9" fontId="31" fillId="3" borderId="0" xfId="731" applyFont="1" applyFill="1" applyBorder="1"/>
    <xf numFmtId="0" fontId="2" fillId="3" borderId="6" xfId="0" applyFont="1" applyFill="1" applyBorder="1"/>
    <xf numFmtId="9" fontId="30" fillId="3" borderId="15" xfId="731" applyFont="1" applyFill="1" applyBorder="1"/>
    <xf numFmtId="9" fontId="5" fillId="3" borderId="3" xfId="731" applyFont="1" applyFill="1" applyBorder="1"/>
    <xf numFmtId="9" fontId="5" fillId="3" borderId="5" xfId="731" applyFont="1" applyFill="1" applyBorder="1"/>
    <xf numFmtId="9" fontId="5" fillId="0" borderId="22" xfId="731" applyFont="1" applyFill="1" applyBorder="1"/>
    <xf numFmtId="9" fontId="21" fillId="0" borderId="22" xfId="731" applyFont="1" applyFill="1" applyBorder="1"/>
    <xf numFmtId="9" fontId="5" fillId="0" borderId="29" xfId="731" applyFont="1" applyFill="1" applyBorder="1"/>
    <xf numFmtId="9" fontId="5" fillId="0" borderId="4" xfId="731" applyFont="1" applyFill="1" applyBorder="1"/>
    <xf numFmtId="9" fontId="5" fillId="0" borderId="10" xfId="731" applyFont="1" applyFill="1" applyBorder="1"/>
    <xf numFmtId="9" fontId="21" fillId="0" borderId="80" xfId="731" applyFont="1" applyFill="1" applyBorder="1"/>
    <xf numFmtId="9" fontId="21" fillId="0" borderId="29" xfId="731" applyFont="1" applyFill="1" applyBorder="1"/>
    <xf numFmtId="9" fontId="5" fillId="0" borderId="80" xfId="731" applyFont="1" applyFill="1" applyBorder="1"/>
    <xf numFmtId="0" fontId="0" fillId="3" borderId="27" xfId="0" applyFill="1" applyBorder="1" applyAlignment="1">
      <alignment wrapText="1"/>
    </xf>
    <xf numFmtId="0" fontId="0" fillId="3" borderId="10" xfId="0" applyFill="1" applyBorder="1"/>
    <xf numFmtId="0" fontId="0" fillId="3" borderId="77" xfId="0" applyFill="1" applyBorder="1"/>
    <xf numFmtId="0" fontId="0" fillId="3" borderId="53" xfId="0" applyFill="1" applyBorder="1"/>
    <xf numFmtId="9" fontId="30" fillId="3" borderId="33" xfId="731" applyFont="1" applyFill="1" applyBorder="1"/>
    <xf numFmtId="9" fontId="30" fillId="3" borderId="44" xfId="731" applyFont="1" applyFill="1" applyBorder="1"/>
    <xf numFmtId="9" fontId="30" fillId="3" borderId="16" xfId="731" applyFont="1" applyFill="1" applyBorder="1"/>
    <xf numFmtId="0" fontId="2" fillId="3" borderId="45" xfId="0" applyFont="1" applyFill="1" applyBorder="1"/>
    <xf numFmtId="9" fontId="30" fillId="3" borderId="43" xfId="731" applyFont="1" applyFill="1" applyBorder="1"/>
    <xf numFmtId="0" fontId="2" fillId="3" borderId="70" xfId="0" applyFont="1" applyFill="1" applyBorder="1"/>
    <xf numFmtId="0" fontId="30" fillId="3" borderId="0" xfId="731" applyNumberFormat="1" applyFont="1" applyFill="1" applyBorder="1"/>
    <xf numFmtId="0" fontId="30" fillId="3" borderId="47" xfId="731" applyNumberFormat="1" applyFont="1" applyFill="1" applyBorder="1"/>
    <xf numFmtId="0" fontId="30" fillId="3" borderId="40" xfId="731" applyNumberFormat="1" applyFont="1" applyFill="1" applyBorder="1"/>
    <xf numFmtId="0" fontId="30" fillId="3" borderId="15" xfId="731" applyNumberFormat="1" applyFont="1" applyFill="1" applyBorder="1"/>
    <xf numFmtId="0" fontId="36" fillId="0" borderId="27" xfId="0" applyFont="1" applyBorder="1"/>
    <xf numFmtId="0" fontId="36" fillId="3" borderId="27" xfId="0" applyFont="1" applyFill="1" applyBorder="1"/>
    <xf numFmtId="0" fontId="36" fillId="3" borderId="54" xfId="0" applyFont="1" applyFill="1" applyBorder="1"/>
    <xf numFmtId="0" fontId="37" fillId="3" borderId="81" xfId="731" applyNumberFormat="1" applyFont="1" applyFill="1" applyBorder="1"/>
    <xf numFmtId="0" fontId="37" fillId="3" borderId="47" xfId="731" applyNumberFormat="1" applyFont="1" applyFill="1" applyBorder="1"/>
    <xf numFmtId="0" fontId="37" fillId="3" borderId="48" xfId="731" applyNumberFormat="1" applyFont="1" applyFill="1" applyBorder="1"/>
    <xf numFmtId="0" fontId="37" fillId="3" borderId="0" xfId="731" applyNumberFormat="1" applyFont="1" applyFill="1" applyBorder="1"/>
    <xf numFmtId="0" fontId="37" fillId="3" borderId="40" xfId="731" applyNumberFormat="1" applyFont="1" applyFill="1" applyBorder="1"/>
    <xf numFmtId="0" fontId="37" fillId="3" borderId="15" xfId="731" applyNumberFormat="1" applyFont="1" applyFill="1" applyBorder="1"/>
    <xf numFmtId="0" fontId="37" fillId="3" borderId="42" xfId="731" applyNumberFormat="1" applyFont="1" applyFill="1" applyBorder="1"/>
    <xf numFmtId="0" fontId="37" fillId="3" borderId="16" xfId="731" applyNumberFormat="1" applyFont="1" applyFill="1" applyBorder="1"/>
    <xf numFmtId="0" fontId="37" fillId="3" borderId="17" xfId="731" applyNumberFormat="1" applyFont="1" applyFill="1" applyBorder="1"/>
    <xf numFmtId="9" fontId="0" fillId="0" borderId="0" xfId="0" applyNumberFormat="1"/>
    <xf numFmtId="10" fontId="11" fillId="0" borderId="0" xfId="0" applyNumberFormat="1" applyFont="1" applyAlignment="1">
      <alignment horizontal="right"/>
    </xf>
    <xf numFmtId="10" fontId="11" fillId="0" borderId="7" xfId="0" applyNumberFormat="1" applyFont="1" applyBorder="1" applyAlignment="1">
      <alignment horizontal="right"/>
    </xf>
    <xf numFmtId="10" fontId="11" fillId="0" borderId="16" xfId="0" applyNumberFormat="1" applyFont="1" applyBorder="1"/>
    <xf numFmtId="10" fontId="11" fillId="0" borderId="16" xfId="0" applyNumberFormat="1" applyFont="1" applyBorder="1" applyAlignment="1">
      <alignment horizontal="left"/>
    </xf>
    <xf numFmtId="0" fontId="20" fillId="3" borderId="2" xfId="0" applyFont="1" applyFill="1" applyBorder="1"/>
    <xf numFmtId="0" fontId="5" fillId="3" borderId="2" xfId="0" applyFont="1" applyFill="1" applyBorder="1"/>
    <xf numFmtId="0" fontId="0" fillId="3" borderId="2" xfId="0" applyFill="1" applyBorder="1" applyAlignment="1">
      <alignment horizontal="center"/>
    </xf>
    <xf numFmtId="0" fontId="0" fillId="3" borderId="50" xfId="0" applyFill="1" applyBorder="1"/>
    <xf numFmtId="9" fontId="11" fillId="0" borderId="48" xfId="731" applyFont="1" applyFill="1" applyBorder="1"/>
    <xf numFmtId="9" fontId="0" fillId="0" borderId="0" xfId="731" applyFont="1"/>
    <xf numFmtId="3" fontId="2" fillId="0" borderId="27" xfId="0" applyNumberFormat="1" applyFont="1" applyBorder="1"/>
    <xf numFmtId="9" fontId="11" fillId="3" borderId="0" xfId="731" applyFont="1" applyFill="1" applyBorder="1"/>
    <xf numFmtId="0" fontId="19" fillId="3" borderId="37" xfId="0" applyFont="1" applyFill="1" applyBorder="1"/>
    <xf numFmtId="3" fontId="0" fillId="0" borderId="38" xfId="0" applyNumberFormat="1" applyBorder="1"/>
    <xf numFmtId="1" fontId="2" fillId="0" borderId="38" xfId="0" applyNumberFormat="1" applyFont="1" applyBorder="1"/>
    <xf numFmtId="2" fontId="2" fillId="0" borderId="15" xfId="0" applyNumberFormat="1" applyFont="1" applyBorder="1"/>
    <xf numFmtId="3" fontId="0" fillId="0" borderId="0" xfId="2619" applyNumberFormat="1" applyFont="1" applyFill="1" applyBorder="1"/>
    <xf numFmtId="0" fontId="0" fillId="3" borderId="10" xfId="0" applyFill="1" applyBorder="1" applyAlignment="1">
      <alignment vertical="center"/>
    </xf>
    <xf numFmtId="2" fontId="0" fillId="0" borderId="15" xfId="0" applyNumberFormat="1" applyBorder="1"/>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11" fillId="3" borderId="6" xfId="0" applyFont="1" applyFill="1" applyBorder="1" applyAlignment="1">
      <alignment horizontal="left" vertical="top" wrapText="1"/>
    </xf>
    <xf numFmtId="0" fontId="11" fillId="3" borderId="7" xfId="0" applyFont="1" applyFill="1" applyBorder="1" applyAlignment="1">
      <alignment horizontal="left" vertical="top" wrapText="1"/>
    </xf>
    <xf numFmtId="0" fontId="11" fillId="3" borderId="8" xfId="0" applyFont="1" applyFill="1"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3" borderId="42" xfId="0" applyFill="1" applyBorder="1" applyAlignment="1">
      <alignment horizontal="left" wrapText="1"/>
    </xf>
    <xf numFmtId="0" fontId="0" fillId="3" borderId="16" xfId="0" applyFill="1" applyBorder="1" applyAlignment="1">
      <alignment horizontal="left" wrapText="1"/>
    </xf>
    <xf numFmtId="0" fontId="0" fillId="3" borderId="17" xfId="0" applyFill="1" applyBorder="1" applyAlignment="1">
      <alignment horizontal="left" wrapText="1"/>
    </xf>
    <xf numFmtId="0" fontId="13" fillId="12" borderId="6" xfId="0" applyFont="1" applyFill="1" applyBorder="1" applyAlignment="1">
      <alignment horizontal="left" vertical="top" wrapText="1"/>
    </xf>
    <xf numFmtId="0" fontId="13" fillId="12" borderId="7" xfId="0" applyFont="1" applyFill="1" applyBorder="1" applyAlignment="1">
      <alignment horizontal="left" vertical="top" wrapText="1"/>
    </xf>
    <xf numFmtId="0" fontId="13" fillId="12" borderId="8" xfId="0" applyFont="1" applyFill="1" applyBorder="1" applyAlignment="1">
      <alignment horizontal="left" vertical="top" wrapText="1"/>
    </xf>
    <xf numFmtId="0" fontId="13" fillId="12" borderId="63" xfId="0" applyFont="1" applyFill="1" applyBorder="1" applyAlignment="1">
      <alignment horizontal="left" vertical="top" wrapText="1"/>
    </xf>
    <xf numFmtId="0" fontId="0" fillId="0" borderId="15" xfId="0" applyBorder="1" applyAlignment="1">
      <alignment horizontal="left" vertical="center" wrapText="1"/>
    </xf>
    <xf numFmtId="0" fontId="0" fillId="0" borderId="7" xfId="0" applyBorder="1" applyAlignment="1">
      <alignment wrapText="1"/>
    </xf>
    <xf numFmtId="0" fontId="0" fillId="0" borderId="8" xfId="0" applyBorder="1" applyAlignment="1">
      <alignment wrapText="1"/>
    </xf>
    <xf numFmtId="0" fontId="0" fillId="3" borderId="4" xfId="0" applyFill="1" applyBorder="1" applyAlignment="1">
      <alignment wrapText="1"/>
    </xf>
    <xf numFmtId="0" fontId="0" fillId="0" borderId="0" xfId="0" applyAlignment="1">
      <alignment wrapText="1"/>
    </xf>
    <xf numFmtId="0" fontId="0" fillId="0" borderId="15" xfId="0" applyBorder="1" applyAlignment="1">
      <alignment wrapText="1"/>
    </xf>
  </cellXfs>
  <cellStyles count="262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Normal" xfId="0" builtinId="0"/>
    <cellStyle name="Per cent" xfId="731" builtinId="5"/>
    <cellStyle name="Per cent 2" xfId="2619" xr:uid="{2670F82B-78A4-144E-B9BF-0240369964E9}"/>
  </cellStyles>
  <dxfs count="11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auto="1"/>
      </font>
      <fill>
        <patternFill patternType="solid">
          <fgColor auto="1"/>
          <bgColor theme="9"/>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B1A0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63</xdr:col>
      <xdr:colOff>0</xdr:colOff>
      <xdr:row>8</xdr:row>
      <xdr:rowOff>0</xdr:rowOff>
    </xdr:from>
    <xdr:to>
      <xdr:col>81</xdr:col>
      <xdr:colOff>0</xdr:colOff>
      <xdr:row>53</xdr:row>
      <xdr:rowOff>0</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13792200" y="1905000"/>
          <a:ext cx="3886200" cy="8572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10</xdr:col>
      <xdr:colOff>0</xdr:colOff>
      <xdr:row>8</xdr:row>
      <xdr:rowOff>0</xdr:rowOff>
    </xdr:from>
    <xdr:to>
      <xdr:col>81</xdr:col>
      <xdr:colOff>0</xdr:colOff>
      <xdr:row>60</xdr:row>
      <xdr:rowOff>0</xdr:rowOff>
    </xdr:to>
    <xdr:sp macro="" textlink="">
      <xdr:nvSpPr>
        <xdr:cNvPr id="96" name="L-Shape 95">
          <a:extLst>
            <a:ext uri="{FF2B5EF4-FFF2-40B4-BE49-F238E27FC236}">
              <a16:creationId xmlns:a16="http://schemas.microsoft.com/office/drawing/2014/main" id="{00000000-0008-0000-0400-000060000000}"/>
            </a:ext>
          </a:extLst>
        </xdr:cNvPr>
        <xdr:cNvSpPr/>
      </xdr:nvSpPr>
      <xdr:spPr>
        <a:xfrm>
          <a:off x="2565400" y="1905000"/>
          <a:ext cx="15328900" cy="9906000"/>
        </a:xfrm>
        <a:prstGeom prst="corner">
          <a:avLst>
            <a:gd name="adj1" fmla="val 9569"/>
            <a:gd name="adj2" fmla="val 21972"/>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22</xdr:col>
      <xdr:colOff>0</xdr:colOff>
      <xdr:row>8</xdr:row>
      <xdr:rowOff>12700</xdr:rowOff>
    </xdr:from>
    <xdr:to>
      <xdr:col>61</xdr:col>
      <xdr:colOff>0</xdr:colOff>
      <xdr:row>53</xdr:row>
      <xdr:rowOff>12700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5156200" y="1917700"/>
          <a:ext cx="8420100" cy="85725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50</xdr:col>
      <xdr:colOff>0</xdr:colOff>
      <xdr:row>15</xdr:row>
      <xdr:rowOff>0</xdr:rowOff>
    </xdr:from>
    <xdr:to>
      <xdr:col>60</xdr:col>
      <xdr:colOff>0</xdr:colOff>
      <xdr:row>49</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11201400" y="3238500"/>
          <a:ext cx="2159000" cy="6477000"/>
        </a:xfrm>
        <a:prstGeom prst="rect">
          <a:avLst/>
        </a:prstGeom>
        <a:solidFill>
          <a:schemeClr val="bg1">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400">
              <a:solidFill>
                <a:schemeClr val="tx1"/>
              </a:solidFill>
            </a:rPr>
            <a:t>Calculation</a:t>
          </a:r>
          <a:r>
            <a:rPr lang="en-US" sz="1400" baseline="0">
              <a:solidFill>
                <a:schemeClr val="tx1"/>
              </a:solidFill>
            </a:rPr>
            <a:t> i</a:t>
          </a:r>
          <a:r>
            <a:rPr lang="en-US" sz="1400">
              <a:solidFill>
                <a:schemeClr val="tx1"/>
              </a:solidFill>
            </a:rPr>
            <a:t>nputs/outputs per CHP type &amp; sector</a:t>
          </a:r>
        </a:p>
      </xdr:txBody>
    </xdr:sp>
    <xdr:clientData/>
  </xdr:twoCellAnchor>
  <xdr:twoCellAnchor>
    <xdr:from>
      <xdr:col>51</xdr:col>
      <xdr:colOff>0</xdr:colOff>
      <xdr:row>38</xdr:row>
      <xdr:rowOff>0</xdr:rowOff>
    </xdr:from>
    <xdr:to>
      <xdr:col>59</xdr:col>
      <xdr:colOff>0</xdr:colOff>
      <xdr:row>48</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11417300" y="7620000"/>
          <a:ext cx="1727200" cy="1905000"/>
        </a:xfrm>
        <a:prstGeom prst="rect">
          <a:avLst/>
        </a:prstGeom>
        <a:solidFill>
          <a:schemeClr val="accent5">
            <a:lumMod val="40000"/>
            <a:lumOff val="60000"/>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400">
              <a:solidFill>
                <a:schemeClr val="tx1"/>
              </a:solidFill>
            </a:rPr>
            <a:t>                                                   </a:t>
          </a:r>
        </a:p>
      </xdr:txBody>
    </xdr:sp>
    <xdr:clientData/>
  </xdr:twoCellAnchor>
  <xdr:twoCellAnchor>
    <xdr:from>
      <xdr:col>51</xdr:col>
      <xdr:colOff>12700</xdr:colOff>
      <xdr:row>26</xdr:row>
      <xdr:rowOff>0</xdr:rowOff>
    </xdr:from>
    <xdr:to>
      <xdr:col>59</xdr:col>
      <xdr:colOff>12700</xdr:colOff>
      <xdr:row>33</xdr:row>
      <xdr:rowOff>114300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11430000" y="5537200"/>
          <a:ext cx="1727200" cy="1536700"/>
        </a:xfrm>
        <a:prstGeom prst="rect">
          <a:avLst/>
        </a:prstGeom>
        <a:solidFill>
          <a:schemeClr val="accent5">
            <a:lumMod val="40000"/>
            <a:lumOff val="60000"/>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400">
            <a:solidFill>
              <a:schemeClr val="tx1"/>
            </a:solidFill>
          </a:endParaRPr>
        </a:p>
      </xdr:txBody>
    </xdr:sp>
    <xdr:clientData/>
  </xdr:twoCellAnchor>
  <xdr:twoCellAnchor>
    <xdr:from>
      <xdr:col>82</xdr:col>
      <xdr:colOff>50800</xdr:colOff>
      <xdr:row>8</xdr:row>
      <xdr:rowOff>0</xdr:rowOff>
    </xdr:from>
    <xdr:to>
      <xdr:col>94</xdr:col>
      <xdr:colOff>0</xdr:colOff>
      <xdr:row>60</xdr:row>
      <xdr:rowOff>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17952720" y="1889760"/>
          <a:ext cx="2509520" cy="105664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11</xdr:col>
      <xdr:colOff>0</xdr:colOff>
      <xdr:row>33</xdr:row>
      <xdr:rowOff>0</xdr:rowOff>
    </xdr:from>
    <xdr:to>
      <xdr:col>19</xdr:col>
      <xdr:colOff>0</xdr:colOff>
      <xdr:row>58</xdr:row>
      <xdr:rowOff>0</xdr:rowOff>
    </xdr:to>
    <xdr:sp macro="" textlink="">
      <xdr:nvSpPr>
        <xdr:cNvPr id="9" name="Rectangle 8">
          <a:extLst>
            <a:ext uri="{FF2B5EF4-FFF2-40B4-BE49-F238E27FC236}">
              <a16:creationId xmlns:a16="http://schemas.microsoft.com/office/drawing/2014/main" id="{00000000-0008-0000-0400-000009000000}"/>
            </a:ext>
          </a:extLst>
        </xdr:cNvPr>
        <xdr:cNvSpPr/>
      </xdr:nvSpPr>
      <xdr:spPr>
        <a:xfrm>
          <a:off x="2781300" y="6667500"/>
          <a:ext cx="1727200" cy="4762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0</xdr:colOff>
      <xdr:row>33</xdr:row>
      <xdr:rowOff>0</xdr:rowOff>
    </xdr:from>
    <xdr:to>
      <xdr:col>9</xdr:col>
      <xdr:colOff>0</xdr:colOff>
      <xdr:row>60</xdr:row>
      <xdr:rowOff>0</xdr:rowOff>
    </xdr:to>
    <xdr:sp macro="" textlink="">
      <xdr:nvSpPr>
        <xdr:cNvPr id="10" name="Rectangle 9">
          <a:extLst>
            <a:ext uri="{FF2B5EF4-FFF2-40B4-BE49-F238E27FC236}">
              <a16:creationId xmlns:a16="http://schemas.microsoft.com/office/drawing/2014/main" id="{00000000-0008-0000-0400-00000A000000}"/>
            </a:ext>
          </a:extLst>
        </xdr:cNvPr>
        <xdr:cNvSpPr/>
      </xdr:nvSpPr>
      <xdr:spPr>
        <a:xfrm>
          <a:off x="622300" y="6667500"/>
          <a:ext cx="1727200" cy="51435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8</xdr:row>
      <xdr:rowOff>25400</xdr:rowOff>
    </xdr:from>
    <xdr:to>
      <xdr:col>9</xdr:col>
      <xdr:colOff>0</xdr:colOff>
      <xdr:row>32</xdr:row>
      <xdr:rowOff>0</xdr:rowOff>
    </xdr:to>
    <xdr:sp macro="" textlink="">
      <xdr:nvSpPr>
        <xdr:cNvPr id="11" name="Rectangle 10">
          <a:extLst>
            <a:ext uri="{FF2B5EF4-FFF2-40B4-BE49-F238E27FC236}">
              <a16:creationId xmlns:a16="http://schemas.microsoft.com/office/drawing/2014/main" id="{00000000-0008-0000-0400-00000B000000}"/>
            </a:ext>
          </a:extLst>
        </xdr:cNvPr>
        <xdr:cNvSpPr/>
      </xdr:nvSpPr>
      <xdr:spPr>
        <a:xfrm>
          <a:off x="635000" y="1866900"/>
          <a:ext cx="1714500" cy="4546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11</xdr:row>
      <xdr:rowOff>12700</xdr:rowOff>
    </xdr:from>
    <xdr:to>
      <xdr:col>8</xdr:col>
      <xdr:colOff>0</xdr:colOff>
      <xdr:row>14</xdr:row>
      <xdr:rowOff>12700</xdr:rowOff>
    </xdr:to>
    <xdr:sp macro="" textlink="">
      <xdr:nvSpPr>
        <xdr:cNvPr id="12" name="Rectangle 11">
          <a:extLst>
            <a:ext uri="{FF2B5EF4-FFF2-40B4-BE49-F238E27FC236}">
              <a16:creationId xmlns:a16="http://schemas.microsoft.com/office/drawing/2014/main" id="{00000000-0008-0000-0400-00000C000000}"/>
            </a:ext>
          </a:extLst>
        </xdr:cNvPr>
        <xdr:cNvSpPr/>
      </xdr:nvSpPr>
      <xdr:spPr>
        <a:xfrm>
          <a:off x="431800" y="1854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IEA Energy Balance</a:t>
          </a:r>
        </a:p>
      </xdr:txBody>
    </xdr:sp>
    <xdr:clientData/>
  </xdr:twoCellAnchor>
  <xdr:twoCellAnchor>
    <xdr:from>
      <xdr:col>72</xdr:col>
      <xdr:colOff>88900</xdr:colOff>
      <xdr:row>11</xdr:row>
      <xdr:rowOff>0</xdr:rowOff>
    </xdr:from>
    <xdr:to>
      <xdr:col>80</xdr:col>
      <xdr:colOff>88900</xdr:colOff>
      <xdr:row>27</xdr:row>
      <xdr:rowOff>12700</xdr:rowOff>
    </xdr:to>
    <xdr:sp macro="" textlink="">
      <xdr:nvSpPr>
        <xdr:cNvPr id="13" name="Rectangle 12">
          <a:extLst>
            <a:ext uri="{FF2B5EF4-FFF2-40B4-BE49-F238E27FC236}">
              <a16:creationId xmlns:a16="http://schemas.microsoft.com/office/drawing/2014/main" id="{00000000-0008-0000-0400-00000D000000}"/>
            </a:ext>
          </a:extLst>
        </xdr:cNvPr>
        <xdr:cNvSpPr/>
      </xdr:nvSpPr>
      <xdr:spPr>
        <a:xfrm>
          <a:off x="16040100" y="2413000"/>
          <a:ext cx="1727200" cy="30607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rgbClr val="FFFFFF"/>
              </a:solidFill>
            </a:rPr>
            <a:t>Input Data for further analyses</a:t>
          </a:r>
        </a:p>
      </xdr:txBody>
    </xdr:sp>
    <xdr:clientData/>
  </xdr:twoCellAnchor>
  <xdr:twoCellAnchor>
    <xdr:from>
      <xdr:col>73</xdr:col>
      <xdr:colOff>76200</xdr:colOff>
      <xdr:row>22</xdr:row>
      <xdr:rowOff>88900</xdr:rowOff>
    </xdr:from>
    <xdr:to>
      <xdr:col>79</xdr:col>
      <xdr:colOff>76200</xdr:colOff>
      <xdr:row>26</xdr:row>
      <xdr:rowOff>0</xdr:rowOff>
    </xdr:to>
    <xdr:sp macro="" textlink="">
      <xdr:nvSpPr>
        <xdr:cNvPr id="14" name="Rectangle 13">
          <a:extLst>
            <a:ext uri="{FF2B5EF4-FFF2-40B4-BE49-F238E27FC236}">
              <a16:creationId xmlns:a16="http://schemas.microsoft.com/office/drawing/2014/main" id="{00000000-0008-0000-0400-00000E000000}"/>
            </a:ext>
          </a:extLst>
        </xdr:cNvPr>
        <xdr:cNvSpPr/>
      </xdr:nvSpPr>
      <xdr:spPr>
        <a:xfrm>
          <a:off x="16243300" y="4597400"/>
          <a:ext cx="1295400" cy="6731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central_electricity_production_step_1</a:t>
          </a:r>
        </a:p>
      </xdr:txBody>
    </xdr:sp>
    <xdr:clientData/>
  </xdr:twoCellAnchor>
  <xdr:twoCellAnchor>
    <xdr:from>
      <xdr:col>21</xdr:col>
      <xdr:colOff>0</xdr:colOff>
      <xdr:row>8</xdr:row>
      <xdr:rowOff>0</xdr:rowOff>
    </xdr:from>
    <xdr:to>
      <xdr:col>21</xdr:col>
      <xdr:colOff>0</xdr:colOff>
      <xdr:row>54</xdr:row>
      <xdr:rowOff>0</xdr:rowOff>
    </xdr:to>
    <xdr:cxnSp macro="">
      <xdr:nvCxnSpPr>
        <xdr:cNvPr id="16" name="Straight Connector 15">
          <a:extLst>
            <a:ext uri="{FF2B5EF4-FFF2-40B4-BE49-F238E27FC236}">
              <a16:creationId xmlns:a16="http://schemas.microsoft.com/office/drawing/2014/main" id="{00000000-0008-0000-0400-000010000000}"/>
            </a:ext>
          </a:extLst>
        </xdr:cNvPr>
        <xdr:cNvCxnSpPr/>
      </xdr:nvCxnSpPr>
      <xdr:spPr>
        <a:xfrm>
          <a:off x="4940300" y="1905000"/>
          <a:ext cx="0" cy="8763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15</xdr:row>
      <xdr:rowOff>0</xdr:rowOff>
    </xdr:from>
    <xdr:to>
      <xdr:col>8</xdr:col>
      <xdr:colOff>0</xdr:colOff>
      <xdr:row>18</xdr:row>
      <xdr:rowOff>0</xdr:rowOff>
    </xdr:to>
    <xdr:sp macro="" textlink="">
      <xdr:nvSpPr>
        <xdr:cNvPr id="17" name="Rectangle 16">
          <a:extLst>
            <a:ext uri="{FF2B5EF4-FFF2-40B4-BE49-F238E27FC236}">
              <a16:creationId xmlns:a16="http://schemas.microsoft.com/office/drawing/2014/main" id="{00000000-0008-0000-0400-000011000000}"/>
            </a:ext>
          </a:extLst>
        </xdr:cNvPr>
        <xdr:cNvSpPr/>
      </xdr:nvSpPr>
      <xdr:spPr>
        <a:xfrm>
          <a:off x="431800" y="2603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IEA</a:t>
          </a:r>
          <a:r>
            <a:rPr lang="en-US" baseline="0"/>
            <a:t> </a:t>
          </a:r>
          <a:r>
            <a:rPr lang="en-US"/>
            <a:t>autoproducer CHPs</a:t>
          </a:r>
          <a:r>
            <a:rPr lang="en-US" baseline="0"/>
            <a:t> </a:t>
          </a:r>
          <a:r>
            <a:rPr lang="en-US"/>
            <a:t>net production  </a:t>
          </a:r>
        </a:p>
      </xdr:txBody>
    </xdr:sp>
    <xdr:clientData/>
  </xdr:twoCellAnchor>
  <xdr:twoCellAnchor>
    <xdr:from>
      <xdr:col>12</xdr:col>
      <xdr:colOff>0</xdr:colOff>
      <xdr:row>36</xdr:row>
      <xdr:rowOff>0</xdr:rowOff>
    </xdr:from>
    <xdr:to>
      <xdr:col>18</xdr:col>
      <xdr:colOff>0</xdr:colOff>
      <xdr:row>39</xdr:row>
      <xdr:rowOff>0</xdr:rowOff>
    </xdr:to>
    <xdr:sp macro="" textlink="">
      <xdr:nvSpPr>
        <xdr:cNvPr id="19" name="Rectangle 18">
          <a:extLst>
            <a:ext uri="{FF2B5EF4-FFF2-40B4-BE49-F238E27FC236}">
              <a16:creationId xmlns:a16="http://schemas.microsoft.com/office/drawing/2014/main" id="{00000000-0008-0000-0400-000013000000}"/>
            </a:ext>
          </a:extLst>
        </xdr:cNvPr>
        <xdr:cNvSpPr/>
      </xdr:nvSpPr>
      <xdr:spPr>
        <a:xfrm>
          <a:off x="2997200" y="723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allocation method</a:t>
          </a:r>
        </a:p>
      </xdr:txBody>
    </xdr:sp>
    <xdr:clientData/>
  </xdr:twoCellAnchor>
  <xdr:twoCellAnchor>
    <xdr:from>
      <xdr:col>73</xdr:col>
      <xdr:colOff>76200</xdr:colOff>
      <xdr:row>19</xdr:row>
      <xdr:rowOff>0</xdr:rowOff>
    </xdr:from>
    <xdr:to>
      <xdr:col>79</xdr:col>
      <xdr:colOff>76200</xdr:colOff>
      <xdr:row>22</xdr:row>
      <xdr:rowOff>0</xdr:rowOff>
    </xdr:to>
    <xdr:sp macro="" textlink="">
      <xdr:nvSpPr>
        <xdr:cNvPr id="20" name="Rectangle 19">
          <a:extLst>
            <a:ext uri="{FF2B5EF4-FFF2-40B4-BE49-F238E27FC236}">
              <a16:creationId xmlns:a16="http://schemas.microsoft.com/office/drawing/2014/main" id="{00000000-0008-0000-0400-000014000000}"/>
            </a:ext>
          </a:extLst>
        </xdr:cNvPr>
        <xdr:cNvSpPr/>
      </xdr:nvSpPr>
      <xdr:spPr>
        <a:xfrm>
          <a:off x="16243300" y="3937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1</a:t>
          </a:r>
          <a:endParaRPr lang="en-US"/>
        </a:p>
      </xdr:txBody>
    </xdr:sp>
    <xdr:clientData/>
  </xdr:twoCellAnchor>
  <xdr:twoCellAnchor>
    <xdr:from>
      <xdr:col>83</xdr:col>
      <xdr:colOff>0</xdr:colOff>
      <xdr:row>45</xdr:row>
      <xdr:rowOff>114300</xdr:rowOff>
    </xdr:from>
    <xdr:to>
      <xdr:col>93</xdr:col>
      <xdr:colOff>101600</xdr:colOff>
      <xdr:row>50</xdr:row>
      <xdr:rowOff>88900</xdr:rowOff>
    </xdr:to>
    <xdr:sp macro="" textlink="">
      <xdr:nvSpPr>
        <xdr:cNvPr id="21" name="Rectangle 20">
          <a:extLst>
            <a:ext uri="{FF2B5EF4-FFF2-40B4-BE49-F238E27FC236}">
              <a16:creationId xmlns:a16="http://schemas.microsoft.com/office/drawing/2014/main" id="{00000000-0008-0000-0400-000015000000}"/>
            </a:ext>
          </a:extLst>
        </xdr:cNvPr>
        <xdr:cNvSpPr/>
      </xdr:nvSpPr>
      <xdr:spPr>
        <a:xfrm>
          <a:off x="18326100" y="9004300"/>
          <a:ext cx="2260600" cy="9271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for fuel-mixing:</a:t>
          </a:r>
        </a:p>
        <a:p>
          <a:pPr algn="ctr"/>
          <a:endParaRPr lang="en-US" baseline="0"/>
        </a:p>
        <a:p>
          <a:pPr algn="ctr"/>
          <a:r>
            <a:rPr lang="en-US" baseline="0"/>
            <a:t>energy_mixer_for_gas_power_fuel_child_share</a:t>
          </a:r>
          <a:endParaRPr lang="en-US"/>
        </a:p>
      </xdr:txBody>
    </xdr:sp>
    <xdr:clientData/>
  </xdr:twoCellAnchor>
  <xdr:twoCellAnchor>
    <xdr:from>
      <xdr:col>51</xdr:col>
      <xdr:colOff>177800</xdr:colOff>
      <xdr:row>11</xdr:row>
      <xdr:rowOff>0</xdr:rowOff>
    </xdr:from>
    <xdr:to>
      <xdr:col>57</xdr:col>
      <xdr:colOff>177800</xdr:colOff>
      <xdr:row>14</xdr:row>
      <xdr:rowOff>0</xdr:rowOff>
    </xdr:to>
    <xdr:sp macro="" textlink="">
      <xdr:nvSpPr>
        <xdr:cNvPr id="22" name="Rectangle 21">
          <a:extLst>
            <a:ext uri="{FF2B5EF4-FFF2-40B4-BE49-F238E27FC236}">
              <a16:creationId xmlns:a16="http://schemas.microsoft.com/office/drawing/2014/main" id="{00000000-0008-0000-0400-000016000000}"/>
            </a:ext>
          </a:extLst>
        </xdr:cNvPr>
        <xdr:cNvSpPr/>
      </xdr:nvSpPr>
      <xdr:spPr>
        <a:xfrm>
          <a:off x="11595100" y="2413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CEB allocation factors step 2</a:t>
          </a:r>
        </a:p>
      </xdr:txBody>
    </xdr:sp>
    <xdr:clientData/>
  </xdr:twoCellAnchor>
  <xdr:twoCellAnchor>
    <xdr:from>
      <xdr:col>8</xdr:col>
      <xdr:colOff>0</xdr:colOff>
      <xdr:row>16</xdr:row>
      <xdr:rowOff>95250</xdr:rowOff>
    </xdr:from>
    <xdr:to>
      <xdr:col>23</xdr:col>
      <xdr:colOff>0</xdr:colOff>
      <xdr:row>16</xdr:row>
      <xdr:rowOff>95250</xdr:rowOff>
    </xdr:to>
    <xdr:cxnSp macro="">
      <xdr:nvCxnSpPr>
        <xdr:cNvPr id="23" name="Elbow Connector 188">
          <a:extLst>
            <a:ext uri="{FF2B5EF4-FFF2-40B4-BE49-F238E27FC236}">
              <a16:creationId xmlns:a16="http://schemas.microsoft.com/office/drawing/2014/main" id="{00000000-0008-0000-0400-000017000000}"/>
            </a:ext>
          </a:extLst>
        </xdr:cNvPr>
        <xdr:cNvCxnSpPr>
          <a:stCxn id="17" idx="3"/>
          <a:endCxn id="29" idx="1"/>
        </xdr:cNvCxnSpPr>
      </xdr:nvCxnSpPr>
      <xdr:spPr>
        <a:xfrm>
          <a:off x="2133600" y="3524250"/>
          <a:ext cx="32385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12</xdr:row>
      <xdr:rowOff>95250</xdr:rowOff>
    </xdr:from>
    <xdr:to>
      <xdr:col>42</xdr:col>
      <xdr:colOff>38100</xdr:colOff>
      <xdr:row>12</xdr:row>
      <xdr:rowOff>107950</xdr:rowOff>
    </xdr:to>
    <xdr:cxnSp macro="">
      <xdr:nvCxnSpPr>
        <xdr:cNvPr id="24" name="Elbow Connector 237">
          <a:extLst>
            <a:ext uri="{FF2B5EF4-FFF2-40B4-BE49-F238E27FC236}">
              <a16:creationId xmlns:a16="http://schemas.microsoft.com/office/drawing/2014/main" id="{00000000-0008-0000-0400-000018000000}"/>
            </a:ext>
          </a:extLst>
        </xdr:cNvPr>
        <xdr:cNvCxnSpPr>
          <a:stCxn id="12" idx="3"/>
          <a:endCxn id="84" idx="1"/>
        </xdr:cNvCxnSpPr>
      </xdr:nvCxnSpPr>
      <xdr:spPr>
        <a:xfrm flipV="1">
          <a:off x="2133600" y="2698750"/>
          <a:ext cx="73787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62</xdr:col>
      <xdr:colOff>0</xdr:colOff>
      <xdr:row>8</xdr:row>
      <xdr:rowOff>0</xdr:rowOff>
    </xdr:from>
    <xdr:to>
      <xdr:col>62</xdr:col>
      <xdr:colOff>0</xdr:colOff>
      <xdr:row>53</xdr:row>
      <xdr:rowOff>0</xdr:rowOff>
    </xdr:to>
    <xdr:cxnSp macro="">
      <xdr:nvCxnSpPr>
        <xdr:cNvPr id="27" name="Straight Connector 26">
          <a:extLst>
            <a:ext uri="{FF2B5EF4-FFF2-40B4-BE49-F238E27FC236}">
              <a16:creationId xmlns:a16="http://schemas.microsoft.com/office/drawing/2014/main" id="{00000000-0008-0000-0400-00001B000000}"/>
            </a:ext>
          </a:extLst>
        </xdr:cNvPr>
        <xdr:cNvCxnSpPr/>
      </xdr:nvCxnSpPr>
      <xdr:spPr>
        <a:xfrm>
          <a:off x="13169900" y="1270000"/>
          <a:ext cx="0" cy="8572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203200</xdr:colOff>
      <xdr:row>22</xdr:row>
      <xdr:rowOff>12700</xdr:rowOff>
    </xdr:from>
    <xdr:to>
      <xdr:col>7</xdr:col>
      <xdr:colOff>203200</xdr:colOff>
      <xdr:row>25</xdr:row>
      <xdr:rowOff>12700</xdr:rowOff>
    </xdr:to>
    <xdr:sp macro="" textlink="">
      <xdr:nvSpPr>
        <xdr:cNvPr id="28" name="Rectangle 27">
          <a:extLst>
            <a:ext uri="{FF2B5EF4-FFF2-40B4-BE49-F238E27FC236}">
              <a16:creationId xmlns:a16="http://schemas.microsoft.com/office/drawing/2014/main" id="{00000000-0008-0000-0400-00001C000000}"/>
            </a:ext>
          </a:extLst>
        </xdr:cNvPr>
        <xdr:cNvSpPr/>
      </xdr:nvSpPr>
      <xdr:spPr>
        <a:xfrm>
          <a:off x="825500" y="4521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technical specifications</a:t>
          </a:r>
        </a:p>
      </xdr:txBody>
    </xdr:sp>
    <xdr:clientData/>
  </xdr:twoCellAnchor>
  <xdr:twoCellAnchor>
    <xdr:from>
      <xdr:col>23</xdr:col>
      <xdr:colOff>0</xdr:colOff>
      <xdr:row>15</xdr:row>
      <xdr:rowOff>0</xdr:rowOff>
    </xdr:from>
    <xdr:to>
      <xdr:col>29</xdr:col>
      <xdr:colOff>0</xdr:colOff>
      <xdr:row>18</xdr:row>
      <xdr:rowOff>0</xdr:rowOff>
    </xdr:to>
    <xdr:sp macro="" textlink="">
      <xdr:nvSpPr>
        <xdr:cNvPr id="29" name="Rectangle 28">
          <a:extLst>
            <a:ext uri="{FF2B5EF4-FFF2-40B4-BE49-F238E27FC236}">
              <a16:creationId xmlns:a16="http://schemas.microsoft.com/office/drawing/2014/main" id="{00000000-0008-0000-0400-00001D000000}"/>
            </a:ext>
          </a:extLst>
        </xdr:cNvPr>
        <xdr:cNvSpPr/>
      </xdr:nvSpPr>
      <xdr:spPr>
        <a:xfrm>
          <a:off x="5372100" y="323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AP net-gross</a:t>
          </a:r>
          <a:r>
            <a:rPr lang="en-US" baseline="0"/>
            <a:t> conversion CHP e-production</a:t>
          </a:r>
          <a:endParaRPr lang="en-US"/>
        </a:p>
      </xdr:txBody>
    </xdr:sp>
    <xdr:clientData/>
  </xdr:twoCellAnchor>
  <xdr:twoCellAnchor>
    <xdr:from>
      <xdr:col>29</xdr:col>
      <xdr:colOff>0</xdr:colOff>
      <xdr:row>12</xdr:row>
      <xdr:rowOff>95250</xdr:rowOff>
    </xdr:from>
    <xdr:to>
      <xdr:col>42</xdr:col>
      <xdr:colOff>38100</xdr:colOff>
      <xdr:row>16</xdr:row>
      <xdr:rowOff>95250</xdr:rowOff>
    </xdr:to>
    <xdr:cxnSp macro="">
      <xdr:nvCxnSpPr>
        <xdr:cNvPr id="30" name="Elbow Connector 29">
          <a:extLst>
            <a:ext uri="{FF2B5EF4-FFF2-40B4-BE49-F238E27FC236}">
              <a16:creationId xmlns:a16="http://schemas.microsoft.com/office/drawing/2014/main" id="{00000000-0008-0000-0400-00001E000000}"/>
            </a:ext>
          </a:extLst>
        </xdr:cNvPr>
        <xdr:cNvCxnSpPr>
          <a:stCxn id="29" idx="3"/>
          <a:endCxn id="84" idx="1"/>
        </xdr:cNvCxnSpPr>
      </xdr:nvCxnSpPr>
      <xdr:spPr>
        <a:xfrm flipV="1">
          <a:off x="6667500" y="2698750"/>
          <a:ext cx="2844800" cy="762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52</xdr:col>
      <xdr:colOff>0</xdr:colOff>
      <xdr:row>18</xdr:row>
      <xdr:rowOff>0</xdr:rowOff>
    </xdr:from>
    <xdr:to>
      <xdr:col>58</xdr:col>
      <xdr:colOff>0</xdr:colOff>
      <xdr:row>21</xdr:row>
      <xdr:rowOff>0</xdr:rowOff>
    </xdr:to>
    <xdr:sp macro="" textlink="">
      <xdr:nvSpPr>
        <xdr:cNvPr id="33" name="Rectangle 32">
          <a:extLst>
            <a:ext uri="{FF2B5EF4-FFF2-40B4-BE49-F238E27FC236}">
              <a16:creationId xmlns:a16="http://schemas.microsoft.com/office/drawing/2014/main" id="{00000000-0008-0000-0400-000021000000}"/>
            </a:ext>
          </a:extLst>
        </xdr:cNvPr>
        <xdr:cNvSpPr/>
      </xdr:nvSpPr>
      <xdr:spPr>
        <a:xfrm>
          <a:off x="11633200" y="3810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Main activity CHPs</a:t>
          </a:r>
        </a:p>
      </xdr:txBody>
    </xdr:sp>
    <xdr:clientData/>
  </xdr:twoCellAnchor>
  <xdr:twoCellAnchor>
    <xdr:from>
      <xdr:col>52</xdr:col>
      <xdr:colOff>0</xdr:colOff>
      <xdr:row>22</xdr:row>
      <xdr:rowOff>0</xdr:rowOff>
    </xdr:from>
    <xdr:to>
      <xdr:col>58</xdr:col>
      <xdr:colOff>0</xdr:colOff>
      <xdr:row>25</xdr:row>
      <xdr:rowOff>0</xdr:rowOff>
    </xdr:to>
    <xdr:sp macro="" textlink="">
      <xdr:nvSpPr>
        <xdr:cNvPr id="34" name="Rectangle 33">
          <a:extLst>
            <a:ext uri="{FF2B5EF4-FFF2-40B4-BE49-F238E27FC236}">
              <a16:creationId xmlns:a16="http://schemas.microsoft.com/office/drawing/2014/main" id="{00000000-0008-0000-0400-000022000000}"/>
            </a:ext>
          </a:extLst>
        </xdr:cNvPr>
        <xdr:cNvSpPr/>
      </xdr:nvSpPr>
      <xdr:spPr>
        <a:xfrm>
          <a:off x="11633200" y="457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Waste incineration CHPs</a:t>
          </a:r>
        </a:p>
      </xdr:txBody>
    </xdr:sp>
    <xdr:clientData/>
  </xdr:twoCellAnchor>
  <xdr:twoCellAnchor>
    <xdr:from>
      <xdr:col>52</xdr:col>
      <xdr:colOff>0</xdr:colOff>
      <xdr:row>26</xdr:row>
      <xdr:rowOff>152400</xdr:rowOff>
    </xdr:from>
    <xdr:to>
      <xdr:col>58</xdr:col>
      <xdr:colOff>0</xdr:colOff>
      <xdr:row>29</xdr:row>
      <xdr:rowOff>152400</xdr:rowOff>
    </xdr:to>
    <xdr:sp macro="" textlink="">
      <xdr:nvSpPr>
        <xdr:cNvPr id="35" name="Rectangle 34">
          <a:extLst>
            <a:ext uri="{FF2B5EF4-FFF2-40B4-BE49-F238E27FC236}">
              <a16:creationId xmlns:a16="http://schemas.microsoft.com/office/drawing/2014/main" id="{00000000-0008-0000-0400-000023000000}"/>
            </a:ext>
          </a:extLst>
        </xdr:cNvPr>
        <xdr:cNvSpPr/>
      </xdr:nvSpPr>
      <xdr:spPr>
        <a:xfrm>
          <a:off x="11633200" y="5689600"/>
          <a:ext cx="1295400" cy="6096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Buildings</a:t>
          </a:r>
        </a:p>
      </xdr:txBody>
    </xdr:sp>
    <xdr:clientData/>
  </xdr:twoCellAnchor>
  <xdr:twoCellAnchor>
    <xdr:from>
      <xdr:col>52</xdr:col>
      <xdr:colOff>0</xdr:colOff>
      <xdr:row>39</xdr:row>
      <xdr:rowOff>0</xdr:rowOff>
    </xdr:from>
    <xdr:to>
      <xdr:col>58</xdr:col>
      <xdr:colOff>0</xdr:colOff>
      <xdr:row>42</xdr:row>
      <xdr:rowOff>0</xdr:rowOff>
    </xdr:to>
    <xdr:sp macro="" textlink="">
      <xdr:nvSpPr>
        <xdr:cNvPr id="36" name="Rectangle 35">
          <a:extLst>
            <a:ext uri="{FF2B5EF4-FFF2-40B4-BE49-F238E27FC236}">
              <a16:creationId xmlns:a16="http://schemas.microsoft.com/office/drawing/2014/main" id="{00000000-0008-0000-0400-000024000000}"/>
            </a:ext>
          </a:extLst>
        </xdr:cNvPr>
        <xdr:cNvSpPr/>
      </xdr:nvSpPr>
      <xdr:spPr>
        <a:xfrm>
          <a:off x="11633200" y="7810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Energy industry</a:t>
          </a:r>
        </a:p>
      </xdr:txBody>
    </xdr:sp>
    <xdr:clientData/>
  </xdr:twoCellAnchor>
  <xdr:twoCellAnchor>
    <xdr:from>
      <xdr:col>52</xdr:col>
      <xdr:colOff>0</xdr:colOff>
      <xdr:row>44</xdr:row>
      <xdr:rowOff>0</xdr:rowOff>
    </xdr:from>
    <xdr:to>
      <xdr:col>58</xdr:col>
      <xdr:colOff>0</xdr:colOff>
      <xdr:row>47</xdr:row>
      <xdr:rowOff>0</xdr:rowOff>
    </xdr:to>
    <xdr:sp macro="" textlink="">
      <xdr:nvSpPr>
        <xdr:cNvPr id="37" name="Rectangle 36">
          <a:extLst>
            <a:ext uri="{FF2B5EF4-FFF2-40B4-BE49-F238E27FC236}">
              <a16:creationId xmlns:a16="http://schemas.microsoft.com/office/drawing/2014/main" id="{00000000-0008-0000-0400-000025000000}"/>
            </a:ext>
          </a:extLst>
        </xdr:cNvPr>
        <xdr:cNvSpPr/>
      </xdr:nvSpPr>
      <xdr:spPr>
        <a:xfrm>
          <a:off x="11633200" y="8763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Industry</a:t>
          </a:r>
        </a:p>
      </xdr:txBody>
    </xdr:sp>
    <xdr:clientData/>
  </xdr:twoCellAnchor>
  <xdr:twoCellAnchor>
    <xdr:from>
      <xdr:col>33</xdr:col>
      <xdr:colOff>203200</xdr:colOff>
      <xdr:row>20</xdr:row>
      <xdr:rowOff>177800</xdr:rowOff>
    </xdr:from>
    <xdr:to>
      <xdr:col>39</xdr:col>
      <xdr:colOff>203200</xdr:colOff>
      <xdr:row>24</xdr:row>
      <xdr:rowOff>177800</xdr:rowOff>
    </xdr:to>
    <xdr:sp macro="" textlink="">
      <xdr:nvSpPr>
        <xdr:cNvPr id="38" name="Rectangle 37">
          <a:extLst>
            <a:ext uri="{FF2B5EF4-FFF2-40B4-BE49-F238E27FC236}">
              <a16:creationId xmlns:a16="http://schemas.microsoft.com/office/drawing/2014/main" id="{00000000-0008-0000-0400-000026000000}"/>
            </a:ext>
          </a:extLst>
        </xdr:cNvPr>
        <xdr:cNvSpPr/>
      </xdr:nvSpPr>
      <xdr:spPr>
        <a:xfrm>
          <a:off x="7734300" y="43688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mixes determination</a:t>
          </a:r>
        </a:p>
      </xdr:txBody>
    </xdr:sp>
    <xdr:clientData/>
  </xdr:twoCellAnchor>
  <xdr:twoCellAnchor>
    <xdr:from>
      <xdr:col>52</xdr:col>
      <xdr:colOff>0</xdr:colOff>
      <xdr:row>29</xdr:row>
      <xdr:rowOff>152400</xdr:rowOff>
    </xdr:from>
    <xdr:to>
      <xdr:col>58</xdr:col>
      <xdr:colOff>0</xdr:colOff>
      <xdr:row>32</xdr:row>
      <xdr:rowOff>152400</xdr:rowOff>
    </xdr:to>
    <xdr:sp macro="" textlink="">
      <xdr:nvSpPr>
        <xdr:cNvPr id="40" name="Rectangle 39">
          <a:extLst>
            <a:ext uri="{FF2B5EF4-FFF2-40B4-BE49-F238E27FC236}">
              <a16:creationId xmlns:a16="http://schemas.microsoft.com/office/drawing/2014/main" id="{00000000-0008-0000-0400-000028000000}"/>
            </a:ext>
          </a:extLst>
        </xdr:cNvPr>
        <xdr:cNvSpPr/>
      </xdr:nvSpPr>
      <xdr:spPr>
        <a:xfrm>
          <a:off x="11633200" y="6299200"/>
          <a:ext cx="1295400" cy="6096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Households</a:t>
          </a:r>
        </a:p>
      </xdr:txBody>
    </xdr:sp>
    <xdr:clientData/>
  </xdr:twoCellAnchor>
  <xdr:twoCellAnchor>
    <xdr:from>
      <xdr:col>52</xdr:col>
      <xdr:colOff>0</xdr:colOff>
      <xdr:row>34</xdr:row>
      <xdr:rowOff>101600</xdr:rowOff>
    </xdr:from>
    <xdr:to>
      <xdr:col>58</xdr:col>
      <xdr:colOff>0</xdr:colOff>
      <xdr:row>37</xdr:row>
      <xdr:rowOff>101600</xdr:rowOff>
    </xdr:to>
    <xdr:sp macro="" textlink="">
      <xdr:nvSpPr>
        <xdr:cNvPr id="41" name="Rectangle 40">
          <a:extLst>
            <a:ext uri="{FF2B5EF4-FFF2-40B4-BE49-F238E27FC236}">
              <a16:creationId xmlns:a16="http://schemas.microsoft.com/office/drawing/2014/main" id="{00000000-0008-0000-0400-000029000000}"/>
            </a:ext>
          </a:extLst>
        </xdr:cNvPr>
        <xdr:cNvSpPr/>
      </xdr:nvSpPr>
      <xdr:spPr>
        <a:xfrm>
          <a:off x="11633200" y="7264400"/>
          <a:ext cx="1295400" cy="6096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Agriculture</a:t>
          </a:r>
        </a:p>
      </xdr:txBody>
    </xdr:sp>
    <xdr:clientData/>
  </xdr:twoCellAnchor>
  <xdr:twoCellAnchor>
    <xdr:from>
      <xdr:col>42</xdr:col>
      <xdr:colOff>0</xdr:colOff>
      <xdr:row>21</xdr:row>
      <xdr:rowOff>0</xdr:rowOff>
    </xdr:from>
    <xdr:to>
      <xdr:col>48</xdr:col>
      <xdr:colOff>0</xdr:colOff>
      <xdr:row>25</xdr:row>
      <xdr:rowOff>0</xdr:rowOff>
    </xdr:to>
    <xdr:sp macro="" textlink="">
      <xdr:nvSpPr>
        <xdr:cNvPr id="42" name="Rectangle 41">
          <a:extLst>
            <a:ext uri="{FF2B5EF4-FFF2-40B4-BE49-F238E27FC236}">
              <a16:creationId xmlns:a16="http://schemas.microsoft.com/office/drawing/2014/main" id="{00000000-0008-0000-0400-00002A000000}"/>
            </a:ext>
          </a:extLst>
        </xdr:cNvPr>
        <xdr:cNvSpPr/>
      </xdr:nvSpPr>
      <xdr:spPr>
        <a:xfrm>
          <a:off x="9474200" y="43815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baseline="0"/>
            <a:t>Co-fueling shares determination</a:t>
          </a:r>
          <a:endParaRPr lang="en-US"/>
        </a:p>
      </xdr:txBody>
    </xdr:sp>
    <xdr:clientData/>
  </xdr:twoCellAnchor>
  <xdr:twoCellAnchor>
    <xdr:from>
      <xdr:col>7</xdr:col>
      <xdr:colOff>203200</xdr:colOff>
      <xdr:row>23</xdr:row>
      <xdr:rowOff>107950</xdr:rowOff>
    </xdr:from>
    <xdr:to>
      <xdr:col>50</xdr:col>
      <xdr:colOff>0</xdr:colOff>
      <xdr:row>32</xdr:row>
      <xdr:rowOff>0</xdr:rowOff>
    </xdr:to>
    <xdr:cxnSp macro="">
      <xdr:nvCxnSpPr>
        <xdr:cNvPr id="43" name="Elbow Connector 42">
          <a:extLst>
            <a:ext uri="{FF2B5EF4-FFF2-40B4-BE49-F238E27FC236}">
              <a16:creationId xmlns:a16="http://schemas.microsoft.com/office/drawing/2014/main" id="{00000000-0008-0000-0400-00002B000000}"/>
            </a:ext>
          </a:extLst>
        </xdr:cNvPr>
        <xdr:cNvCxnSpPr>
          <a:stCxn id="28" idx="3"/>
          <a:endCxn id="3" idx="1"/>
        </xdr:cNvCxnSpPr>
      </xdr:nvCxnSpPr>
      <xdr:spPr>
        <a:xfrm>
          <a:off x="2120900" y="4806950"/>
          <a:ext cx="9080500" cy="1606550"/>
        </a:xfrm>
        <a:prstGeom prst="bentConnector3">
          <a:avLst>
            <a:gd name="adj1" fmla="val 36573"/>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12</xdr:row>
      <xdr:rowOff>107950</xdr:rowOff>
    </xdr:from>
    <xdr:to>
      <xdr:col>25</xdr:col>
      <xdr:colOff>203200</xdr:colOff>
      <xdr:row>22</xdr:row>
      <xdr:rowOff>165100</xdr:rowOff>
    </xdr:to>
    <xdr:cxnSp macro="">
      <xdr:nvCxnSpPr>
        <xdr:cNvPr id="44" name="Elbow Connector 43">
          <a:extLst>
            <a:ext uri="{FF2B5EF4-FFF2-40B4-BE49-F238E27FC236}">
              <a16:creationId xmlns:a16="http://schemas.microsoft.com/office/drawing/2014/main" id="{00000000-0008-0000-0400-00002C000000}"/>
            </a:ext>
          </a:extLst>
        </xdr:cNvPr>
        <xdr:cNvCxnSpPr>
          <a:stCxn id="12" idx="3"/>
          <a:endCxn id="71" idx="1"/>
        </xdr:cNvCxnSpPr>
      </xdr:nvCxnSpPr>
      <xdr:spPr>
        <a:xfrm>
          <a:off x="2133600" y="2774950"/>
          <a:ext cx="3873500" cy="19621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25</xdr:col>
      <xdr:colOff>203200</xdr:colOff>
      <xdr:row>16</xdr:row>
      <xdr:rowOff>95250</xdr:rowOff>
    </xdr:from>
    <xdr:to>
      <xdr:col>29</xdr:col>
      <xdr:colOff>0</xdr:colOff>
      <xdr:row>22</xdr:row>
      <xdr:rowOff>165100</xdr:rowOff>
    </xdr:to>
    <xdr:cxnSp macro="">
      <xdr:nvCxnSpPr>
        <xdr:cNvPr id="45" name="Elbow Connector 44">
          <a:extLst>
            <a:ext uri="{FF2B5EF4-FFF2-40B4-BE49-F238E27FC236}">
              <a16:creationId xmlns:a16="http://schemas.microsoft.com/office/drawing/2014/main" id="{00000000-0008-0000-0400-00002D000000}"/>
            </a:ext>
          </a:extLst>
        </xdr:cNvPr>
        <xdr:cNvCxnSpPr>
          <a:stCxn id="29" idx="3"/>
          <a:endCxn id="71" idx="1"/>
        </xdr:cNvCxnSpPr>
      </xdr:nvCxnSpPr>
      <xdr:spPr>
        <a:xfrm flipH="1">
          <a:off x="6007100" y="3524250"/>
          <a:ext cx="660400" cy="1212850"/>
        </a:xfrm>
        <a:prstGeom prst="bentConnector5">
          <a:avLst>
            <a:gd name="adj1" fmla="val -34615"/>
            <a:gd name="adj2" fmla="val 46073"/>
            <a:gd name="adj3" fmla="val 134615"/>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48</xdr:col>
      <xdr:colOff>0</xdr:colOff>
      <xdr:row>23</xdr:row>
      <xdr:rowOff>0</xdr:rowOff>
    </xdr:from>
    <xdr:to>
      <xdr:col>50</xdr:col>
      <xdr:colOff>0</xdr:colOff>
      <xdr:row>32</xdr:row>
      <xdr:rowOff>0</xdr:rowOff>
    </xdr:to>
    <xdr:cxnSp macro="">
      <xdr:nvCxnSpPr>
        <xdr:cNvPr id="46" name="Elbow Connector 45">
          <a:extLst>
            <a:ext uri="{FF2B5EF4-FFF2-40B4-BE49-F238E27FC236}">
              <a16:creationId xmlns:a16="http://schemas.microsoft.com/office/drawing/2014/main" id="{00000000-0008-0000-0400-00002E000000}"/>
            </a:ext>
          </a:extLst>
        </xdr:cNvPr>
        <xdr:cNvCxnSpPr>
          <a:stCxn id="42" idx="3"/>
          <a:endCxn id="3" idx="1"/>
        </xdr:cNvCxnSpPr>
      </xdr:nvCxnSpPr>
      <xdr:spPr>
        <a:xfrm>
          <a:off x="10769600" y="4762500"/>
          <a:ext cx="431800" cy="17145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73</xdr:col>
      <xdr:colOff>76200</xdr:colOff>
      <xdr:row>15</xdr:row>
      <xdr:rowOff>0</xdr:rowOff>
    </xdr:from>
    <xdr:to>
      <xdr:col>79</xdr:col>
      <xdr:colOff>76200</xdr:colOff>
      <xdr:row>18</xdr:row>
      <xdr:rowOff>0</xdr:rowOff>
    </xdr:to>
    <xdr:sp macro="" textlink="">
      <xdr:nvSpPr>
        <xdr:cNvPr id="48" name="Rectangle 47">
          <a:extLst>
            <a:ext uri="{FF2B5EF4-FFF2-40B4-BE49-F238E27FC236}">
              <a16:creationId xmlns:a16="http://schemas.microsoft.com/office/drawing/2014/main" id="{00000000-0008-0000-0400-000030000000}"/>
            </a:ext>
          </a:extLst>
        </xdr:cNvPr>
        <xdr:cNvSpPr/>
      </xdr:nvSpPr>
      <xdr:spPr>
        <a:xfrm>
          <a:off x="16243300" y="317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solidFill>
                <a:schemeClr val="tx1"/>
              </a:solidFill>
            </a:rPr>
            <a:t>Sold heat</a:t>
          </a:r>
          <a:r>
            <a:rPr lang="en-US" baseline="0">
              <a:solidFill>
                <a:schemeClr val="tx1"/>
              </a:solidFill>
            </a:rPr>
            <a:t> production deficit</a:t>
          </a:r>
          <a:endParaRPr lang="en-US">
            <a:solidFill>
              <a:schemeClr val="tx1"/>
            </a:solidFill>
          </a:endParaRPr>
        </a:p>
      </xdr:txBody>
    </xdr:sp>
    <xdr:clientData/>
  </xdr:twoCellAnchor>
  <xdr:twoCellAnchor>
    <xdr:from>
      <xdr:col>57</xdr:col>
      <xdr:colOff>177800</xdr:colOff>
      <xdr:row>12</xdr:row>
      <xdr:rowOff>95250</xdr:rowOff>
    </xdr:from>
    <xdr:to>
      <xdr:col>73</xdr:col>
      <xdr:colOff>76200</xdr:colOff>
      <xdr:row>20</xdr:row>
      <xdr:rowOff>95250</xdr:rowOff>
    </xdr:to>
    <xdr:cxnSp macro="">
      <xdr:nvCxnSpPr>
        <xdr:cNvPr id="49" name="Elbow Connector 195">
          <a:extLst>
            <a:ext uri="{FF2B5EF4-FFF2-40B4-BE49-F238E27FC236}">
              <a16:creationId xmlns:a16="http://schemas.microsoft.com/office/drawing/2014/main" id="{00000000-0008-0000-0400-000031000000}"/>
            </a:ext>
          </a:extLst>
        </xdr:cNvPr>
        <xdr:cNvCxnSpPr>
          <a:stCxn id="22" idx="3"/>
          <a:endCxn id="20" idx="1"/>
        </xdr:cNvCxnSpPr>
      </xdr:nvCxnSpPr>
      <xdr:spPr>
        <a:xfrm>
          <a:off x="12890500" y="2698750"/>
          <a:ext cx="3352800" cy="1524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63</xdr:col>
      <xdr:colOff>190500</xdr:colOff>
      <xdr:row>36</xdr:row>
      <xdr:rowOff>165100</xdr:rowOff>
    </xdr:from>
    <xdr:to>
      <xdr:col>69</xdr:col>
      <xdr:colOff>203200</xdr:colOff>
      <xdr:row>39</xdr:row>
      <xdr:rowOff>114300</xdr:rowOff>
    </xdr:to>
    <xdr:sp macro="" textlink="">
      <xdr:nvSpPr>
        <xdr:cNvPr id="51" name="Rectangle 50">
          <a:extLst>
            <a:ext uri="{FF2B5EF4-FFF2-40B4-BE49-F238E27FC236}">
              <a16:creationId xmlns:a16="http://schemas.microsoft.com/office/drawing/2014/main" id="{00000000-0008-0000-0400-000033000000}"/>
            </a:ext>
          </a:extLst>
        </xdr:cNvPr>
        <xdr:cNvSpPr/>
      </xdr:nvSpPr>
      <xdr:spPr>
        <a:xfrm>
          <a:off x="14198600" y="7340600"/>
          <a:ext cx="1308100" cy="5207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Results</a:t>
          </a:r>
          <a:r>
            <a:rPr lang="en-US" baseline="0"/>
            <a:t> by machine</a:t>
          </a:r>
        </a:p>
      </xdr:txBody>
    </xdr:sp>
    <xdr:clientData/>
  </xdr:twoCellAnchor>
  <xdr:twoCellAnchor>
    <xdr:from>
      <xdr:col>60</xdr:col>
      <xdr:colOff>0</xdr:colOff>
      <xdr:row>32</xdr:row>
      <xdr:rowOff>0</xdr:rowOff>
    </xdr:from>
    <xdr:to>
      <xdr:col>63</xdr:col>
      <xdr:colOff>190500</xdr:colOff>
      <xdr:row>38</xdr:row>
      <xdr:rowOff>44450</xdr:rowOff>
    </xdr:to>
    <xdr:cxnSp macro="">
      <xdr:nvCxnSpPr>
        <xdr:cNvPr id="52" name="Elbow Connector 195">
          <a:extLst>
            <a:ext uri="{FF2B5EF4-FFF2-40B4-BE49-F238E27FC236}">
              <a16:creationId xmlns:a16="http://schemas.microsoft.com/office/drawing/2014/main" id="{00000000-0008-0000-0400-000034000000}"/>
            </a:ext>
          </a:extLst>
        </xdr:cNvPr>
        <xdr:cNvCxnSpPr>
          <a:stCxn id="3" idx="3"/>
          <a:endCxn id="51" idx="1"/>
        </xdr:cNvCxnSpPr>
      </xdr:nvCxnSpPr>
      <xdr:spPr>
        <a:xfrm>
          <a:off x="13360400" y="6413500"/>
          <a:ext cx="838200" cy="11874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69</xdr:col>
      <xdr:colOff>203200</xdr:colOff>
      <xdr:row>16</xdr:row>
      <xdr:rowOff>95250</xdr:rowOff>
    </xdr:from>
    <xdr:to>
      <xdr:col>73</xdr:col>
      <xdr:colOff>76200</xdr:colOff>
      <xdr:row>38</xdr:row>
      <xdr:rowOff>44450</xdr:rowOff>
    </xdr:to>
    <xdr:cxnSp macro="">
      <xdr:nvCxnSpPr>
        <xdr:cNvPr id="53" name="Elbow Connector 195">
          <a:extLst>
            <a:ext uri="{FF2B5EF4-FFF2-40B4-BE49-F238E27FC236}">
              <a16:creationId xmlns:a16="http://schemas.microsoft.com/office/drawing/2014/main" id="{00000000-0008-0000-0400-000035000000}"/>
            </a:ext>
          </a:extLst>
        </xdr:cNvPr>
        <xdr:cNvCxnSpPr>
          <a:stCxn id="51" idx="3"/>
          <a:endCxn id="48" idx="1"/>
        </xdr:cNvCxnSpPr>
      </xdr:nvCxnSpPr>
      <xdr:spPr>
        <a:xfrm flipV="1">
          <a:off x="15506700" y="3460750"/>
          <a:ext cx="736600" cy="41402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94</xdr:col>
      <xdr:colOff>165100</xdr:colOff>
      <xdr:row>8</xdr:row>
      <xdr:rowOff>0</xdr:rowOff>
    </xdr:from>
    <xdr:to>
      <xdr:col>94</xdr:col>
      <xdr:colOff>165100</xdr:colOff>
      <xdr:row>60</xdr:row>
      <xdr:rowOff>0</xdr:rowOff>
    </xdr:to>
    <xdr:cxnSp macro="">
      <xdr:nvCxnSpPr>
        <xdr:cNvPr id="56" name="Straight Connector 55">
          <a:extLst>
            <a:ext uri="{FF2B5EF4-FFF2-40B4-BE49-F238E27FC236}">
              <a16:creationId xmlns:a16="http://schemas.microsoft.com/office/drawing/2014/main" id="{00000000-0008-0000-0400-000038000000}"/>
            </a:ext>
          </a:extLst>
        </xdr:cNvPr>
        <xdr:cNvCxnSpPr/>
      </xdr:nvCxnSpPr>
      <xdr:spPr>
        <a:xfrm>
          <a:off x="20866100" y="1841500"/>
          <a:ext cx="0" cy="9906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203200</xdr:colOff>
      <xdr:row>20</xdr:row>
      <xdr:rowOff>165100</xdr:rowOff>
    </xdr:from>
    <xdr:to>
      <xdr:col>31</xdr:col>
      <xdr:colOff>203200</xdr:colOff>
      <xdr:row>24</xdr:row>
      <xdr:rowOff>165100</xdr:rowOff>
    </xdr:to>
    <xdr:sp macro="" textlink="">
      <xdr:nvSpPr>
        <xdr:cNvPr id="71" name="Rectangle 70">
          <a:extLst>
            <a:ext uri="{FF2B5EF4-FFF2-40B4-BE49-F238E27FC236}">
              <a16:creationId xmlns:a16="http://schemas.microsoft.com/office/drawing/2014/main" id="{00000000-0008-0000-0400-000047000000}"/>
            </a:ext>
          </a:extLst>
        </xdr:cNvPr>
        <xdr:cNvSpPr/>
      </xdr:nvSpPr>
      <xdr:spPr>
        <a:xfrm>
          <a:off x="6007100" y="43561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 and division over sectors</a:t>
          </a:r>
        </a:p>
      </xdr:txBody>
    </xdr:sp>
    <xdr:clientData/>
  </xdr:twoCellAnchor>
  <xdr:twoCellAnchor>
    <xdr:from>
      <xdr:col>31</xdr:col>
      <xdr:colOff>203200</xdr:colOff>
      <xdr:row>22</xdr:row>
      <xdr:rowOff>165100</xdr:rowOff>
    </xdr:from>
    <xdr:to>
      <xdr:col>33</xdr:col>
      <xdr:colOff>203200</xdr:colOff>
      <xdr:row>22</xdr:row>
      <xdr:rowOff>177800</xdr:rowOff>
    </xdr:to>
    <xdr:cxnSp macro="">
      <xdr:nvCxnSpPr>
        <xdr:cNvPr id="72" name="Elbow Connector 133">
          <a:extLst>
            <a:ext uri="{FF2B5EF4-FFF2-40B4-BE49-F238E27FC236}">
              <a16:creationId xmlns:a16="http://schemas.microsoft.com/office/drawing/2014/main" id="{00000000-0008-0000-0400-000048000000}"/>
            </a:ext>
          </a:extLst>
        </xdr:cNvPr>
        <xdr:cNvCxnSpPr>
          <a:stCxn id="71" idx="3"/>
          <a:endCxn id="38" idx="1"/>
        </xdr:cNvCxnSpPr>
      </xdr:nvCxnSpPr>
      <xdr:spPr>
        <a:xfrm>
          <a:off x="7302500" y="4737100"/>
          <a:ext cx="4318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39</xdr:col>
      <xdr:colOff>203200</xdr:colOff>
      <xdr:row>22</xdr:row>
      <xdr:rowOff>177800</xdr:rowOff>
    </xdr:from>
    <xdr:to>
      <xdr:col>42</xdr:col>
      <xdr:colOff>0</xdr:colOff>
      <xdr:row>23</xdr:row>
      <xdr:rowOff>0</xdr:rowOff>
    </xdr:to>
    <xdr:cxnSp macro="">
      <xdr:nvCxnSpPr>
        <xdr:cNvPr id="73" name="Elbow Connector 133">
          <a:extLst>
            <a:ext uri="{FF2B5EF4-FFF2-40B4-BE49-F238E27FC236}">
              <a16:creationId xmlns:a16="http://schemas.microsoft.com/office/drawing/2014/main" id="{00000000-0008-0000-0400-000049000000}"/>
            </a:ext>
          </a:extLst>
        </xdr:cNvPr>
        <xdr:cNvCxnSpPr>
          <a:stCxn id="38" idx="3"/>
          <a:endCxn id="42" idx="1"/>
        </xdr:cNvCxnSpPr>
      </xdr:nvCxnSpPr>
      <xdr:spPr>
        <a:xfrm>
          <a:off x="9029700" y="4749800"/>
          <a:ext cx="4445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69</xdr:col>
      <xdr:colOff>203200</xdr:colOff>
      <xdr:row>26</xdr:row>
      <xdr:rowOff>0</xdr:rowOff>
    </xdr:from>
    <xdr:to>
      <xdr:col>76</xdr:col>
      <xdr:colOff>76200</xdr:colOff>
      <xdr:row>38</xdr:row>
      <xdr:rowOff>44450</xdr:rowOff>
    </xdr:to>
    <xdr:cxnSp macro="">
      <xdr:nvCxnSpPr>
        <xdr:cNvPr id="77" name="Elbow Connector 195">
          <a:extLst>
            <a:ext uri="{FF2B5EF4-FFF2-40B4-BE49-F238E27FC236}">
              <a16:creationId xmlns:a16="http://schemas.microsoft.com/office/drawing/2014/main" id="{00000000-0008-0000-0400-00004D000000}"/>
            </a:ext>
          </a:extLst>
        </xdr:cNvPr>
        <xdr:cNvCxnSpPr>
          <a:stCxn id="51" idx="3"/>
          <a:endCxn id="14" idx="2"/>
        </xdr:cNvCxnSpPr>
      </xdr:nvCxnSpPr>
      <xdr:spPr>
        <a:xfrm flipV="1">
          <a:off x="15506700" y="5270500"/>
          <a:ext cx="1384300" cy="233045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55</xdr:col>
      <xdr:colOff>0</xdr:colOff>
      <xdr:row>37</xdr:row>
      <xdr:rowOff>101600</xdr:rowOff>
    </xdr:from>
    <xdr:to>
      <xdr:col>55</xdr:col>
      <xdr:colOff>0</xdr:colOff>
      <xdr:row>39</xdr:row>
      <xdr:rowOff>0</xdr:rowOff>
    </xdr:to>
    <xdr:cxnSp macro="">
      <xdr:nvCxnSpPr>
        <xdr:cNvPr id="78" name="Elbow Connector 195">
          <a:extLst>
            <a:ext uri="{FF2B5EF4-FFF2-40B4-BE49-F238E27FC236}">
              <a16:creationId xmlns:a16="http://schemas.microsoft.com/office/drawing/2014/main" id="{00000000-0008-0000-0400-00004E000000}"/>
            </a:ext>
          </a:extLst>
        </xdr:cNvPr>
        <xdr:cNvCxnSpPr>
          <a:stCxn id="41" idx="2"/>
          <a:endCxn id="36" idx="0"/>
        </xdr:cNvCxnSpPr>
      </xdr:nvCxnSpPr>
      <xdr:spPr>
        <a:xfrm>
          <a:off x="12280900" y="7874000"/>
          <a:ext cx="0" cy="3048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55</xdr:col>
      <xdr:colOff>0</xdr:colOff>
      <xdr:row>42</xdr:row>
      <xdr:rowOff>0</xdr:rowOff>
    </xdr:from>
    <xdr:to>
      <xdr:col>55</xdr:col>
      <xdr:colOff>0</xdr:colOff>
      <xdr:row>44</xdr:row>
      <xdr:rowOff>0</xdr:rowOff>
    </xdr:to>
    <xdr:cxnSp macro="">
      <xdr:nvCxnSpPr>
        <xdr:cNvPr id="79" name="Elbow Connector 195">
          <a:extLst>
            <a:ext uri="{FF2B5EF4-FFF2-40B4-BE49-F238E27FC236}">
              <a16:creationId xmlns:a16="http://schemas.microsoft.com/office/drawing/2014/main" id="{00000000-0008-0000-0400-00004F000000}"/>
            </a:ext>
          </a:extLst>
        </xdr:cNvPr>
        <xdr:cNvCxnSpPr>
          <a:stCxn id="36" idx="2"/>
          <a:endCxn id="37" idx="0"/>
        </xdr:cNvCxnSpPr>
      </xdr:nvCxnSpPr>
      <xdr:spPr>
        <a:xfrm>
          <a:off x="12280900" y="8382000"/>
          <a:ext cx="0" cy="3810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101600</xdr:colOff>
      <xdr:row>53</xdr:row>
      <xdr:rowOff>12700</xdr:rowOff>
    </xdr:from>
    <xdr:to>
      <xdr:col>41</xdr:col>
      <xdr:colOff>107950</xdr:colOff>
      <xdr:row>54</xdr:row>
      <xdr:rowOff>177800</xdr:rowOff>
    </xdr:to>
    <xdr:cxnSp macro="">
      <xdr:nvCxnSpPr>
        <xdr:cNvPr id="80" name="Elbow Connector 195">
          <a:extLst>
            <a:ext uri="{FF2B5EF4-FFF2-40B4-BE49-F238E27FC236}">
              <a16:creationId xmlns:a16="http://schemas.microsoft.com/office/drawing/2014/main" id="{00000000-0008-0000-0400-000050000000}"/>
            </a:ext>
          </a:extLst>
        </xdr:cNvPr>
        <xdr:cNvCxnSpPr>
          <a:stCxn id="2" idx="2"/>
        </xdr:cNvCxnSpPr>
      </xdr:nvCxnSpPr>
      <xdr:spPr>
        <a:xfrm flipH="1">
          <a:off x="9359900" y="10490200"/>
          <a:ext cx="6350" cy="3556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60</xdr:col>
      <xdr:colOff>0</xdr:colOff>
      <xdr:row>32</xdr:row>
      <xdr:rowOff>0</xdr:rowOff>
    </xdr:from>
    <xdr:to>
      <xdr:col>63</xdr:col>
      <xdr:colOff>190500</xdr:colOff>
      <xdr:row>32</xdr:row>
      <xdr:rowOff>0</xdr:rowOff>
    </xdr:to>
    <xdr:cxnSp macro="">
      <xdr:nvCxnSpPr>
        <xdr:cNvPr id="83" name="Elbow Connector 195">
          <a:extLst>
            <a:ext uri="{FF2B5EF4-FFF2-40B4-BE49-F238E27FC236}">
              <a16:creationId xmlns:a16="http://schemas.microsoft.com/office/drawing/2014/main" id="{00000000-0008-0000-0400-000053000000}"/>
            </a:ext>
          </a:extLst>
        </xdr:cNvPr>
        <xdr:cNvCxnSpPr>
          <a:stCxn id="3" idx="3"/>
          <a:endCxn id="82" idx="1"/>
        </xdr:cNvCxnSpPr>
      </xdr:nvCxnSpPr>
      <xdr:spPr>
        <a:xfrm>
          <a:off x="13360400" y="6413500"/>
          <a:ext cx="8382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60</xdr:col>
      <xdr:colOff>0</xdr:colOff>
      <xdr:row>32</xdr:row>
      <xdr:rowOff>0</xdr:rowOff>
    </xdr:from>
    <xdr:to>
      <xdr:col>83</xdr:col>
      <xdr:colOff>0</xdr:colOff>
      <xdr:row>48</xdr:row>
      <xdr:rowOff>6350</xdr:rowOff>
    </xdr:to>
    <xdr:cxnSp macro="">
      <xdr:nvCxnSpPr>
        <xdr:cNvPr id="85" name="Elbow Connector 195">
          <a:extLst>
            <a:ext uri="{FF2B5EF4-FFF2-40B4-BE49-F238E27FC236}">
              <a16:creationId xmlns:a16="http://schemas.microsoft.com/office/drawing/2014/main" id="{00000000-0008-0000-0400-000055000000}"/>
            </a:ext>
          </a:extLst>
        </xdr:cNvPr>
        <xdr:cNvCxnSpPr>
          <a:stCxn id="3" idx="3"/>
          <a:endCxn id="21" idx="1"/>
        </xdr:cNvCxnSpPr>
      </xdr:nvCxnSpPr>
      <xdr:spPr>
        <a:xfrm>
          <a:off x="13360400" y="6413500"/>
          <a:ext cx="4965700" cy="3054350"/>
        </a:xfrm>
        <a:prstGeom prst="bentConnector3">
          <a:avLst>
            <a:gd name="adj1" fmla="val 8056"/>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69</xdr:col>
      <xdr:colOff>177800</xdr:colOff>
      <xdr:row>20</xdr:row>
      <xdr:rowOff>95250</xdr:rowOff>
    </xdr:from>
    <xdr:to>
      <xdr:col>73</xdr:col>
      <xdr:colOff>76200</xdr:colOff>
      <xdr:row>32</xdr:row>
      <xdr:rowOff>0</xdr:rowOff>
    </xdr:to>
    <xdr:cxnSp macro="">
      <xdr:nvCxnSpPr>
        <xdr:cNvPr id="86" name="Elbow Connector 195">
          <a:extLst>
            <a:ext uri="{FF2B5EF4-FFF2-40B4-BE49-F238E27FC236}">
              <a16:creationId xmlns:a16="http://schemas.microsoft.com/office/drawing/2014/main" id="{00000000-0008-0000-0400-000056000000}"/>
            </a:ext>
          </a:extLst>
        </xdr:cNvPr>
        <xdr:cNvCxnSpPr>
          <a:stCxn id="82" idx="3"/>
          <a:endCxn id="20" idx="1"/>
        </xdr:cNvCxnSpPr>
      </xdr:nvCxnSpPr>
      <xdr:spPr>
        <a:xfrm flipV="1">
          <a:off x="15481300" y="4222750"/>
          <a:ext cx="762000" cy="21907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26</xdr:col>
      <xdr:colOff>0</xdr:colOff>
      <xdr:row>36</xdr:row>
      <xdr:rowOff>0</xdr:rowOff>
    </xdr:from>
    <xdr:to>
      <xdr:col>32</xdr:col>
      <xdr:colOff>0</xdr:colOff>
      <xdr:row>39</xdr:row>
      <xdr:rowOff>0</xdr:rowOff>
    </xdr:to>
    <xdr:sp macro="" textlink="">
      <xdr:nvSpPr>
        <xdr:cNvPr id="87" name="Rectangle 86">
          <a:extLst>
            <a:ext uri="{FF2B5EF4-FFF2-40B4-BE49-F238E27FC236}">
              <a16:creationId xmlns:a16="http://schemas.microsoft.com/office/drawing/2014/main" id="{00000000-0008-0000-0400-000057000000}"/>
            </a:ext>
          </a:extLst>
        </xdr:cNvPr>
        <xdr:cNvSpPr/>
      </xdr:nvSpPr>
      <xdr:spPr>
        <a:xfrm>
          <a:off x="6019800" y="723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allocation</a:t>
          </a:r>
        </a:p>
        <a:p>
          <a:pPr algn="ctr"/>
          <a:r>
            <a:rPr lang="en-US"/>
            <a:t>calculation</a:t>
          </a:r>
        </a:p>
      </xdr:txBody>
    </xdr:sp>
    <xdr:clientData/>
  </xdr:twoCellAnchor>
  <xdr:twoCellAnchor>
    <xdr:from>
      <xdr:col>18</xdr:col>
      <xdr:colOff>0</xdr:colOff>
      <xdr:row>37</xdr:row>
      <xdr:rowOff>95250</xdr:rowOff>
    </xdr:from>
    <xdr:to>
      <xdr:col>26</xdr:col>
      <xdr:colOff>0</xdr:colOff>
      <xdr:row>37</xdr:row>
      <xdr:rowOff>95250</xdr:rowOff>
    </xdr:to>
    <xdr:cxnSp macro="">
      <xdr:nvCxnSpPr>
        <xdr:cNvPr id="88" name="Elbow Connector 87">
          <a:extLst>
            <a:ext uri="{FF2B5EF4-FFF2-40B4-BE49-F238E27FC236}">
              <a16:creationId xmlns:a16="http://schemas.microsoft.com/office/drawing/2014/main" id="{00000000-0008-0000-0400-000058000000}"/>
            </a:ext>
          </a:extLst>
        </xdr:cNvPr>
        <xdr:cNvCxnSpPr>
          <a:stCxn id="19" idx="3"/>
          <a:endCxn id="87" idx="1"/>
        </xdr:cNvCxnSpPr>
      </xdr:nvCxnSpPr>
      <xdr:spPr>
        <a:xfrm>
          <a:off x="4292600" y="7524750"/>
          <a:ext cx="1727200"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32</xdr:col>
      <xdr:colOff>0</xdr:colOff>
      <xdr:row>32</xdr:row>
      <xdr:rowOff>0</xdr:rowOff>
    </xdr:from>
    <xdr:to>
      <xdr:col>50</xdr:col>
      <xdr:colOff>0</xdr:colOff>
      <xdr:row>37</xdr:row>
      <xdr:rowOff>95250</xdr:rowOff>
    </xdr:to>
    <xdr:cxnSp macro="">
      <xdr:nvCxnSpPr>
        <xdr:cNvPr id="89" name="Straight Arrow Connector 136">
          <a:extLst>
            <a:ext uri="{FF2B5EF4-FFF2-40B4-BE49-F238E27FC236}">
              <a16:creationId xmlns:a16="http://schemas.microsoft.com/office/drawing/2014/main" id="{00000000-0008-0000-0400-000059000000}"/>
            </a:ext>
          </a:extLst>
        </xdr:cNvPr>
        <xdr:cNvCxnSpPr>
          <a:stCxn id="87" idx="3"/>
          <a:endCxn id="3" idx="1"/>
        </xdr:cNvCxnSpPr>
      </xdr:nvCxnSpPr>
      <xdr:spPr>
        <a:xfrm flipV="1">
          <a:off x="7315200" y="6477000"/>
          <a:ext cx="3886200" cy="10477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72</xdr:col>
      <xdr:colOff>0</xdr:colOff>
      <xdr:row>53</xdr:row>
      <xdr:rowOff>0</xdr:rowOff>
    </xdr:from>
    <xdr:to>
      <xdr:col>72</xdr:col>
      <xdr:colOff>12700</xdr:colOff>
      <xdr:row>55</xdr:row>
      <xdr:rowOff>12700</xdr:rowOff>
    </xdr:to>
    <xdr:cxnSp macro="">
      <xdr:nvCxnSpPr>
        <xdr:cNvPr id="105" name="Elbow Connector 195">
          <a:extLst>
            <a:ext uri="{FF2B5EF4-FFF2-40B4-BE49-F238E27FC236}">
              <a16:creationId xmlns:a16="http://schemas.microsoft.com/office/drawing/2014/main" id="{00000000-0008-0000-0400-000069000000}"/>
            </a:ext>
          </a:extLst>
        </xdr:cNvPr>
        <xdr:cNvCxnSpPr>
          <a:stCxn id="8" idx="2"/>
        </xdr:cNvCxnSpPr>
      </xdr:nvCxnSpPr>
      <xdr:spPr>
        <a:xfrm>
          <a:off x="15951200" y="10477500"/>
          <a:ext cx="12700" cy="393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165100</xdr:colOff>
      <xdr:row>8</xdr:row>
      <xdr:rowOff>38100</xdr:rowOff>
    </xdr:from>
    <xdr:to>
      <xdr:col>19</xdr:col>
      <xdr:colOff>139700</xdr:colOff>
      <xdr:row>10</xdr:row>
      <xdr:rowOff>0</xdr:rowOff>
    </xdr:to>
    <xdr:sp macro="" textlink="">
      <xdr:nvSpPr>
        <xdr:cNvPr id="127" name="TextBox 126">
          <a:extLst>
            <a:ext uri="{FF2B5EF4-FFF2-40B4-BE49-F238E27FC236}">
              <a16:creationId xmlns:a16="http://schemas.microsoft.com/office/drawing/2014/main" id="{00000000-0008-0000-0400-00007F000000}"/>
            </a:ext>
          </a:extLst>
        </xdr:cNvPr>
        <xdr:cNvSpPr txBox="1"/>
      </xdr:nvSpPr>
      <xdr:spPr>
        <a:xfrm>
          <a:off x="2730500" y="19431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Dashboard</a:t>
          </a:r>
        </a:p>
      </xdr:txBody>
    </xdr:sp>
    <xdr:clientData/>
  </xdr:twoCellAnchor>
  <xdr:twoCellAnchor>
    <xdr:from>
      <xdr:col>37</xdr:col>
      <xdr:colOff>127000</xdr:colOff>
      <xdr:row>55</xdr:row>
      <xdr:rowOff>76200</xdr:rowOff>
    </xdr:from>
    <xdr:to>
      <xdr:col>46</xdr:col>
      <xdr:colOff>101600</xdr:colOff>
      <xdr:row>57</xdr:row>
      <xdr:rowOff>38100</xdr:rowOff>
    </xdr:to>
    <xdr:sp macro="" textlink="">
      <xdr:nvSpPr>
        <xdr:cNvPr id="128" name="TextBox 127">
          <a:extLst>
            <a:ext uri="{FF2B5EF4-FFF2-40B4-BE49-F238E27FC236}">
              <a16:creationId xmlns:a16="http://schemas.microsoft.com/office/drawing/2014/main" id="{00000000-0008-0000-0400-000080000000}"/>
            </a:ext>
          </a:extLst>
        </xdr:cNvPr>
        <xdr:cNvSpPr txBox="1"/>
      </xdr:nvSpPr>
      <xdr:spPr>
        <a:xfrm>
          <a:off x="8521700" y="109347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Checks</a:t>
          </a:r>
        </a:p>
        <a:p>
          <a:pPr algn="ctr"/>
          <a:endParaRPr lang="en-US" sz="1600" u="sng">
            <a:solidFill>
              <a:srgbClr val="FFFFFF"/>
            </a:solidFill>
          </a:endParaRPr>
        </a:p>
      </xdr:txBody>
    </xdr:sp>
    <xdr:clientData/>
  </xdr:twoCellAnchor>
  <xdr:twoCellAnchor>
    <xdr:from>
      <xdr:col>12</xdr:col>
      <xdr:colOff>0</xdr:colOff>
      <xdr:row>40</xdr:row>
      <xdr:rowOff>0</xdr:rowOff>
    </xdr:from>
    <xdr:to>
      <xdr:col>18</xdr:col>
      <xdr:colOff>0</xdr:colOff>
      <xdr:row>43</xdr:row>
      <xdr:rowOff>0</xdr:rowOff>
    </xdr:to>
    <xdr:sp macro="" textlink="">
      <xdr:nvSpPr>
        <xdr:cNvPr id="130" name="Rectangle 129">
          <a:extLst>
            <a:ext uri="{FF2B5EF4-FFF2-40B4-BE49-F238E27FC236}">
              <a16:creationId xmlns:a16="http://schemas.microsoft.com/office/drawing/2014/main" id="{00000000-0008-0000-0400-000082000000}"/>
            </a:ext>
          </a:extLst>
        </xdr:cNvPr>
        <xdr:cNvSpPr/>
      </xdr:nvSpPr>
      <xdr:spPr>
        <a:xfrm>
          <a:off x="2997200" y="8001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of unsold</a:t>
          </a:r>
          <a:r>
            <a:rPr lang="en-US" baseline="0"/>
            <a:t> heat</a:t>
          </a:r>
        </a:p>
      </xdr:txBody>
    </xdr:sp>
    <xdr:clientData/>
  </xdr:twoCellAnchor>
  <xdr:twoCellAnchor>
    <xdr:from>
      <xdr:col>1</xdr:col>
      <xdr:colOff>203200</xdr:colOff>
      <xdr:row>26</xdr:row>
      <xdr:rowOff>12700</xdr:rowOff>
    </xdr:from>
    <xdr:to>
      <xdr:col>7</xdr:col>
      <xdr:colOff>203200</xdr:colOff>
      <xdr:row>29</xdr:row>
      <xdr:rowOff>12700</xdr:rowOff>
    </xdr:to>
    <xdr:sp macro="" textlink="">
      <xdr:nvSpPr>
        <xdr:cNvPr id="147" name="Rectangle 146">
          <a:extLst>
            <a:ext uri="{FF2B5EF4-FFF2-40B4-BE49-F238E27FC236}">
              <a16:creationId xmlns:a16="http://schemas.microsoft.com/office/drawing/2014/main" id="{00000000-0008-0000-0400-000093000000}"/>
            </a:ext>
          </a:extLst>
        </xdr:cNvPr>
        <xdr:cNvSpPr/>
      </xdr:nvSpPr>
      <xdr:spPr>
        <a:xfrm>
          <a:off x="825500" y="5283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a:t>
          </a:r>
          <a:r>
            <a:rPr lang="en-US" baseline="0"/>
            <a:t> of el. production by CHP</a:t>
          </a:r>
        </a:p>
      </xdr:txBody>
    </xdr:sp>
    <xdr:clientData/>
  </xdr:twoCellAnchor>
  <xdr:twoCellAnchor>
    <xdr:from>
      <xdr:col>12</xdr:col>
      <xdr:colOff>0</xdr:colOff>
      <xdr:row>48</xdr:row>
      <xdr:rowOff>0</xdr:rowOff>
    </xdr:from>
    <xdr:to>
      <xdr:col>18</xdr:col>
      <xdr:colOff>0</xdr:colOff>
      <xdr:row>51</xdr:row>
      <xdr:rowOff>0</xdr:rowOff>
    </xdr:to>
    <xdr:sp macro="" textlink="">
      <xdr:nvSpPr>
        <xdr:cNvPr id="148" name="Rectangle 147">
          <a:extLst>
            <a:ext uri="{FF2B5EF4-FFF2-40B4-BE49-F238E27FC236}">
              <a16:creationId xmlns:a16="http://schemas.microsoft.com/office/drawing/2014/main" id="{00000000-0008-0000-0400-000094000000}"/>
            </a:ext>
          </a:extLst>
        </xdr:cNvPr>
        <xdr:cNvSpPr/>
      </xdr:nvSpPr>
      <xdr:spPr>
        <a:xfrm>
          <a:off x="2997200" y="952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full load hours</a:t>
          </a:r>
          <a:endParaRPr lang="en-US" baseline="0"/>
        </a:p>
      </xdr:txBody>
    </xdr:sp>
    <xdr:clientData/>
  </xdr:twoCellAnchor>
  <xdr:twoCellAnchor>
    <xdr:from>
      <xdr:col>7</xdr:col>
      <xdr:colOff>203200</xdr:colOff>
      <xdr:row>23</xdr:row>
      <xdr:rowOff>107950</xdr:rowOff>
    </xdr:from>
    <xdr:to>
      <xdr:col>26</xdr:col>
      <xdr:colOff>0</xdr:colOff>
      <xdr:row>37</xdr:row>
      <xdr:rowOff>95250</xdr:rowOff>
    </xdr:to>
    <xdr:cxnSp macro="">
      <xdr:nvCxnSpPr>
        <xdr:cNvPr id="153" name="Elbow Connector 152">
          <a:extLst>
            <a:ext uri="{FF2B5EF4-FFF2-40B4-BE49-F238E27FC236}">
              <a16:creationId xmlns:a16="http://schemas.microsoft.com/office/drawing/2014/main" id="{00000000-0008-0000-0400-000099000000}"/>
            </a:ext>
          </a:extLst>
        </xdr:cNvPr>
        <xdr:cNvCxnSpPr>
          <a:stCxn id="28" idx="3"/>
          <a:endCxn id="87" idx="1"/>
        </xdr:cNvCxnSpPr>
      </xdr:nvCxnSpPr>
      <xdr:spPr>
        <a:xfrm>
          <a:off x="2120900" y="4806950"/>
          <a:ext cx="3898900" cy="2654300"/>
        </a:xfrm>
        <a:prstGeom prst="bentConnector3">
          <a:avLst>
            <a:gd name="adj1" fmla="val 8517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0</xdr:colOff>
      <xdr:row>37</xdr:row>
      <xdr:rowOff>95250</xdr:rowOff>
    </xdr:from>
    <xdr:to>
      <xdr:col>26</xdr:col>
      <xdr:colOff>0</xdr:colOff>
      <xdr:row>41</xdr:row>
      <xdr:rowOff>95250</xdr:rowOff>
    </xdr:to>
    <xdr:cxnSp macro="">
      <xdr:nvCxnSpPr>
        <xdr:cNvPr id="160" name="Elbow Connector 87">
          <a:extLst>
            <a:ext uri="{FF2B5EF4-FFF2-40B4-BE49-F238E27FC236}">
              <a16:creationId xmlns:a16="http://schemas.microsoft.com/office/drawing/2014/main" id="{00000000-0008-0000-0400-0000A0000000}"/>
            </a:ext>
          </a:extLst>
        </xdr:cNvPr>
        <xdr:cNvCxnSpPr>
          <a:stCxn id="130" idx="3"/>
          <a:endCxn id="87" idx="1"/>
        </xdr:cNvCxnSpPr>
      </xdr:nvCxnSpPr>
      <xdr:spPr>
        <a:xfrm flipV="1">
          <a:off x="4292600" y="7524750"/>
          <a:ext cx="1727200" cy="762000"/>
        </a:xfrm>
        <a:prstGeom prst="bentConnector3">
          <a:avLst>
            <a:gd name="adj1" fmla="val 32353"/>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18</xdr:col>
      <xdr:colOff>0</xdr:colOff>
      <xdr:row>39</xdr:row>
      <xdr:rowOff>114300</xdr:rowOff>
    </xdr:from>
    <xdr:to>
      <xdr:col>66</xdr:col>
      <xdr:colOff>196850</xdr:colOff>
      <xdr:row>49</xdr:row>
      <xdr:rowOff>95250</xdr:rowOff>
    </xdr:to>
    <xdr:cxnSp macro="">
      <xdr:nvCxnSpPr>
        <xdr:cNvPr id="165" name="Elbow Connector 164">
          <a:extLst>
            <a:ext uri="{FF2B5EF4-FFF2-40B4-BE49-F238E27FC236}">
              <a16:creationId xmlns:a16="http://schemas.microsoft.com/office/drawing/2014/main" id="{00000000-0008-0000-0400-0000A5000000}"/>
            </a:ext>
          </a:extLst>
        </xdr:cNvPr>
        <xdr:cNvCxnSpPr>
          <a:stCxn id="148" idx="3"/>
          <a:endCxn id="51" idx="2"/>
        </xdr:cNvCxnSpPr>
      </xdr:nvCxnSpPr>
      <xdr:spPr>
        <a:xfrm flipV="1">
          <a:off x="4292600" y="7861300"/>
          <a:ext cx="10560050" cy="188595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xdr:col>
      <xdr:colOff>203200</xdr:colOff>
      <xdr:row>27</xdr:row>
      <xdr:rowOff>107950</xdr:rowOff>
    </xdr:from>
    <xdr:to>
      <xdr:col>50</xdr:col>
      <xdr:colOff>0</xdr:colOff>
      <xdr:row>32</xdr:row>
      <xdr:rowOff>0</xdr:rowOff>
    </xdr:to>
    <xdr:cxnSp macro="">
      <xdr:nvCxnSpPr>
        <xdr:cNvPr id="186" name="Elbow Connector 185">
          <a:extLst>
            <a:ext uri="{FF2B5EF4-FFF2-40B4-BE49-F238E27FC236}">
              <a16:creationId xmlns:a16="http://schemas.microsoft.com/office/drawing/2014/main" id="{00000000-0008-0000-0400-0000BA000000}"/>
            </a:ext>
          </a:extLst>
        </xdr:cNvPr>
        <xdr:cNvCxnSpPr>
          <a:stCxn id="147" idx="3"/>
          <a:endCxn id="3" idx="1"/>
        </xdr:cNvCxnSpPr>
      </xdr:nvCxnSpPr>
      <xdr:spPr>
        <a:xfrm>
          <a:off x="2120900" y="5568950"/>
          <a:ext cx="9080500" cy="844550"/>
        </a:xfrm>
        <a:prstGeom prst="bentConnector3">
          <a:avLst>
            <a:gd name="adj1" fmla="val 50000"/>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7</xdr:col>
      <xdr:colOff>203200</xdr:colOff>
      <xdr:row>24</xdr:row>
      <xdr:rowOff>177800</xdr:rowOff>
    </xdr:from>
    <xdr:to>
      <xdr:col>36</xdr:col>
      <xdr:colOff>203200</xdr:colOff>
      <xdr:row>27</xdr:row>
      <xdr:rowOff>107950</xdr:rowOff>
    </xdr:to>
    <xdr:cxnSp macro="">
      <xdr:nvCxnSpPr>
        <xdr:cNvPr id="39" name="Elbow Connector 38">
          <a:extLst>
            <a:ext uri="{FF2B5EF4-FFF2-40B4-BE49-F238E27FC236}">
              <a16:creationId xmlns:a16="http://schemas.microsoft.com/office/drawing/2014/main" id="{00000000-0008-0000-0400-000027000000}"/>
            </a:ext>
          </a:extLst>
        </xdr:cNvPr>
        <xdr:cNvCxnSpPr>
          <a:stCxn id="147" idx="3"/>
          <a:endCxn id="38" idx="2"/>
        </xdr:cNvCxnSpPr>
      </xdr:nvCxnSpPr>
      <xdr:spPr>
        <a:xfrm flipV="1">
          <a:off x="2120900" y="5067300"/>
          <a:ext cx="6261100" cy="501650"/>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18</xdr:col>
      <xdr:colOff>0</xdr:colOff>
      <xdr:row>32</xdr:row>
      <xdr:rowOff>0</xdr:rowOff>
    </xdr:from>
    <xdr:to>
      <xdr:col>50</xdr:col>
      <xdr:colOff>0</xdr:colOff>
      <xdr:row>41</xdr:row>
      <xdr:rowOff>95250</xdr:rowOff>
    </xdr:to>
    <xdr:cxnSp macro="">
      <xdr:nvCxnSpPr>
        <xdr:cNvPr id="75" name="Elbow Connector 74">
          <a:extLst>
            <a:ext uri="{FF2B5EF4-FFF2-40B4-BE49-F238E27FC236}">
              <a16:creationId xmlns:a16="http://schemas.microsoft.com/office/drawing/2014/main" id="{00000000-0008-0000-0400-00004B000000}"/>
            </a:ext>
          </a:extLst>
        </xdr:cNvPr>
        <xdr:cNvCxnSpPr>
          <a:stCxn id="130" idx="3"/>
          <a:endCxn id="3" idx="1"/>
        </xdr:cNvCxnSpPr>
      </xdr:nvCxnSpPr>
      <xdr:spPr>
        <a:xfrm flipV="1">
          <a:off x="4292600" y="6477000"/>
          <a:ext cx="6908800" cy="18097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0</xdr:colOff>
      <xdr:row>44</xdr:row>
      <xdr:rowOff>76200</xdr:rowOff>
    </xdr:from>
    <xdr:to>
      <xdr:col>8</xdr:col>
      <xdr:colOff>0</xdr:colOff>
      <xdr:row>47</xdr:row>
      <xdr:rowOff>76200</xdr:rowOff>
    </xdr:to>
    <xdr:sp macro="" textlink="">
      <xdr:nvSpPr>
        <xdr:cNvPr id="103" name="Rectangle 102">
          <a:extLst>
            <a:ext uri="{FF2B5EF4-FFF2-40B4-BE49-F238E27FC236}">
              <a16:creationId xmlns:a16="http://schemas.microsoft.com/office/drawing/2014/main" id="{00000000-0008-0000-0400-000067000000}"/>
            </a:ext>
          </a:extLst>
        </xdr:cNvPr>
        <xdr:cNvSpPr/>
      </xdr:nvSpPr>
      <xdr:spPr>
        <a:xfrm>
          <a:off x="838200" y="8775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source analysis</a:t>
          </a:r>
        </a:p>
      </xdr:txBody>
    </xdr:sp>
    <xdr:clientData/>
  </xdr:twoCellAnchor>
  <xdr:twoCellAnchor>
    <xdr:from>
      <xdr:col>8</xdr:col>
      <xdr:colOff>0</xdr:colOff>
      <xdr:row>37</xdr:row>
      <xdr:rowOff>95250</xdr:rowOff>
    </xdr:from>
    <xdr:to>
      <xdr:col>12</xdr:col>
      <xdr:colOff>0</xdr:colOff>
      <xdr:row>45</xdr:row>
      <xdr:rowOff>171450</xdr:rowOff>
    </xdr:to>
    <xdr:cxnSp macro="">
      <xdr:nvCxnSpPr>
        <xdr:cNvPr id="106" name="Elbow Connector 87">
          <a:extLst>
            <a:ext uri="{FF2B5EF4-FFF2-40B4-BE49-F238E27FC236}">
              <a16:creationId xmlns:a16="http://schemas.microsoft.com/office/drawing/2014/main" id="{00000000-0008-0000-0400-00006A000000}"/>
            </a:ext>
          </a:extLst>
        </xdr:cNvPr>
        <xdr:cNvCxnSpPr>
          <a:stCxn id="103" idx="3"/>
          <a:endCxn id="19" idx="1"/>
        </xdr:cNvCxnSpPr>
      </xdr:nvCxnSpPr>
      <xdr:spPr>
        <a:xfrm flipV="1">
          <a:off x="2133600" y="7461250"/>
          <a:ext cx="863600" cy="16002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41</xdr:row>
      <xdr:rowOff>95250</xdr:rowOff>
    </xdr:from>
    <xdr:to>
      <xdr:col>12</xdr:col>
      <xdr:colOff>0</xdr:colOff>
      <xdr:row>45</xdr:row>
      <xdr:rowOff>171450</xdr:rowOff>
    </xdr:to>
    <xdr:cxnSp macro="">
      <xdr:nvCxnSpPr>
        <xdr:cNvPr id="108" name="Elbow Connector 87">
          <a:extLst>
            <a:ext uri="{FF2B5EF4-FFF2-40B4-BE49-F238E27FC236}">
              <a16:creationId xmlns:a16="http://schemas.microsoft.com/office/drawing/2014/main" id="{00000000-0008-0000-0400-00006C000000}"/>
            </a:ext>
          </a:extLst>
        </xdr:cNvPr>
        <xdr:cNvCxnSpPr>
          <a:stCxn id="103" idx="3"/>
          <a:endCxn id="130" idx="1"/>
        </xdr:cNvCxnSpPr>
      </xdr:nvCxnSpPr>
      <xdr:spPr>
        <a:xfrm flipV="1">
          <a:off x="2133600" y="8223250"/>
          <a:ext cx="863600" cy="8382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45</xdr:row>
      <xdr:rowOff>171450</xdr:rowOff>
    </xdr:from>
    <xdr:to>
      <xdr:col>12</xdr:col>
      <xdr:colOff>0</xdr:colOff>
      <xdr:row>49</xdr:row>
      <xdr:rowOff>95250</xdr:rowOff>
    </xdr:to>
    <xdr:cxnSp macro="">
      <xdr:nvCxnSpPr>
        <xdr:cNvPr id="111" name="Elbow Connector 87">
          <a:extLst>
            <a:ext uri="{FF2B5EF4-FFF2-40B4-BE49-F238E27FC236}">
              <a16:creationId xmlns:a16="http://schemas.microsoft.com/office/drawing/2014/main" id="{00000000-0008-0000-0400-00006F000000}"/>
            </a:ext>
          </a:extLst>
        </xdr:cNvPr>
        <xdr:cNvCxnSpPr>
          <a:stCxn id="103" idx="3"/>
          <a:endCxn id="148" idx="1"/>
        </xdr:cNvCxnSpPr>
      </xdr:nvCxnSpPr>
      <xdr:spPr>
        <a:xfrm>
          <a:off x="2133600" y="9061450"/>
          <a:ext cx="863600" cy="6858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73</xdr:col>
      <xdr:colOff>0</xdr:colOff>
      <xdr:row>43</xdr:row>
      <xdr:rowOff>127000</xdr:rowOff>
    </xdr:from>
    <xdr:to>
      <xdr:col>79</xdr:col>
      <xdr:colOff>0</xdr:colOff>
      <xdr:row>47</xdr:row>
      <xdr:rowOff>127000</xdr:rowOff>
    </xdr:to>
    <xdr:sp macro="" textlink="">
      <xdr:nvSpPr>
        <xdr:cNvPr id="81" name="Rectangle 80">
          <a:extLst>
            <a:ext uri="{FF2B5EF4-FFF2-40B4-BE49-F238E27FC236}">
              <a16:creationId xmlns:a16="http://schemas.microsoft.com/office/drawing/2014/main" id="{00000000-0008-0000-0400-000051000000}"/>
            </a:ext>
          </a:extLst>
        </xdr:cNvPr>
        <xdr:cNvSpPr/>
      </xdr:nvSpPr>
      <xdr:spPr>
        <a:xfrm>
          <a:off x="16167100" y="9118600"/>
          <a:ext cx="1295400" cy="8128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Delta energy balance</a:t>
          </a:r>
          <a:endParaRPr lang="en-US" baseline="0"/>
        </a:p>
      </xdr:txBody>
    </xdr:sp>
    <xdr:clientData/>
  </xdr:twoCellAnchor>
  <xdr:twoCellAnchor>
    <xdr:from>
      <xdr:col>12</xdr:col>
      <xdr:colOff>0</xdr:colOff>
      <xdr:row>44</xdr:row>
      <xdr:rowOff>0</xdr:rowOff>
    </xdr:from>
    <xdr:to>
      <xdr:col>18</xdr:col>
      <xdr:colOff>0</xdr:colOff>
      <xdr:row>47</xdr:row>
      <xdr:rowOff>0</xdr:rowOff>
    </xdr:to>
    <xdr:sp macro="" textlink="">
      <xdr:nvSpPr>
        <xdr:cNvPr id="91" name="Rectangle 90">
          <a:extLst>
            <a:ext uri="{FF2B5EF4-FFF2-40B4-BE49-F238E27FC236}">
              <a16:creationId xmlns:a16="http://schemas.microsoft.com/office/drawing/2014/main" id="{00000000-0008-0000-0400-00005B000000}"/>
            </a:ext>
          </a:extLst>
        </xdr:cNvPr>
        <xdr:cNvSpPr/>
      </xdr:nvSpPr>
      <xdr:spPr>
        <a:xfrm>
          <a:off x="2997200" y="8699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of production</a:t>
          </a:r>
          <a:r>
            <a:rPr lang="en-US" baseline="0"/>
            <a:t> by CHP type</a:t>
          </a:r>
        </a:p>
      </xdr:txBody>
    </xdr:sp>
    <xdr:clientData/>
  </xdr:twoCellAnchor>
  <xdr:twoCellAnchor>
    <xdr:from>
      <xdr:col>63</xdr:col>
      <xdr:colOff>190500</xdr:colOff>
      <xdr:row>30</xdr:row>
      <xdr:rowOff>127000</xdr:rowOff>
    </xdr:from>
    <xdr:to>
      <xdr:col>69</xdr:col>
      <xdr:colOff>177800</xdr:colOff>
      <xdr:row>33</xdr:row>
      <xdr:rowOff>63500</xdr:rowOff>
    </xdr:to>
    <xdr:sp macro="" textlink="">
      <xdr:nvSpPr>
        <xdr:cNvPr id="82" name="Rectangle 81">
          <a:extLst>
            <a:ext uri="{FF2B5EF4-FFF2-40B4-BE49-F238E27FC236}">
              <a16:creationId xmlns:a16="http://schemas.microsoft.com/office/drawing/2014/main" id="{00000000-0008-0000-0400-000052000000}"/>
            </a:ext>
          </a:extLst>
        </xdr:cNvPr>
        <xdr:cNvSpPr/>
      </xdr:nvSpPr>
      <xdr:spPr>
        <a:xfrm>
          <a:off x="14198600" y="6159500"/>
          <a:ext cx="1282700" cy="508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Results </a:t>
          </a:r>
          <a:r>
            <a:rPr lang="en-US" baseline="0"/>
            <a:t>by fuel </a:t>
          </a:r>
        </a:p>
      </xdr:txBody>
    </xdr:sp>
    <xdr:clientData/>
  </xdr:twoCellAnchor>
  <xdr:twoCellAnchor>
    <xdr:from>
      <xdr:col>42</xdr:col>
      <xdr:colOff>38100</xdr:colOff>
      <xdr:row>11</xdr:row>
      <xdr:rowOff>0</xdr:rowOff>
    </xdr:from>
    <xdr:to>
      <xdr:col>48</xdr:col>
      <xdr:colOff>38100</xdr:colOff>
      <xdr:row>14</xdr:row>
      <xdr:rowOff>0</xdr:rowOff>
    </xdr:to>
    <xdr:sp macro="" textlink="">
      <xdr:nvSpPr>
        <xdr:cNvPr id="84" name="Rectangle 83">
          <a:extLst>
            <a:ext uri="{FF2B5EF4-FFF2-40B4-BE49-F238E27FC236}">
              <a16:creationId xmlns:a16="http://schemas.microsoft.com/office/drawing/2014/main" id="{00000000-0008-0000-0400-000054000000}"/>
            </a:ext>
          </a:extLst>
        </xdr:cNvPr>
        <xdr:cNvSpPr/>
      </xdr:nvSpPr>
      <xdr:spPr>
        <a:xfrm>
          <a:off x="9512300" y="2413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CEB allocation factors step 1</a:t>
          </a:r>
        </a:p>
      </xdr:txBody>
    </xdr:sp>
    <xdr:clientData/>
  </xdr:twoCellAnchor>
  <xdr:twoCellAnchor>
    <xdr:from>
      <xdr:col>48</xdr:col>
      <xdr:colOff>38100</xdr:colOff>
      <xdr:row>12</xdr:row>
      <xdr:rowOff>95250</xdr:rowOff>
    </xdr:from>
    <xdr:to>
      <xdr:col>51</xdr:col>
      <xdr:colOff>177800</xdr:colOff>
      <xdr:row>12</xdr:row>
      <xdr:rowOff>95250</xdr:rowOff>
    </xdr:to>
    <xdr:cxnSp macro="">
      <xdr:nvCxnSpPr>
        <xdr:cNvPr id="92" name="Elbow Connector 133">
          <a:extLst>
            <a:ext uri="{FF2B5EF4-FFF2-40B4-BE49-F238E27FC236}">
              <a16:creationId xmlns:a16="http://schemas.microsoft.com/office/drawing/2014/main" id="{00000000-0008-0000-0400-00005C000000}"/>
            </a:ext>
          </a:extLst>
        </xdr:cNvPr>
        <xdr:cNvCxnSpPr>
          <a:stCxn id="84" idx="3"/>
          <a:endCxn id="22" idx="1"/>
        </xdr:cNvCxnSpPr>
      </xdr:nvCxnSpPr>
      <xdr:spPr>
        <a:xfrm>
          <a:off x="10807700" y="2698750"/>
          <a:ext cx="787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55</xdr:col>
      <xdr:colOff>0</xdr:colOff>
      <xdr:row>32</xdr:row>
      <xdr:rowOff>152400</xdr:rowOff>
    </xdr:from>
    <xdr:to>
      <xdr:col>55</xdr:col>
      <xdr:colOff>0</xdr:colOff>
      <xdr:row>34</xdr:row>
      <xdr:rowOff>101600</xdr:rowOff>
    </xdr:to>
    <xdr:cxnSp macro="">
      <xdr:nvCxnSpPr>
        <xdr:cNvPr id="15" name="Elbow Connector 195">
          <a:extLst>
            <a:ext uri="{FF2B5EF4-FFF2-40B4-BE49-F238E27FC236}">
              <a16:creationId xmlns:a16="http://schemas.microsoft.com/office/drawing/2014/main" id="{00000000-0008-0000-0400-00000F000000}"/>
            </a:ext>
          </a:extLst>
        </xdr:cNvPr>
        <xdr:cNvCxnSpPr>
          <a:stCxn id="40" idx="2"/>
          <a:endCxn id="41" idx="0"/>
        </xdr:cNvCxnSpPr>
      </xdr:nvCxnSpPr>
      <xdr:spPr>
        <a:xfrm>
          <a:off x="12280900" y="6908800"/>
          <a:ext cx="0" cy="3556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82</xdr:col>
      <xdr:colOff>208947</xdr:colOff>
      <xdr:row>38</xdr:row>
      <xdr:rowOff>111760</xdr:rowOff>
    </xdr:from>
    <xdr:to>
      <xdr:col>93</xdr:col>
      <xdr:colOff>94647</xdr:colOff>
      <xdr:row>43</xdr:row>
      <xdr:rowOff>120999</xdr:rowOff>
    </xdr:to>
    <xdr:sp macro="" textlink="">
      <xdr:nvSpPr>
        <xdr:cNvPr id="4" name="Rectangle 3">
          <a:extLst>
            <a:ext uri="{FF2B5EF4-FFF2-40B4-BE49-F238E27FC236}">
              <a16:creationId xmlns:a16="http://schemas.microsoft.com/office/drawing/2014/main" id="{00000000-0008-0000-0400-000004000000}"/>
            </a:ext>
          </a:extLst>
        </xdr:cNvPr>
        <xdr:cNvSpPr/>
      </xdr:nvSpPr>
      <xdr:spPr>
        <a:xfrm>
          <a:off x="18110867" y="8097520"/>
          <a:ext cx="2232660" cy="1025239"/>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for agriculture</a:t>
          </a:r>
          <a:r>
            <a:rPr lang="en-US" baseline="0"/>
            <a:t> steam hot water</a:t>
          </a:r>
          <a:r>
            <a:rPr lang="en-US"/>
            <a:t>:</a:t>
          </a:r>
        </a:p>
        <a:p>
          <a:pPr algn="ctr"/>
          <a:endParaRPr lang="en-US" baseline="0"/>
        </a:p>
        <a:p>
          <a:pPr algn="ctr"/>
          <a:r>
            <a:rPr lang="en-US" baseline="0"/>
            <a:t>agriculture_final_demand_steam_</a:t>
          </a:r>
        </a:p>
        <a:p>
          <a:pPr algn="ctr"/>
          <a:r>
            <a:rPr lang="en-US" baseline="0"/>
            <a:t>hot_water_child_share</a:t>
          </a:r>
          <a:endParaRPr lang="en-US"/>
        </a:p>
      </xdr:txBody>
    </xdr:sp>
    <xdr:clientData/>
  </xdr:twoCellAnchor>
  <xdr:twoCellAnchor>
    <xdr:from>
      <xdr:col>73</xdr:col>
      <xdr:colOff>0</xdr:colOff>
      <xdr:row>39</xdr:row>
      <xdr:rowOff>139700</xdr:rowOff>
    </xdr:from>
    <xdr:to>
      <xdr:col>79</xdr:col>
      <xdr:colOff>12700</xdr:colOff>
      <xdr:row>42</xdr:row>
      <xdr:rowOff>88900</xdr:rowOff>
    </xdr:to>
    <xdr:sp macro="" textlink="">
      <xdr:nvSpPr>
        <xdr:cNvPr id="18" name="Rectangle 17">
          <a:extLst>
            <a:ext uri="{FF2B5EF4-FFF2-40B4-BE49-F238E27FC236}">
              <a16:creationId xmlns:a16="http://schemas.microsoft.com/office/drawing/2014/main" id="{00000000-0008-0000-0400-000012000000}"/>
            </a:ext>
          </a:extLst>
        </xdr:cNvPr>
        <xdr:cNvSpPr/>
      </xdr:nvSpPr>
      <xdr:spPr>
        <a:xfrm>
          <a:off x="16167100" y="8318500"/>
          <a:ext cx="1308100" cy="5588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Results</a:t>
          </a:r>
          <a:r>
            <a:rPr lang="en-US" baseline="0"/>
            <a:t> by machine</a:t>
          </a:r>
        </a:p>
      </xdr:txBody>
    </xdr:sp>
    <xdr:clientData/>
  </xdr:twoCellAnchor>
  <xdr:twoCellAnchor>
    <xdr:from>
      <xdr:col>79</xdr:col>
      <xdr:colOff>12700</xdr:colOff>
      <xdr:row>41</xdr:row>
      <xdr:rowOff>12700</xdr:rowOff>
    </xdr:from>
    <xdr:to>
      <xdr:col>82</xdr:col>
      <xdr:colOff>208947</xdr:colOff>
      <xdr:row>41</xdr:row>
      <xdr:rowOff>14780</xdr:rowOff>
    </xdr:to>
    <xdr:cxnSp macro="">
      <xdr:nvCxnSpPr>
        <xdr:cNvPr id="26" name="Elbow Connector 195">
          <a:extLst>
            <a:ext uri="{FF2B5EF4-FFF2-40B4-BE49-F238E27FC236}">
              <a16:creationId xmlns:a16="http://schemas.microsoft.com/office/drawing/2014/main" id="{00000000-0008-0000-0400-00001A000000}"/>
            </a:ext>
          </a:extLst>
        </xdr:cNvPr>
        <xdr:cNvCxnSpPr>
          <a:stCxn id="18" idx="3"/>
          <a:endCxn id="4" idx="1"/>
        </xdr:cNvCxnSpPr>
      </xdr:nvCxnSpPr>
      <xdr:spPr>
        <a:xfrm>
          <a:off x="17274540" y="8608060"/>
          <a:ext cx="836327" cy="208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69</xdr:col>
      <xdr:colOff>203200</xdr:colOff>
      <xdr:row>38</xdr:row>
      <xdr:rowOff>38100</xdr:rowOff>
    </xdr:from>
    <xdr:to>
      <xdr:col>73</xdr:col>
      <xdr:colOff>0</xdr:colOff>
      <xdr:row>41</xdr:row>
      <xdr:rowOff>12700</xdr:rowOff>
    </xdr:to>
    <xdr:cxnSp macro="">
      <xdr:nvCxnSpPr>
        <xdr:cNvPr id="47" name="Elbow Connector 195">
          <a:extLst>
            <a:ext uri="{FF2B5EF4-FFF2-40B4-BE49-F238E27FC236}">
              <a16:creationId xmlns:a16="http://schemas.microsoft.com/office/drawing/2014/main" id="{00000000-0008-0000-0400-00002F000000}"/>
            </a:ext>
          </a:extLst>
        </xdr:cNvPr>
        <xdr:cNvCxnSpPr>
          <a:stCxn id="51" idx="3"/>
          <a:endCxn id="18" idx="1"/>
        </xdr:cNvCxnSpPr>
      </xdr:nvCxnSpPr>
      <xdr:spPr>
        <a:xfrm>
          <a:off x="15506700" y="8013700"/>
          <a:ext cx="660400" cy="5842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69</xdr:col>
      <xdr:colOff>177800</xdr:colOff>
      <xdr:row>31</xdr:row>
      <xdr:rowOff>196850</xdr:rowOff>
    </xdr:from>
    <xdr:to>
      <xdr:col>73</xdr:col>
      <xdr:colOff>0</xdr:colOff>
      <xdr:row>45</xdr:row>
      <xdr:rowOff>127000</xdr:rowOff>
    </xdr:to>
    <xdr:cxnSp macro="">
      <xdr:nvCxnSpPr>
        <xdr:cNvPr id="90" name="Elbow Connector 195">
          <a:extLst>
            <a:ext uri="{FF2B5EF4-FFF2-40B4-BE49-F238E27FC236}">
              <a16:creationId xmlns:a16="http://schemas.microsoft.com/office/drawing/2014/main" id="{00000000-0008-0000-0400-00005A000000}"/>
            </a:ext>
          </a:extLst>
        </xdr:cNvPr>
        <xdr:cNvCxnSpPr>
          <a:stCxn id="82" idx="3"/>
          <a:endCxn id="81" idx="1"/>
        </xdr:cNvCxnSpPr>
      </xdr:nvCxnSpPr>
      <xdr:spPr>
        <a:xfrm>
          <a:off x="15481300" y="6750050"/>
          <a:ext cx="685800" cy="27749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12</xdr:col>
          <xdr:colOff>152400</xdr:colOff>
          <xdr:row>4</xdr:row>
          <xdr:rowOff>457200</xdr:rowOff>
        </xdr:from>
        <xdr:to>
          <xdr:col>12</xdr:col>
          <xdr:colOff>6629400</xdr:colOff>
          <xdr:row>4</xdr:row>
          <xdr:rowOff>673100</xdr:rowOff>
        </xdr:to>
        <xdr:sp macro="" textlink="">
          <xdr:nvSpPr>
            <xdr:cNvPr id="2049" name="export_data" hidden="1">
              <a:extLst>
                <a:ext uri="{63B3BB69-23CF-44E3-9099-C40C66FF867C}">
                  <a14:compatExt spid="_x0000_s2049"/>
                </a:ext>
                <a:ext uri="{FF2B5EF4-FFF2-40B4-BE49-F238E27FC236}">
                  <a16:creationId xmlns:a16="http://schemas.microsoft.com/office/drawing/2014/main" id="{00000000-0008-0000-0600-000001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2311400</xdr:colOff>
          <xdr:row>4</xdr:row>
          <xdr:rowOff>177800</xdr:rowOff>
        </xdr:from>
        <xdr:to>
          <xdr:col>12</xdr:col>
          <xdr:colOff>6629400</xdr:colOff>
          <xdr:row>4</xdr:row>
          <xdr:rowOff>393700</xdr:rowOff>
        </xdr:to>
        <xdr:sp macro="" textlink="">
          <xdr:nvSpPr>
            <xdr:cNvPr id="2051" name="select_dashboard" hidden="1">
              <a:extLst>
                <a:ext uri="{63B3BB69-23CF-44E3-9099-C40C66FF867C}">
                  <a14:compatExt spid="_x0000_s2051"/>
                </a:ext>
                <a:ext uri="{FF2B5EF4-FFF2-40B4-BE49-F238E27FC236}">
                  <a16:creationId xmlns:a16="http://schemas.microsoft.com/office/drawing/2014/main" id="{00000000-0008-0000-0600-000003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optional: Load different Dashboard values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139700</xdr:colOff>
          <xdr:row>3</xdr:row>
          <xdr:rowOff>63500</xdr:rowOff>
        </xdr:from>
        <xdr:to>
          <xdr:col>12</xdr:col>
          <xdr:colOff>6616700</xdr:colOff>
          <xdr:row>4</xdr:row>
          <xdr:rowOff>88900</xdr:rowOff>
        </xdr:to>
        <xdr:sp macro="" textlink="">
          <xdr:nvSpPr>
            <xdr:cNvPr id="2053" name="import_data" hidden="1">
              <a:extLst>
                <a:ext uri="{63B3BB69-23CF-44E3-9099-C40C66FF867C}">
                  <a14:compatExt spid="_x0000_s2053"/>
                </a:ext>
                <a:ext uri="{FF2B5EF4-FFF2-40B4-BE49-F238E27FC236}">
                  <a16:creationId xmlns:a16="http://schemas.microsoft.com/office/drawing/2014/main" id="{00000000-0008-0000-0600-000005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quintel/Desktop/20130905_CHP_analysis_v2.2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analysis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CHP technical 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corrected energy balance 1"/>
      <sheetName val="csv_ce_production_table_1"/>
      <sheetName val="csv_energy_mixer_for_gas_cs"/>
    </sheetNames>
    <sheetDataSet>
      <sheetData sheetId="0"/>
      <sheetData sheetId="1"/>
      <sheetData sheetId="2"/>
      <sheetData sheetId="3"/>
      <sheetData sheetId="4"/>
      <sheetData sheetId="5">
        <row r="174">
          <cell r="C174">
            <v>3.6</v>
          </cell>
        </row>
      </sheetData>
      <sheetData sheetId="6"/>
      <sheetData sheetId="7">
        <row r="7">
          <cell r="C7" t="str">
            <v>Hard coal (if no detail)</v>
          </cell>
        </row>
      </sheetData>
      <sheetData sheetId="8"/>
      <sheetData sheetId="9"/>
      <sheetData sheetId="10"/>
      <sheetData sheetId="11"/>
      <sheetData sheetId="12"/>
      <sheetData sheetId="13"/>
      <sheetData sheetId="14">
        <row r="12">
          <cell r="D12" t="e">
            <v>#DIV/0!</v>
          </cell>
        </row>
      </sheetData>
      <sheetData sheetId="15">
        <row r="12">
          <cell r="F12">
            <v>0</v>
          </cell>
          <cell r="G12">
            <v>0</v>
          </cell>
          <cell r="H12">
            <v>0</v>
          </cell>
          <cell r="I12">
            <v>0</v>
          </cell>
          <cell r="J12">
            <v>0</v>
          </cell>
          <cell r="K12">
            <v>0</v>
          </cell>
          <cell r="L12">
            <v>1</v>
          </cell>
          <cell r="M12">
            <v>0</v>
          </cell>
          <cell r="N12">
            <v>0</v>
          </cell>
          <cell r="O12">
            <v>0</v>
          </cell>
          <cell r="P12">
            <v>0</v>
          </cell>
          <cell r="Q12">
            <v>0</v>
          </cell>
          <cell r="R12">
            <v>0</v>
          </cell>
          <cell r="S12">
            <v>0</v>
          </cell>
          <cell r="T12">
            <v>0</v>
          </cell>
          <cell r="U12">
            <v>0</v>
          </cell>
          <cell r="V12">
            <v>0</v>
          </cell>
          <cell r="W12">
            <v>1</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1</v>
          </cell>
          <cell r="AW12">
            <v>0</v>
          </cell>
          <cell r="AX12">
            <v>0</v>
          </cell>
          <cell r="AY12">
            <v>1</v>
          </cell>
          <cell r="AZ12">
            <v>0</v>
          </cell>
          <cell r="BA12">
            <v>0</v>
          </cell>
          <cell r="BB12">
            <v>0</v>
          </cell>
          <cell r="BC12">
            <v>0</v>
          </cell>
        </row>
        <row r="17">
          <cell r="D17">
            <v>0</v>
          </cell>
        </row>
        <row r="18">
          <cell r="D18">
            <v>0</v>
          </cell>
        </row>
        <row r="19">
          <cell r="D19">
            <v>0</v>
          </cell>
        </row>
        <row r="20">
          <cell r="D20">
            <v>0</v>
          </cell>
        </row>
        <row r="21">
          <cell r="D21">
            <v>0</v>
          </cell>
        </row>
        <row r="22">
          <cell r="D22">
            <v>0</v>
          </cell>
        </row>
        <row r="23">
          <cell r="D23">
            <v>0</v>
          </cell>
        </row>
        <row r="24">
          <cell r="D24">
            <v>0</v>
          </cell>
        </row>
        <row r="25">
          <cell r="D25">
            <v>0</v>
          </cell>
        </row>
        <row r="26">
          <cell r="D26">
            <v>0</v>
          </cell>
        </row>
        <row r="27">
          <cell r="D27">
            <v>0</v>
          </cell>
        </row>
        <row r="28">
          <cell r="D28">
            <v>0</v>
          </cell>
        </row>
        <row r="29">
          <cell r="D29">
            <v>0</v>
          </cell>
        </row>
        <row r="30">
          <cell r="D30">
            <v>0</v>
          </cell>
        </row>
        <row r="31">
          <cell r="D31">
            <v>0</v>
          </cell>
        </row>
        <row r="32">
          <cell r="D32">
            <v>0</v>
          </cell>
        </row>
        <row r="33">
          <cell r="D33">
            <v>0</v>
          </cell>
        </row>
        <row r="37">
          <cell r="D37">
            <v>0</v>
          </cell>
        </row>
        <row r="38">
          <cell r="D38">
            <v>0</v>
          </cell>
        </row>
        <row r="39">
          <cell r="D39">
            <v>0</v>
          </cell>
        </row>
        <row r="40">
          <cell r="D40">
            <v>0</v>
          </cell>
        </row>
        <row r="41">
          <cell r="D41">
            <v>0</v>
          </cell>
        </row>
        <row r="42">
          <cell r="D42">
            <v>0</v>
          </cell>
        </row>
        <row r="43">
          <cell r="D43">
            <v>0</v>
          </cell>
        </row>
        <row r="44">
          <cell r="D44">
            <v>0</v>
          </cell>
        </row>
        <row r="45">
          <cell r="D45">
            <v>0</v>
          </cell>
        </row>
        <row r="46">
          <cell r="D46">
            <v>0</v>
          </cell>
        </row>
        <row r="47">
          <cell r="D47">
            <v>0</v>
          </cell>
        </row>
        <row r="48">
          <cell r="D48">
            <v>0</v>
          </cell>
        </row>
        <row r="49">
          <cell r="D49">
            <v>0</v>
          </cell>
        </row>
      </sheetData>
      <sheetData sheetId="16"/>
      <sheetData sheetId="17">
        <row r="48">
          <cell r="C48">
            <v>0</v>
          </cell>
        </row>
        <row r="89">
          <cell r="C89">
            <v>0</v>
          </cell>
        </row>
        <row r="130">
          <cell r="C130">
            <v>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analysis_manager"/>
    </sheetNames>
    <definedNames>
      <definedName name="export_data_button"/>
      <definedName name="import_data_button"/>
      <definedName name="select_dashboard_values"/>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CDB236">
            <a:alpha val="51000"/>
          </a:srgbClr>
        </a:solidFill>
        <a:ln>
          <a:solidFill>
            <a:srgbClr val="B3A2C7"/>
          </a:solidFill>
        </a:ln>
      </a:spPr>
      <a:bodyPr wrap="square" anchor="t"/>
      <a:lstStyle>
        <a:defPPr algn="ctr">
          <a:defRPr sz="2000" u="sng"/>
        </a:defP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H39"/>
  <sheetViews>
    <sheetView workbookViewId="0">
      <selection activeCell="C9" sqref="C9"/>
    </sheetView>
  </sheetViews>
  <sheetFormatPr baseColWidth="10" defaultRowHeight="16" x14ac:dyDescent="0.2"/>
  <cols>
    <col min="1" max="1" width="10.83203125" style="2"/>
    <col min="2" max="2" width="13.33203125" style="2" customWidth="1"/>
    <col min="3" max="3" width="44" style="2" customWidth="1"/>
    <col min="4" max="11" width="10.83203125" style="2" customWidth="1"/>
    <col min="12" max="16384" width="10.83203125" style="2"/>
  </cols>
  <sheetData>
    <row r="2" spans="2:8" ht="21" x14ac:dyDescent="0.25">
      <c r="B2" s="16" t="s">
        <v>356</v>
      </c>
    </row>
    <row r="4" spans="2:8" x14ac:dyDescent="0.2">
      <c r="B4" s="3" t="s">
        <v>5</v>
      </c>
      <c r="C4" s="4" t="str">
        <f>"CHP analysis "&amp;country&amp;" "&amp;base_year</f>
        <v>CHP analysis nl 2019</v>
      </c>
      <c r="D4" s="5"/>
      <c r="F4" s="1"/>
      <c r="H4" s="1"/>
    </row>
    <row r="5" spans="2:8" x14ac:dyDescent="0.2">
      <c r="B5" s="575" t="s">
        <v>1</v>
      </c>
      <c r="C5" s="574">
        <v>4.1500000000000004</v>
      </c>
      <c r="D5" s="7"/>
    </row>
    <row r="6" spans="2:8" x14ac:dyDescent="0.2">
      <c r="B6" s="575" t="s">
        <v>473</v>
      </c>
      <c r="C6" s="6" t="str">
        <f>country</f>
        <v>nl</v>
      </c>
      <c r="D6" s="7"/>
    </row>
    <row r="7" spans="2:8" x14ac:dyDescent="0.2">
      <c r="B7" s="575" t="s">
        <v>487</v>
      </c>
      <c r="C7" s="6">
        <f>base_year</f>
        <v>2019</v>
      </c>
      <c r="D7" s="7"/>
    </row>
    <row r="8" spans="2:8" x14ac:dyDescent="0.2">
      <c r="B8" s="575" t="s">
        <v>2</v>
      </c>
      <c r="C8" s="2" t="s">
        <v>871</v>
      </c>
      <c r="D8" s="7"/>
    </row>
    <row r="9" spans="2:8" x14ac:dyDescent="0.2">
      <c r="B9" s="575" t="s">
        <v>3</v>
      </c>
      <c r="C9" s="2" t="s">
        <v>832</v>
      </c>
      <c r="D9" s="7"/>
    </row>
    <row r="10" spans="2:8" x14ac:dyDescent="0.2">
      <c r="B10" s="576" t="s">
        <v>4</v>
      </c>
      <c r="C10" s="8" t="s">
        <v>856</v>
      </c>
      <c r="D10" s="9"/>
    </row>
    <row r="12" spans="2:8" x14ac:dyDescent="0.2">
      <c r="B12" s="3" t="s">
        <v>32</v>
      </c>
      <c r="C12" s="4"/>
      <c r="D12" s="5"/>
    </row>
    <row r="13" spans="2:8" x14ac:dyDescent="0.2">
      <c r="B13" s="14"/>
      <c r="D13" s="7"/>
    </row>
    <row r="14" spans="2:8" x14ac:dyDescent="0.2">
      <c r="B14" s="14" t="s">
        <v>33</v>
      </c>
      <c r="C14" s="12" t="s">
        <v>35</v>
      </c>
      <c r="D14" s="7"/>
    </row>
    <row r="15" spans="2:8" ht="17" thickBot="1" x14ac:dyDescent="0.25">
      <c r="B15" s="14"/>
      <c r="C15" s="1" t="s">
        <v>9</v>
      </c>
      <c r="D15" s="7"/>
    </row>
    <row r="16" spans="2:8" ht="17" thickBot="1" x14ac:dyDescent="0.25">
      <c r="B16" s="14"/>
      <c r="C16" s="13" t="s">
        <v>11</v>
      </c>
      <c r="D16" s="7"/>
    </row>
    <row r="17" spans="2:4" x14ac:dyDescent="0.2">
      <c r="B17" s="14"/>
      <c r="C17" s="2" t="s">
        <v>13</v>
      </c>
      <c r="D17" s="7"/>
    </row>
    <row r="18" spans="2:4" x14ac:dyDescent="0.2">
      <c r="B18" s="14"/>
      <c r="D18" s="7"/>
    </row>
    <row r="19" spans="2:4" x14ac:dyDescent="0.2">
      <c r="B19" s="14" t="s">
        <v>34</v>
      </c>
      <c r="C19" s="17" t="s">
        <v>428</v>
      </c>
      <c r="D19" s="7"/>
    </row>
    <row r="20" spans="2:4" x14ac:dyDescent="0.2">
      <c r="B20" s="14"/>
      <c r="C20" s="213" t="s">
        <v>26</v>
      </c>
      <c r="D20" s="7"/>
    </row>
    <row r="21" spans="2:4" x14ac:dyDescent="0.2">
      <c r="B21" s="14"/>
      <c r="C21" s="21" t="s">
        <v>257</v>
      </c>
      <c r="D21" s="7"/>
    </row>
    <row r="22" spans="2:4" x14ac:dyDescent="0.2">
      <c r="B22" s="14"/>
      <c r="C22" s="63" t="s">
        <v>15</v>
      </c>
      <c r="D22" s="7"/>
    </row>
    <row r="23" spans="2:4" x14ac:dyDescent="0.2">
      <c r="B23" s="10"/>
      <c r="C23" s="18" t="s">
        <v>10</v>
      </c>
      <c r="D23" s="7"/>
    </row>
    <row r="24" spans="2:4" x14ac:dyDescent="0.2">
      <c r="B24" s="10"/>
      <c r="C24" s="19" t="s">
        <v>12</v>
      </c>
      <c r="D24" s="7"/>
    </row>
    <row r="25" spans="2:4" x14ac:dyDescent="0.2">
      <c r="B25" s="10"/>
      <c r="C25" s="20" t="s">
        <v>14</v>
      </c>
      <c r="D25" s="7"/>
    </row>
    <row r="26" spans="2:4" x14ac:dyDescent="0.2">
      <c r="B26" s="10"/>
      <c r="C26" s="205" t="s">
        <v>16</v>
      </c>
      <c r="D26" s="7"/>
    </row>
    <row r="27" spans="2:4" x14ac:dyDescent="0.2">
      <c r="B27" s="11"/>
      <c r="C27" s="8"/>
      <c r="D27" s="9"/>
    </row>
    <row r="29" spans="2:4" x14ac:dyDescent="0.2">
      <c r="B29" s="3" t="s">
        <v>17</v>
      </c>
      <c r="C29" s="4"/>
      <c r="D29" s="5"/>
    </row>
    <row r="30" spans="2:4" x14ac:dyDescent="0.2">
      <c r="B30" s="10"/>
      <c r="D30" s="7"/>
    </row>
    <row r="31" spans="2:4" x14ac:dyDescent="0.2">
      <c r="B31" s="10"/>
      <c r="D31" s="7"/>
    </row>
    <row r="32" spans="2:4" x14ac:dyDescent="0.2">
      <c r="B32" s="10"/>
      <c r="D32" s="7"/>
    </row>
    <row r="33" spans="2:4" x14ac:dyDescent="0.2">
      <c r="B33" s="10"/>
      <c r="D33" s="7"/>
    </row>
    <row r="34" spans="2:4" x14ac:dyDescent="0.2">
      <c r="B34" s="10"/>
      <c r="D34" s="7"/>
    </row>
    <row r="35" spans="2:4" x14ac:dyDescent="0.2">
      <c r="B35" s="10"/>
      <c r="D35" s="7"/>
    </row>
    <row r="36" spans="2:4" x14ac:dyDescent="0.2">
      <c r="B36" s="10"/>
      <c r="D36" s="7"/>
    </row>
    <row r="37" spans="2:4" x14ac:dyDescent="0.2">
      <c r="B37" s="10"/>
      <c r="D37" s="7"/>
    </row>
    <row r="38" spans="2:4" x14ac:dyDescent="0.2">
      <c r="B38" s="10"/>
      <c r="D38" s="7"/>
    </row>
    <row r="39" spans="2:4" x14ac:dyDescent="0.2">
      <c r="B39" s="11"/>
      <c r="C39" s="8"/>
      <c r="D39" s="9"/>
    </row>
  </sheetData>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B2:J41"/>
  <sheetViews>
    <sheetView zoomScaleNormal="100" workbookViewId="0">
      <selection activeCell="F13" sqref="F13"/>
    </sheetView>
  </sheetViews>
  <sheetFormatPr baseColWidth="10" defaultRowHeight="16" x14ac:dyDescent="0.2"/>
  <cols>
    <col min="1" max="1" width="10.83203125" style="2"/>
    <col min="2" max="2" width="17.5" style="2" customWidth="1"/>
    <col min="3" max="3" width="22.5" style="2" customWidth="1"/>
    <col min="4" max="4" width="23.1640625" style="2" customWidth="1"/>
    <col min="5" max="5" width="55.6640625" style="2" customWidth="1"/>
    <col min="6" max="6" width="28.33203125" style="2" customWidth="1"/>
    <col min="7" max="7" width="27.5" style="2" customWidth="1"/>
    <col min="8" max="8" width="37" style="2" bestFit="1" customWidth="1"/>
    <col min="9" max="9" width="2.33203125" style="2" customWidth="1"/>
    <col min="10" max="10" width="38.1640625" style="2" bestFit="1" customWidth="1"/>
    <col min="11" max="16384" width="10.83203125" style="2"/>
  </cols>
  <sheetData>
    <row r="2" spans="2:10" ht="21" x14ac:dyDescent="0.25">
      <c r="B2" s="16" t="s">
        <v>401</v>
      </c>
    </row>
    <row r="4" spans="2:10" x14ac:dyDescent="0.2">
      <c r="B4" s="3" t="s">
        <v>36</v>
      </c>
      <c r="C4" s="4"/>
      <c r="D4" s="4"/>
      <c r="E4" s="5"/>
    </row>
    <row r="5" spans="2:10" ht="77" customHeight="1" x14ac:dyDescent="0.2">
      <c r="B5" s="827" t="s">
        <v>773</v>
      </c>
      <c r="C5" s="833"/>
      <c r="D5" s="833"/>
      <c r="E5" s="834"/>
      <c r="F5" s="550"/>
      <c r="G5" s="550"/>
      <c r="H5" s="550"/>
      <c r="I5" s="550"/>
      <c r="J5" s="550"/>
    </row>
    <row r="6" spans="2:10" ht="17" thickBot="1" x14ac:dyDescent="0.25"/>
    <row r="7" spans="2:10" x14ac:dyDescent="0.2">
      <c r="B7" s="195" t="s">
        <v>27</v>
      </c>
      <c r="C7" s="196" t="s">
        <v>37</v>
      </c>
      <c r="D7" s="199" t="s">
        <v>206</v>
      </c>
      <c r="E7" s="548"/>
      <c r="F7" s="545" t="s">
        <v>207</v>
      </c>
      <c r="G7" s="551" t="s">
        <v>608</v>
      </c>
      <c r="H7" s="196" t="s">
        <v>208</v>
      </c>
      <c r="I7" s="196"/>
      <c r="J7" s="198" t="s">
        <v>17</v>
      </c>
    </row>
    <row r="8" spans="2:10" ht="30" customHeight="1" x14ac:dyDescent="0.2">
      <c r="B8" s="86"/>
      <c r="C8" s="1"/>
      <c r="D8" s="15"/>
      <c r="E8" s="555" t="s">
        <v>607</v>
      </c>
      <c r="F8" s="555" t="s">
        <v>630</v>
      </c>
      <c r="G8" s="555" t="s">
        <v>630</v>
      </c>
      <c r="H8" s="1"/>
      <c r="I8" s="1"/>
      <c r="J8" s="87"/>
    </row>
    <row r="9" spans="2:10" x14ac:dyDescent="0.2">
      <c r="B9" s="105"/>
      <c r="C9" s="543"/>
      <c r="D9" s="98"/>
      <c r="E9" s="547"/>
      <c r="F9" s="549" t="s">
        <v>575</v>
      </c>
      <c r="G9" s="549" t="s">
        <v>576</v>
      </c>
      <c r="H9" s="543"/>
      <c r="I9" s="543"/>
      <c r="J9" s="106"/>
    </row>
    <row r="10" spans="2:10" x14ac:dyDescent="0.2">
      <c r="B10" s="122" t="s">
        <v>49</v>
      </c>
      <c r="C10" s="1"/>
      <c r="D10" s="15"/>
      <c r="E10" s="546"/>
      <c r="F10" s="546"/>
      <c r="G10" s="546"/>
      <c r="I10" s="1"/>
      <c r="J10" s="87"/>
    </row>
    <row r="11" spans="2:10" x14ac:dyDescent="0.2">
      <c r="B11" s="122"/>
      <c r="C11" t="s">
        <v>209</v>
      </c>
      <c r="D11" s="47" t="s">
        <v>41</v>
      </c>
      <c r="E11" s="553" t="s">
        <v>852</v>
      </c>
      <c r="F11" s="808">
        <f>Dashboard!E125</f>
        <v>0</v>
      </c>
      <c r="G11" s="808">
        <f>Dashboard!E126</f>
        <v>0</v>
      </c>
      <c r="H11" s="70">
        <f>G11</f>
        <v>0</v>
      </c>
      <c r="I11"/>
      <c r="J11" s="29"/>
    </row>
    <row r="12" spans="2:10" x14ac:dyDescent="0.2">
      <c r="B12" s="122"/>
      <c r="C12" t="s">
        <v>210</v>
      </c>
      <c r="D12" s="47" t="s">
        <v>43</v>
      </c>
      <c r="E12" s="553" t="s">
        <v>853</v>
      </c>
      <c r="F12" s="808">
        <f>Dashboard!E127</f>
        <v>0</v>
      </c>
      <c r="G12" s="808">
        <f>Dashboard!E128</f>
        <v>0</v>
      </c>
      <c r="H12" s="70">
        <f t="shared" ref="H12:H13" si="0">G12</f>
        <v>0</v>
      </c>
      <c r="I12"/>
      <c r="J12" s="29"/>
    </row>
    <row r="13" spans="2:10" x14ac:dyDescent="0.2">
      <c r="B13" s="122"/>
      <c r="C13" t="s">
        <v>211</v>
      </c>
      <c r="D13" s="47" t="s">
        <v>212</v>
      </c>
      <c r="E13" s="553" t="s">
        <v>854</v>
      </c>
      <c r="F13" s="808">
        <f>Dashboard!E129</f>
        <v>0</v>
      </c>
      <c r="G13" s="808">
        <f>Dashboard!E130</f>
        <v>0</v>
      </c>
      <c r="H13" s="70">
        <f t="shared" si="0"/>
        <v>0</v>
      </c>
      <c r="I13"/>
      <c r="J13" s="29"/>
    </row>
    <row r="14" spans="2:10" x14ac:dyDescent="0.2">
      <c r="B14" s="122"/>
      <c r="C14" s="40"/>
      <c r="D14" s="45"/>
      <c r="E14" s="554"/>
      <c r="F14" s="809"/>
      <c r="G14" s="809"/>
      <c r="H14" s="229"/>
      <c r="I14" s="40"/>
      <c r="J14" s="41"/>
    </row>
    <row r="15" spans="2:10" x14ac:dyDescent="0.2">
      <c r="B15" s="122" t="s">
        <v>50</v>
      </c>
      <c r="D15" s="7"/>
      <c r="E15" s="553"/>
      <c r="F15" s="808"/>
      <c r="G15" s="808"/>
      <c r="H15" s="228"/>
      <c r="J15" s="85"/>
    </row>
    <row r="16" spans="2:10" x14ac:dyDescent="0.2">
      <c r="B16" s="122"/>
      <c r="C16" t="s">
        <v>209</v>
      </c>
      <c r="D16" s="47" t="s">
        <v>41</v>
      </c>
      <c r="E16" s="553" t="s">
        <v>745</v>
      </c>
      <c r="F16" s="808">
        <f>Dashboard!E117</f>
        <v>0</v>
      </c>
      <c r="G16" s="808">
        <f>Dashboard!E118</f>
        <v>0</v>
      </c>
      <c r="H16" s="70">
        <f>G16</f>
        <v>0</v>
      </c>
      <c r="I16"/>
      <c r="J16" s="29"/>
    </row>
    <row r="17" spans="2:10" x14ac:dyDescent="0.2">
      <c r="B17" s="122"/>
      <c r="C17" t="s">
        <v>210</v>
      </c>
      <c r="D17" s="47" t="s">
        <v>43</v>
      </c>
      <c r="E17" s="553" t="s">
        <v>746</v>
      </c>
      <c r="F17" s="808">
        <f>Dashboard!E119</f>
        <v>0</v>
      </c>
      <c r="G17" s="808">
        <f>Dashboard!E120</f>
        <v>0</v>
      </c>
      <c r="H17" s="70">
        <f t="shared" ref="H17:H18" si="1">G17</f>
        <v>0</v>
      </c>
      <c r="I17"/>
      <c r="J17" s="29"/>
    </row>
    <row r="18" spans="2:10" x14ac:dyDescent="0.2">
      <c r="B18" s="122"/>
      <c r="C18" t="s">
        <v>211</v>
      </c>
      <c r="D18" s="47" t="s">
        <v>212</v>
      </c>
      <c r="E18" s="553" t="s">
        <v>755</v>
      </c>
      <c r="F18" s="808">
        <f>Dashboard!E121</f>
        <v>0</v>
      </c>
      <c r="G18" s="808">
        <f>Dashboard!E122</f>
        <v>0</v>
      </c>
      <c r="H18" s="70">
        <f t="shared" si="1"/>
        <v>0</v>
      </c>
      <c r="I18"/>
      <c r="J18" s="29"/>
    </row>
    <row r="19" spans="2:10" x14ac:dyDescent="0.2">
      <c r="B19" s="122"/>
      <c r="C19" s="40"/>
      <c r="D19" s="45"/>
      <c r="E19" s="554"/>
      <c r="F19" s="809"/>
      <c r="G19" s="809"/>
      <c r="H19" s="229"/>
      <c r="I19" s="40"/>
      <c r="J19" s="41"/>
    </row>
    <row r="20" spans="2:10" x14ac:dyDescent="0.2">
      <c r="B20" s="122" t="s">
        <v>589</v>
      </c>
      <c r="D20" s="7"/>
      <c r="E20" s="553"/>
      <c r="F20" s="808"/>
      <c r="G20" s="808"/>
      <c r="H20" s="228"/>
      <c r="J20" s="85"/>
    </row>
    <row r="21" spans="2:10" x14ac:dyDescent="0.2">
      <c r="B21" s="122"/>
      <c r="C21" t="s">
        <v>209</v>
      </c>
      <c r="D21" s="47" t="s">
        <v>41</v>
      </c>
      <c r="E21" s="553" t="s">
        <v>745</v>
      </c>
      <c r="F21" s="808">
        <f>Dashboard!E117</f>
        <v>0</v>
      </c>
      <c r="G21" s="808">
        <f>Dashboard!E118</f>
        <v>0</v>
      </c>
      <c r="H21" s="552">
        <f>G21</f>
        <v>0</v>
      </c>
      <c r="I21"/>
      <c r="J21" s="29"/>
    </row>
    <row r="22" spans="2:10" x14ac:dyDescent="0.2">
      <c r="B22" s="122"/>
      <c r="C22" t="s">
        <v>210</v>
      </c>
      <c r="D22" s="47" t="s">
        <v>43</v>
      </c>
      <c r="E22" s="553" t="s">
        <v>746</v>
      </c>
      <c r="F22" s="808">
        <f>Dashboard!E119</f>
        <v>0</v>
      </c>
      <c r="G22" s="808">
        <f>Dashboard!E120</f>
        <v>0</v>
      </c>
      <c r="H22" s="552">
        <f t="shared" ref="H22:H23" si="2">G22</f>
        <v>0</v>
      </c>
      <c r="I22"/>
      <c r="J22" s="29"/>
    </row>
    <row r="23" spans="2:10" x14ac:dyDescent="0.2">
      <c r="B23" s="122"/>
      <c r="C23" t="s">
        <v>211</v>
      </c>
      <c r="D23" s="47" t="s">
        <v>212</v>
      </c>
      <c r="E23" s="553" t="s">
        <v>755</v>
      </c>
      <c r="F23" s="808">
        <f>Dashboard!E121</f>
        <v>0</v>
      </c>
      <c r="G23" s="808">
        <f>Dashboard!E122</f>
        <v>0</v>
      </c>
      <c r="H23" s="552">
        <f t="shared" si="2"/>
        <v>0</v>
      </c>
      <c r="I23"/>
      <c r="J23" s="29"/>
    </row>
    <row r="24" spans="2:10" x14ac:dyDescent="0.2">
      <c r="B24" s="122"/>
      <c r="C24" s="40"/>
      <c r="D24" s="45"/>
      <c r="E24" s="554"/>
      <c r="F24" s="809"/>
      <c r="G24" s="809"/>
      <c r="H24" s="229"/>
      <c r="I24" s="40"/>
      <c r="J24" s="41"/>
    </row>
    <row r="25" spans="2:10" x14ac:dyDescent="0.2">
      <c r="B25" s="122" t="s">
        <v>470</v>
      </c>
      <c r="D25" s="7"/>
      <c r="E25" s="553"/>
      <c r="F25" s="808"/>
      <c r="G25" s="808"/>
      <c r="H25" s="228"/>
      <c r="J25" s="85"/>
    </row>
    <row r="26" spans="2:10" x14ac:dyDescent="0.2">
      <c r="B26" s="122"/>
      <c r="C26" t="s">
        <v>213</v>
      </c>
      <c r="D26" s="47" t="s">
        <v>499</v>
      </c>
      <c r="E26" s="553" t="s">
        <v>620</v>
      </c>
      <c r="F26" s="808">
        <f>Dashboard!E133</f>
        <v>0</v>
      </c>
      <c r="G26" s="808">
        <f>Dashboard!E134</f>
        <v>0</v>
      </c>
      <c r="H26" s="552">
        <f t="shared" ref="H26:H31" si="3">G26</f>
        <v>0</v>
      </c>
      <c r="I26"/>
      <c r="J26" s="29"/>
    </row>
    <row r="27" spans="2:10" x14ac:dyDescent="0.2">
      <c r="B27" s="122"/>
      <c r="C27" t="s">
        <v>214</v>
      </c>
      <c r="D27" s="47" t="s">
        <v>499</v>
      </c>
      <c r="E27" s="553" t="s">
        <v>621</v>
      </c>
      <c r="F27" s="808">
        <f>Dashboard!E135</f>
        <v>0</v>
      </c>
      <c r="G27" s="808">
        <f>Dashboard!E136</f>
        <v>0</v>
      </c>
      <c r="H27" s="552">
        <f t="shared" si="3"/>
        <v>0</v>
      </c>
      <c r="I27"/>
      <c r="J27" s="29"/>
    </row>
    <row r="28" spans="2:10" x14ac:dyDescent="0.2">
      <c r="B28" s="122"/>
      <c r="C28" t="s">
        <v>215</v>
      </c>
      <c r="D28" s="47" t="s">
        <v>499</v>
      </c>
      <c r="E28" s="553" t="s">
        <v>622</v>
      </c>
      <c r="F28" s="808">
        <f>Dashboard!E137</f>
        <v>0</v>
      </c>
      <c r="G28" s="808">
        <f>Dashboard!E138</f>
        <v>0</v>
      </c>
      <c r="H28" s="552">
        <f t="shared" si="3"/>
        <v>0</v>
      </c>
      <c r="I28"/>
      <c r="J28" s="29"/>
    </row>
    <row r="29" spans="2:10" x14ac:dyDescent="0.2">
      <c r="B29" s="122"/>
      <c r="C29" t="s">
        <v>823</v>
      </c>
      <c r="D29" s="47" t="s">
        <v>363</v>
      </c>
      <c r="E29" s="553" t="s">
        <v>824</v>
      </c>
      <c r="F29" s="808">
        <f>IFERROR(SUM('energy balance'!O95:R96)*kWh_MJ_conversion/-SUM('energy balance'!O21:R24),0.4)</f>
        <v>0.4</v>
      </c>
      <c r="G29" s="808">
        <f>IFERROR(SUM('energy balance'!O98:R101)/-SUM('energy balance'!O21:R24),0.025)</f>
        <v>2.5000000000000001E-2</v>
      </c>
      <c r="H29" s="552">
        <f t="shared" si="3"/>
        <v>2.5000000000000001E-2</v>
      </c>
      <c r="I29"/>
      <c r="J29" s="29"/>
    </row>
    <row r="30" spans="2:10" x14ac:dyDescent="0.2">
      <c r="B30" s="122"/>
      <c r="C30" t="s">
        <v>216</v>
      </c>
      <c r="D30" s="47" t="s">
        <v>217</v>
      </c>
      <c r="E30" s="553" t="s">
        <v>623</v>
      </c>
      <c r="F30" s="808">
        <f>Dashboard!E139</f>
        <v>0</v>
      </c>
      <c r="G30" s="808">
        <f>Dashboard!E140</f>
        <v>0</v>
      </c>
      <c r="H30" s="552">
        <f t="shared" si="3"/>
        <v>0</v>
      </c>
      <c r="I30"/>
      <c r="J30" s="227"/>
    </row>
    <row r="31" spans="2:10" x14ac:dyDescent="0.2">
      <c r="B31" s="122"/>
      <c r="C31" t="s">
        <v>768</v>
      </c>
      <c r="D31" s="47" t="s">
        <v>767</v>
      </c>
      <c r="E31" s="553" t="s">
        <v>757</v>
      </c>
      <c r="F31" s="808">
        <f>Dashboard!E141</f>
        <v>0</v>
      </c>
      <c r="G31" s="808">
        <f>Dashboard!E142</f>
        <v>0</v>
      </c>
      <c r="H31" s="552">
        <f t="shared" si="3"/>
        <v>0</v>
      </c>
      <c r="I31"/>
      <c r="J31" s="227"/>
    </row>
    <row r="32" spans="2:10" x14ac:dyDescent="0.2">
      <c r="B32" s="122"/>
      <c r="C32" s="40"/>
      <c r="D32" s="45"/>
      <c r="E32" s="554"/>
      <c r="F32" s="809"/>
      <c r="G32" s="809"/>
      <c r="H32" s="368"/>
      <c r="I32" s="40"/>
      <c r="J32" s="41"/>
    </row>
    <row r="33" spans="2:10" x14ac:dyDescent="0.2">
      <c r="B33" s="122" t="s">
        <v>53</v>
      </c>
      <c r="D33" s="7"/>
      <c r="E33" s="553"/>
      <c r="F33" s="808"/>
      <c r="G33" s="808"/>
      <c r="H33" s="527"/>
      <c r="J33" s="85"/>
    </row>
    <row r="34" spans="2:10" x14ac:dyDescent="0.2">
      <c r="B34" s="122"/>
      <c r="C34" t="s">
        <v>215</v>
      </c>
      <c r="D34" s="47" t="s">
        <v>41</v>
      </c>
      <c r="E34" s="553" t="s">
        <v>624</v>
      </c>
      <c r="F34" s="808">
        <f>Dashboard!E145</f>
        <v>0</v>
      </c>
      <c r="G34" s="808">
        <f>Dashboard!E146</f>
        <v>0</v>
      </c>
      <c r="H34" s="552">
        <f>G34</f>
        <v>0</v>
      </c>
      <c r="I34"/>
      <c r="J34" s="29"/>
    </row>
    <row r="35" spans="2:10" x14ac:dyDescent="0.2">
      <c r="B35" s="122"/>
      <c r="C35" t="s">
        <v>216</v>
      </c>
      <c r="D35" s="47" t="s">
        <v>217</v>
      </c>
      <c r="E35" s="553" t="s">
        <v>625</v>
      </c>
      <c r="F35" s="808">
        <f>Dashboard!E147</f>
        <v>0</v>
      </c>
      <c r="G35" s="808">
        <f>Dashboard!E148</f>
        <v>0</v>
      </c>
      <c r="H35" s="552">
        <f>G35</f>
        <v>0</v>
      </c>
      <c r="I35"/>
      <c r="J35" s="29"/>
    </row>
    <row r="36" spans="2:10" x14ac:dyDescent="0.2">
      <c r="B36" s="122"/>
      <c r="C36" t="s">
        <v>256</v>
      </c>
      <c r="D36" s="47" t="s">
        <v>146</v>
      </c>
      <c r="E36" s="553" t="s">
        <v>626</v>
      </c>
      <c r="F36" s="808">
        <f>Dashboard!E149</f>
        <v>0</v>
      </c>
      <c r="G36" s="808">
        <f>Dashboard!E150</f>
        <v>0</v>
      </c>
      <c r="H36" s="552">
        <f>G36</f>
        <v>0</v>
      </c>
      <c r="I36"/>
      <c r="J36" s="227"/>
    </row>
    <row r="37" spans="2:10" x14ac:dyDescent="0.2">
      <c r="B37" s="122"/>
      <c r="C37" t="s">
        <v>444</v>
      </c>
      <c r="D37" s="47" t="s">
        <v>446</v>
      </c>
      <c r="E37" s="553" t="s">
        <v>627</v>
      </c>
      <c r="F37" s="808">
        <f>Dashboard!E151</f>
        <v>0</v>
      </c>
      <c r="G37" s="808">
        <f>Dashboard!E152</f>
        <v>0</v>
      </c>
      <c r="H37" s="552">
        <f>G37</f>
        <v>0</v>
      </c>
      <c r="I37"/>
      <c r="J37" s="227"/>
    </row>
    <row r="38" spans="2:10" x14ac:dyDescent="0.2">
      <c r="B38" s="122"/>
      <c r="C38" s="40"/>
      <c r="D38" s="45"/>
      <c r="E38" s="554"/>
      <c r="F38" s="809"/>
      <c r="G38" s="809"/>
      <c r="H38" s="229"/>
      <c r="I38" s="40"/>
      <c r="J38" s="41"/>
    </row>
    <row r="39" spans="2:10" x14ac:dyDescent="0.2">
      <c r="B39" s="122" t="s">
        <v>54</v>
      </c>
      <c r="D39" s="7"/>
      <c r="E39" s="553"/>
      <c r="F39" s="808"/>
      <c r="G39" s="808"/>
      <c r="H39" s="228"/>
      <c r="J39" s="85"/>
    </row>
    <row r="40" spans="2:10" x14ac:dyDescent="0.2">
      <c r="B40" s="84"/>
      <c r="C40" t="s">
        <v>218</v>
      </c>
      <c r="D40" s="47" t="s">
        <v>500</v>
      </c>
      <c r="E40" s="553" t="s">
        <v>628</v>
      </c>
      <c r="F40" s="808">
        <f>Dashboard!E155</f>
        <v>0</v>
      </c>
      <c r="G40" s="808">
        <f>Dashboard!E156</f>
        <v>0</v>
      </c>
      <c r="H40" s="552">
        <f>G40</f>
        <v>0</v>
      </c>
      <c r="I40"/>
      <c r="J40" s="29"/>
    </row>
    <row r="41" spans="2:10" ht="17" thickBot="1" x14ac:dyDescent="0.25">
      <c r="B41" s="91"/>
      <c r="C41" s="31"/>
      <c r="D41" s="108"/>
      <c r="E41" s="544"/>
      <c r="F41" s="810"/>
      <c r="G41" s="811"/>
      <c r="H41" s="31"/>
      <c r="I41" s="31"/>
      <c r="J41" s="32"/>
    </row>
  </sheetData>
  <mergeCells count="1">
    <mergeCell ref="B5:E5"/>
  </mergeCells>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5" tint="0.39997558519241921"/>
  </sheetPr>
  <dimension ref="B2:U168"/>
  <sheetViews>
    <sheetView workbookViewId="0">
      <pane xSplit="3" ySplit="9" topLeftCell="D10" activePane="bottomRight" state="frozen"/>
      <selection pane="topRight" activeCell="D1" sqref="D1"/>
      <selection pane="bottomLeft" activeCell="A10" sqref="A10"/>
      <selection pane="bottomRight"/>
    </sheetView>
  </sheetViews>
  <sheetFormatPr baseColWidth="10" defaultRowHeight="16" x14ac:dyDescent="0.2"/>
  <cols>
    <col min="1" max="1" width="10.83203125" style="2"/>
    <col min="2" max="2" width="21.6640625" style="2" customWidth="1"/>
    <col min="3" max="3" width="29.83203125" style="2" customWidth="1"/>
    <col min="4" max="10" width="21.6640625" style="2" customWidth="1"/>
    <col min="11" max="11" width="5.33203125" style="2" customWidth="1"/>
    <col min="12" max="12" width="10.1640625" style="2" bestFit="1" customWidth="1"/>
    <col min="13" max="13" width="62" style="2" customWidth="1"/>
    <col min="14" max="14" width="4.83203125" style="2" customWidth="1"/>
    <col min="15" max="17" width="21.33203125" style="2" customWidth="1"/>
    <col min="18" max="18" width="3.83203125" style="2" customWidth="1"/>
    <col min="19" max="21" width="21.33203125" style="2" customWidth="1"/>
    <col min="22" max="37" width="11.5" style="2" customWidth="1"/>
    <col min="38" max="16384" width="10.83203125" style="2"/>
  </cols>
  <sheetData>
    <row r="2" spans="2:21" ht="21" x14ac:dyDescent="0.25">
      <c r="B2" s="16" t="s">
        <v>458</v>
      </c>
    </row>
    <row r="3" spans="2:21" ht="15" customHeight="1" x14ac:dyDescent="0.2"/>
    <row r="4" spans="2:21" ht="15" customHeight="1" x14ac:dyDescent="0.2">
      <c r="B4" s="3" t="s">
        <v>36</v>
      </c>
      <c r="C4" s="4"/>
      <c r="D4" s="4"/>
      <c r="E4" s="5"/>
    </row>
    <row r="5" spans="2:21" ht="77" customHeight="1" x14ac:dyDescent="0.2">
      <c r="B5" s="827" t="s">
        <v>661</v>
      </c>
      <c r="C5" s="828"/>
      <c r="D5" s="828"/>
      <c r="E5" s="829"/>
    </row>
    <row r="6" spans="2:21" ht="15" customHeight="1" thickBot="1" x14ac:dyDescent="0.25"/>
    <row r="7" spans="2:21" x14ac:dyDescent="0.2">
      <c r="B7" s="81" t="s">
        <v>335</v>
      </c>
      <c r="C7" s="104"/>
      <c r="D7" s="104"/>
      <c r="E7" s="104"/>
      <c r="F7" s="104"/>
      <c r="G7" s="104"/>
      <c r="H7" s="104"/>
      <c r="I7" s="104"/>
      <c r="J7" s="104"/>
      <c r="K7" s="104"/>
      <c r="L7" s="104"/>
      <c r="M7" s="83"/>
    </row>
    <row r="8" spans="2:21" x14ac:dyDescent="0.2">
      <c r="B8" s="84"/>
      <c r="M8" s="85"/>
    </row>
    <row r="9" spans="2:21" ht="30" customHeight="1" x14ac:dyDescent="0.2">
      <c r="B9" s="126" t="s">
        <v>27</v>
      </c>
      <c r="C9" s="95" t="s">
        <v>38</v>
      </c>
      <c r="D9" s="162" t="s">
        <v>579</v>
      </c>
      <c r="E9" s="163" t="s">
        <v>580</v>
      </c>
      <c r="F9" s="164" t="s">
        <v>581</v>
      </c>
      <c r="G9" s="164" t="s">
        <v>582</v>
      </c>
      <c r="H9" s="163" t="s">
        <v>583</v>
      </c>
      <c r="I9" s="164" t="s">
        <v>584</v>
      </c>
      <c r="J9" s="164" t="s">
        <v>585</v>
      </c>
      <c r="K9" s="10"/>
      <c r="L9" s="71" t="s">
        <v>551</v>
      </c>
      <c r="M9" s="121" t="s">
        <v>377</v>
      </c>
      <c r="O9" s="61"/>
      <c r="P9" s="61"/>
      <c r="Q9" s="61"/>
      <c r="S9" s="61"/>
      <c r="T9" s="61"/>
      <c r="U9" s="61"/>
    </row>
    <row r="10" spans="2:21" x14ac:dyDescent="0.2">
      <c r="B10" s="122" t="s">
        <v>49</v>
      </c>
      <c r="C10" s="7"/>
      <c r="K10" s="10"/>
      <c r="M10" s="85"/>
    </row>
    <row r="11" spans="2:21" x14ac:dyDescent="0.2">
      <c r="B11" s="123"/>
      <c r="C11" s="47" t="s">
        <v>365</v>
      </c>
      <c r="D11" s="434" t="e">
        <f>Agriculture!D11</f>
        <v>#DIV/0!</v>
      </c>
      <c r="E11" s="434" t="e">
        <f>Agriculture!E11</f>
        <v>#DIV/0!</v>
      </c>
      <c r="F11" s="434" t="e">
        <f>Agriculture!F11</f>
        <v>#DIV/0!</v>
      </c>
      <c r="G11" s="434" t="e">
        <f>Agriculture!G11</f>
        <v>#DIV/0!</v>
      </c>
      <c r="H11" s="434" t="e">
        <f>Agriculture!H11</f>
        <v>#DIV/0!</v>
      </c>
      <c r="I11" s="434" t="e">
        <f>Agriculture!I11</f>
        <v>#DIV/0!</v>
      </c>
      <c r="J11" s="434" t="e">
        <f>Agriculture!J11</f>
        <v>#DIV/0!</v>
      </c>
      <c r="K11" s="52"/>
      <c r="L11"/>
      <c r="M11" s="29"/>
    </row>
    <row r="12" spans="2:21" x14ac:dyDescent="0.2">
      <c r="B12" s="123"/>
      <c r="C12" s="47" t="s">
        <v>368</v>
      </c>
      <c r="D12" s="434" t="e">
        <f>Agriculture!D13</f>
        <v>#DIV/0!</v>
      </c>
      <c r="E12" s="434" t="e">
        <f>Agriculture!E13</f>
        <v>#DIV/0!</v>
      </c>
      <c r="F12" s="434" t="e">
        <f>Agriculture!F13</f>
        <v>#DIV/0!</v>
      </c>
      <c r="G12" s="434" t="e">
        <f>Agriculture!G13</f>
        <v>#DIV/0!</v>
      </c>
      <c r="H12" s="434" t="e">
        <f>Agriculture!H13</f>
        <v>#DIV/0!</v>
      </c>
      <c r="I12" s="434" t="e">
        <f>Agriculture!I13</f>
        <v>#DIV/0!</v>
      </c>
      <c r="J12" s="434" t="e">
        <f>Agriculture!J13</f>
        <v>#DIV/0!</v>
      </c>
      <c r="K12" s="52"/>
      <c r="L12"/>
      <c r="M12" s="29"/>
    </row>
    <row r="13" spans="2:21" x14ac:dyDescent="0.2">
      <c r="B13" s="123"/>
      <c r="C13" s="45" t="s">
        <v>371</v>
      </c>
      <c r="D13" s="435" t="e">
        <f>Agriculture!D15</f>
        <v>#DIV/0!</v>
      </c>
      <c r="E13" s="436" t="e">
        <f>Agriculture!E15</f>
        <v>#DIV/0!</v>
      </c>
      <c r="F13" s="436" t="e">
        <f>Agriculture!F15</f>
        <v>#DIV/0!</v>
      </c>
      <c r="G13" s="436" t="e">
        <f>Agriculture!G15</f>
        <v>#DIV/0!</v>
      </c>
      <c r="H13" s="436" t="e">
        <f>Agriculture!H15</f>
        <v>#DIV/0!</v>
      </c>
      <c r="I13" s="436" t="e">
        <f>Agriculture!I15</f>
        <v>#DIV/0!</v>
      </c>
      <c r="J13" s="436" t="e">
        <f>Agriculture!J15</f>
        <v>#DIV/0!</v>
      </c>
      <c r="K13" s="52"/>
      <c r="L13"/>
      <c r="M13" s="29"/>
    </row>
    <row r="14" spans="2:21" ht="17" thickBot="1" x14ac:dyDescent="0.25">
      <c r="B14" s="123"/>
      <c r="C14" s="219" t="s">
        <v>374</v>
      </c>
      <c r="D14" s="437" t="e">
        <f>SUM(D11:D13)</f>
        <v>#DIV/0!</v>
      </c>
      <c r="E14" s="438" t="e">
        <f t="shared" ref="E14:J14" si="0">SUM(E11:E13)</f>
        <v>#DIV/0!</v>
      </c>
      <c r="F14" s="438" t="e">
        <f t="shared" si="0"/>
        <v>#DIV/0!</v>
      </c>
      <c r="G14" s="438" t="e">
        <f t="shared" si="0"/>
        <v>#DIV/0!</v>
      </c>
      <c r="H14" s="438" t="e">
        <f t="shared" si="0"/>
        <v>#DIV/0!</v>
      </c>
      <c r="I14" s="438" t="e">
        <f t="shared" si="0"/>
        <v>#DIV/0!</v>
      </c>
      <c r="J14" s="437" t="e">
        <f t="shared" si="0"/>
        <v>#DIV/0!</v>
      </c>
      <c r="K14" s="52"/>
      <c r="L14"/>
      <c r="M14" s="29"/>
    </row>
    <row r="15" spans="2:21" ht="17" thickTop="1" x14ac:dyDescent="0.2">
      <c r="B15" s="123"/>
      <c r="C15" s="217" t="s">
        <v>375</v>
      </c>
      <c r="D15" s="434" t="e">
        <f>'AP net-gross conversion'!AO14</f>
        <v>#DIV/0!</v>
      </c>
      <c r="E15" s="434"/>
      <c r="F15" s="434"/>
      <c r="G15" s="434"/>
      <c r="H15" s="434"/>
      <c r="I15" s="434">
        <f>'autoproducer prod.'!AP15</f>
        <v>0</v>
      </c>
      <c r="J15" s="434"/>
      <c r="K15" s="52"/>
      <c r="L15"/>
      <c r="M15" s="29"/>
    </row>
    <row r="16" spans="2:21" x14ac:dyDescent="0.2">
      <c r="B16" s="123"/>
      <c r="C16" s="217" t="s">
        <v>631</v>
      </c>
      <c r="D16" s="439" t="e">
        <f>D14-D15</f>
        <v>#DIV/0!</v>
      </c>
      <c r="E16" s="439"/>
      <c r="F16" s="439"/>
      <c r="G16" s="439"/>
      <c r="H16" s="439"/>
      <c r="I16" s="439" t="e">
        <f>I14-I15</f>
        <v>#DIV/0!</v>
      </c>
      <c r="J16" s="440"/>
      <c r="K16" s="52"/>
      <c r="L16"/>
      <c r="M16" s="29"/>
    </row>
    <row r="17" spans="2:13" x14ac:dyDescent="0.2">
      <c r="B17" s="123"/>
      <c r="C17" s="217" t="s">
        <v>376</v>
      </c>
      <c r="D17" s="373" t="e">
        <f>IF((AND(D15=0, D16&gt;0)),"Infinite",IF(D15=0,0,D16/D15))</f>
        <v>#DIV/0!</v>
      </c>
      <c r="E17" s="251"/>
      <c r="F17" s="251"/>
      <c r="G17" s="251"/>
      <c r="H17" s="251"/>
      <c r="I17" s="373" t="e">
        <f>IF((AND(I15=0, I16&gt;0)),"Infinite",IF(I15=0,0,I16/I15))</f>
        <v>#DIV/0!</v>
      </c>
      <c r="J17" s="258"/>
      <c r="K17" s="52"/>
      <c r="L17" t="e">
        <f>IF(MAX(ABS(D17),ABS(I17),ABS(F17))&gt;0.05,FALSE,TRUE)</f>
        <v>#DIV/0!</v>
      </c>
      <c r="M17" s="29"/>
    </row>
    <row r="18" spans="2:13" x14ac:dyDescent="0.2">
      <c r="B18" s="84"/>
      <c r="C18" s="47"/>
      <c r="D18"/>
      <c r="E18"/>
      <c r="F18"/>
      <c r="G18"/>
      <c r="H18"/>
      <c r="I18"/>
      <c r="J18"/>
      <c r="K18" s="52"/>
      <c r="L18"/>
      <c r="M18" s="29"/>
    </row>
    <row r="19" spans="2:13" x14ac:dyDescent="0.2">
      <c r="B19" s="129" t="s">
        <v>50</v>
      </c>
      <c r="C19" s="5"/>
      <c r="D19" s="4"/>
      <c r="E19" s="4"/>
      <c r="F19" s="4"/>
      <c r="G19" s="4"/>
      <c r="H19" s="4"/>
      <c r="I19" s="4"/>
      <c r="J19" s="4"/>
      <c r="K19" s="10"/>
      <c r="M19" s="85"/>
    </row>
    <row r="20" spans="2:13" x14ac:dyDescent="0.2">
      <c r="B20" s="122"/>
      <c r="C20" s="47" t="s">
        <v>365</v>
      </c>
      <c r="D20" s="434" t="e">
        <f>Households!D11</f>
        <v>#DIV/0!</v>
      </c>
      <c r="E20" s="434" t="e">
        <f>Households!E11</f>
        <v>#DIV/0!</v>
      </c>
      <c r="F20" s="434" t="e">
        <f>Households!F11</f>
        <v>#DIV/0!</v>
      </c>
      <c r="G20" s="434" t="e">
        <f>Households!G11</f>
        <v>#DIV/0!</v>
      </c>
      <c r="H20" s="434" t="e">
        <f>Households!H11</f>
        <v>#DIV/0!</v>
      </c>
      <c r="I20" s="434" t="e">
        <f>Households!I11</f>
        <v>#DIV/0!</v>
      </c>
      <c r="J20" s="434" t="e">
        <f>Households!J11</f>
        <v>#DIV/0!</v>
      </c>
      <c r="K20" s="52"/>
      <c r="L20"/>
      <c r="M20" s="29"/>
    </row>
    <row r="21" spans="2:13" x14ac:dyDescent="0.2">
      <c r="B21" s="122"/>
      <c r="C21" s="47" t="s">
        <v>368</v>
      </c>
      <c r="D21" s="434" t="e">
        <f>Households!D13</f>
        <v>#DIV/0!</v>
      </c>
      <c r="E21" s="434" t="e">
        <f>Households!E13</f>
        <v>#DIV/0!</v>
      </c>
      <c r="F21" s="434" t="e">
        <f>Households!F13</f>
        <v>#DIV/0!</v>
      </c>
      <c r="G21" s="434" t="e">
        <f>Households!G13</f>
        <v>#DIV/0!</v>
      </c>
      <c r="H21" s="434" t="e">
        <f>Households!H13</f>
        <v>#DIV/0!</v>
      </c>
      <c r="I21" s="434" t="e">
        <f>Households!I13</f>
        <v>#DIV/0!</v>
      </c>
      <c r="J21" s="434" t="e">
        <f>Households!J13</f>
        <v>#DIV/0!</v>
      </c>
      <c r="K21" s="52"/>
      <c r="L21"/>
      <c r="M21" s="29"/>
    </row>
    <row r="22" spans="2:13" x14ac:dyDescent="0.2">
      <c r="B22" s="122"/>
      <c r="C22" s="47" t="s">
        <v>371</v>
      </c>
      <c r="D22" s="435" t="e">
        <f>Households!D15</f>
        <v>#DIV/0!</v>
      </c>
      <c r="E22" s="436" t="e">
        <f>Households!E15</f>
        <v>#DIV/0!</v>
      </c>
      <c r="F22" s="436" t="e">
        <f>Households!F15</f>
        <v>#DIV/0!</v>
      </c>
      <c r="G22" s="436" t="e">
        <f>Households!G15</f>
        <v>#DIV/0!</v>
      </c>
      <c r="H22" s="436" t="e">
        <f>Households!H15</f>
        <v>#DIV/0!</v>
      </c>
      <c r="I22" s="436" t="e">
        <f>Households!I15</f>
        <v>#DIV/0!</v>
      </c>
      <c r="J22" s="436" t="e">
        <f>Households!J15</f>
        <v>#DIV/0!</v>
      </c>
      <c r="K22" s="52"/>
      <c r="L22"/>
      <c r="M22" s="29"/>
    </row>
    <row r="23" spans="2:13" ht="17" thickBot="1" x14ac:dyDescent="0.25">
      <c r="B23" s="123"/>
      <c r="C23" s="219" t="s">
        <v>374</v>
      </c>
      <c r="D23" s="437" t="e">
        <f>SUM(D20:D22)</f>
        <v>#DIV/0!</v>
      </c>
      <c r="E23" s="438" t="e">
        <f t="shared" ref="E23:J23" si="1">SUM(E20:E22)</f>
        <v>#DIV/0!</v>
      </c>
      <c r="F23" s="438" t="e">
        <f t="shared" si="1"/>
        <v>#DIV/0!</v>
      </c>
      <c r="G23" s="438" t="e">
        <f t="shared" si="1"/>
        <v>#DIV/0!</v>
      </c>
      <c r="H23" s="438" t="e">
        <f t="shared" si="1"/>
        <v>#DIV/0!</v>
      </c>
      <c r="I23" s="437" t="e">
        <f t="shared" si="1"/>
        <v>#DIV/0!</v>
      </c>
      <c r="J23" s="437" t="e">
        <f t="shared" si="1"/>
        <v>#DIV/0!</v>
      </c>
      <c r="K23" s="52"/>
      <c r="L23"/>
      <c r="M23" s="29"/>
    </row>
    <row r="24" spans="2:13" ht="17" thickTop="1" x14ac:dyDescent="0.2">
      <c r="B24" s="123"/>
      <c r="C24" s="217" t="s">
        <v>375</v>
      </c>
      <c r="D24" s="434" t="e">
        <f>'AP net-gross conversion'!AN14</f>
        <v>#DIV/0!</v>
      </c>
      <c r="E24" s="434"/>
      <c r="F24" s="434"/>
      <c r="G24" s="434"/>
      <c r="H24" s="434"/>
      <c r="I24" s="434">
        <f>'Fuel aggregation'!I39</f>
        <v>0</v>
      </c>
      <c r="J24" s="434"/>
      <c r="K24" s="52"/>
      <c r="L24"/>
      <c r="M24" s="29"/>
    </row>
    <row r="25" spans="2:13" x14ac:dyDescent="0.2">
      <c r="B25" s="123"/>
      <c r="C25" s="217" t="s">
        <v>631</v>
      </c>
      <c r="D25" s="439" t="e">
        <f>D23-D24</f>
        <v>#DIV/0!</v>
      </c>
      <c r="E25" s="439"/>
      <c r="F25" s="439"/>
      <c r="G25" s="439"/>
      <c r="H25" s="439"/>
      <c r="I25" s="439" t="e">
        <f>I23-I24</f>
        <v>#DIV/0!</v>
      </c>
      <c r="J25" s="440"/>
      <c r="K25" s="52"/>
      <c r="L25"/>
      <c r="M25" s="29"/>
    </row>
    <row r="26" spans="2:13" x14ac:dyDescent="0.2">
      <c r="B26" s="123"/>
      <c r="C26" s="217" t="s">
        <v>376</v>
      </c>
      <c r="D26" s="373" t="e">
        <f>IF((AND(D24=0, D25&gt;0)),"Infinite",IF(D24=0,0,D25/D24))</f>
        <v>#DIV/0!</v>
      </c>
      <c r="E26" s="24"/>
      <c r="F26" s="24"/>
      <c r="G26" s="24"/>
      <c r="H26" s="24"/>
      <c r="I26" s="373" t="e">
        <f>IF((AND(I24=0, I25&gt;0)),"Infinite",IF(I24=0,0,I25/I24))</f>
        <v>#DIV/0!</v>
      </c>
      <c r="J26"/>
      <c r="K26" s="52"/>
      <c r="L26" t="e">
        <f>IF(MAX(ABS(D26),ABS(I26),ABS(F26))&gt;0.05,FALSE,TRUE)</f>
        <v>#DIV/0!</v>
      </c>
      <c r="M26" s="29"/>
    </row>
    <row r="27" spans="2:13" x14ac:dyDescent="0.2">
      <c r="B27" s="89"/>
      <c r="C27" s="45"/>
      <c r="D27" s="40"/>
      <c r="E27" s="40"/>
      <c r="F27" s="40"/>
      <c r="G27" s="40"/>
      <c r="H27" s="40"/>
      <c r="I27" s="40"/>
      <c r="J27" s="40"/>
      <c r="K27" s="52"/>
      <c r="L27"/>
      <c r="M27" s="29"/>
    </row>
    <row r="28" spans="2:13" x14ac:dyDescent="0.2">
      <c r="B28" s="122" t="s">
        <v>589</v>
      </c>
      <c r="C28" s="7"/>
      <c r="K28" s="52"/>
      <c r="L28"/>
      <c r="M28" s="29"/>
    </row>
    <row r="29" spans="2:13" x14ac:dyDescent="0.2">
      <c r="B29" s="122"/>
      <c r="C29" s="47" t="s">
        <v>365</v>
      </c>
      <c r="D29" s="434" t="e">
        <f>Services!D11</f>
        <v>#DIV/0!</v>
      </c>
      <c r="E29" s="434" t="e">
        <f>Services!E11</f>
        <v>#DIV/0!</v>
      </c>
      <c r="F29" s="434" t="e">
        <f>Services!F11</f>
        <v>#DIV/0!</v>
      </c>
      <c r="G29" s="434" t="e">
        <f>Services!G11</f>
        <v>#DIV/0!</v>
      </c>
      <c r="H29" s="434" t="e">
        <f>Services!H11</f>
        <v>#DIV/0!</v>
      </c>
      <c r="I29" s="434" t="e">
        <f>Services!I11</f>
        <v>#DIV/0!</v>
      </c>
      <c r="J29" s="434" t="e">
        <f>Services!J11</f>
        <v>#DIV/0!</v>
      </c>
      <c r="K29" s="52"/>
      <c r="L29"/>
      <c r="M29" s="29"/>
    </row>
    <row r="30" spans="2:13" x14ac:dyDescent="0.2">
      <c r="B30" s="122"/>
      <c r="C30" s="47" t="s">
        <v>368</v>
      </c>
      <c r="D30" s="434" t="e">
        <f>Services!D13</f>
        <v>#DIV/0!</v>
      </c>
      <c r="E30" s="434" t="e">
        <f>Services!E13</f>
        <v>#DIV/0!</v>
      </c>
      <c r="F30" s="434" t="e">
        <f>Services!F13</f>
        <v>#DIV/0!</v>
      </c>
      <c r="G30" s="434" t="e">
        <f>Services!G13</f>
        <v>#DIV/0!</v>
      </c>
      <c r="H30" s="434" t="e">
        <f>Services!H13</f>
        <v>#DIV/0!</v>
      </c>
      <c r="I30" s="434" t="e">
        <f>Services!I13</f>
        <v>#DIV/0!</v>
      </c>
      <c r="J30" s="434" t="e">
        <f>Services!J13</f>
        <v>#DIV/0!</v>
      </c>
      <c r="K30" s="52"/>
      <c r="L30"/>
      <c r="M30" s="29"/>
    </row>
    <row r="31" spans="2:13" x14ac:dyDescent="0.2">
      <c r="B31" s="122"/>
      <c r="C31" s="47" t="s">
        <v>371</v>
      </c>
      <c r="D31" s="435" t="e">
        <f>Services!D15</f>
        <v>#DIV/0!</v>
      </c>
      <c r="E31" s="436" t="e">
        <f>Services!E15</f>
        <v>#DIV/0!</v>
      </c>
      <c r="F31" s="436" t="e">
        <f>Services!F15</f>
        <v>#DIV/0!</v>
      </c>
      <c r="G31" s="436" t="e">
        <f>Services!G15</f>
        <v>#DIV/0!</v>
      </c>
      <c r="H31" s="436" t="e">
        <f>Services!H15</f>
        <v>#DIV/0!</v>
      </c>
      <c r="I31" s="436" t="e">
        <f>Services!I15</f>
        <v>#DIV/0!</v>
      </c>
      <c r="J31" s="436" t="e">
        <f>Services!J15</f>
        <v>#DIV/0!</v>
      </c>
      <c r="K31" s="52"/>
      <c r="L31"/>
      <c r="M31" s="29"/>
    </row>
    <row r="32" spans="2:13" ht="17" thickBot="1" x14ac:dyDescent="0.25">
      <c r="B32" s="122"/>
      <c r="C32" s="219" t="s">
        <v>374</v>
      </c>
      <c r="D32" s="437" t="e">
        <f>SUM(D29:D31)</f>
        <v>#DIV/0!</v>
      </c>
      <c r="E32" s="438" t="e">
        <f t="shared" ref="E32:J32" si="2">SUM(E29:E31)</f>
        <v>#DIV/0!</v>
      </c>
      <c r="F32" s="438" t="e">
        <f t="shared" si="2"/>
        <v>#DIV/0!</v>
      </c>
      <c r="G32" s="438" t="e">
        <f t="shared" si="2"/>
        <v>#DIV/0!</v>
      </c>
      <c r="H32" s="438" t="e">
        <f t="shared" si="2"/>
        <v>#DIV/0!</v>
      </c>
      <c r="I32" s="437" t="e">
        <f t="shared" si="2"/>
        <v>#DIV/0!</v>
      </c>
      <c r="J32" s="437" t="e">
        <f t="shared" si="2"/>
        <v>#DIV/0!</v>
      </c>
      <c r="K32" s="52"/>
      <c r="L32"/>
      <c r="M32" s="29"/>
    </row>
    <row r="33" spans="2:13" ht="17" thickTop="1" x14ac:dyDescent="0.2">
      <c r="B33" s="123"/>
      <c r="C33" s="217" t="s">
        <v>375</v>
      </c>
      <c r="D33" s="434" t="e">
        <f>'Fuel aggregation'!D62</f>
        <v>#DIV/0!</v>
      </c>
      <c r="E33" s="434"/>
      <c r="F33" s="434"/>
      <c r="G33" s="434"/>
      <c r="H33" s="434"/>
      <c r="I33" s="434">
        <f>'Fuel aggregation'!I62</f>
        <v>0</v>
      </c>
      <c r="J33" s="434"/>
      <c r="K33" s="52"/>
      <c r="L33"/>
      <c r="M33" s="29"/>
    </row>
    <row r="34" spans="2:13" x14ac:dyDescent="0.2">
      <c r="B34" s="123"/>
      <c r="C34" s="217" t="s">
        <v>631</v>
      </c>
      <c r="D34" s="439" t="e">
        <f>D32-D33</f>
        <v>#DIV/0!</v>
      </c>
      <c r="E34" s="439"/>
      <c r="F34" s="439"/>
      <c r="G34" s="439"/>
      <c r="H34" s="439"/>
      <c r="I34" s="439" t="e">
        <f>I32-I33</f>
        <v>#DIV/0!</v>
      </c>
      <c r="J34" s="440"/>
      <c r="K34" s="52"/>
      <c r="L34"/>
      <c r="M34" s="29"/>
    </row>
    <row r="35" spans="2:13" x14ac:dyDescent="0.2">
      <c r="B35" s="123"/>
      <c r="C35" s="217" t="s">
        <v>376</v>
      </c>
      <c r="D35" s="373" t="e">
        <f>IF((AND(D33=0, D34&gt;0)),"Infinite",IF(D33=0,0,D34/D33))</f>
        <v>#DIV/0!</v>
      </c>
      <c r="E35" s="24"/>
      <c r="F35" s="24"/>
      <c r="G35" s="24"/>
      <c r="H35" s="24"/>
      <c r="I35" s="373" t="e">
        <f>IF((AND(I33=0, I34&gt;0)),"Infinite",IF(I33=0,0,I34/I33))</f>
        <v>#DIV/0!</v>
      </c>
      <c r="J35"/>
      <c r="K35" s="52"/>
      <c r="L35" t="e">
        <f>IF(MAX(ABS(D35),ABS(I35),ABS(F35))&gt;0.05,FALSE,TRUE)</f>
        <v>#DIV/0!</v>
      </c>
      <c r="M35" s="29"/>
    </row>
    <row r="36" spans="2:13" x14ac:dyDescent="0.2">
      <c r="B36" s="89"/>
      <c r="C36" s="45"/>
      <c r="D36" s="40"/>
      <c r="E36" s="40"/>
      <c r="F36" s="40"/>
      <c r="G36" s="40"/>
      <c r="H36" s="40"/>
      <c r="I36" s="40"/>
      <c r="J36" s="40"/>
      <c r="K36" s="52"/>
      <c r="L36"/>
      <c r="M36" s="29"/>
    </row>
    <row r="37" spans="2:13" x14ac:dyDescent="0.2">
      <c r="B37" s="122" t="s">
        <v>51</v>
      </c>
      <c r="C37" s="7"/>
      <c r="K37" s="52"/>
      <c r="L37"/>
      <c r="M37" s="29"/>
    </row>
    <row r="38" spans="2:13" x14ac:dyDescent="0.2">
      <c r="B38" s="122"/>
      <c r="C38" s="47" t="s">
        <v>378</v>
      </c>
      <c r="D38" s="434" t="e">
        <f>'Energy industry'!D35</f>
        <v>#DIV/0!</v>
      </c>
      <c r="E38" s="434" t="e">
        <f>'Energy industry'!E35</f>
        <v>#DIV/0!</v>
      </c>
      <c r="F38" s="434" t="e">
        <f>'Energy industry'!F35</f>
        <v>#DIV/0!</v>
      </c>
      <c r="G38" s="434" t="e">
        <f>'Energy industry'!G35</f>
        <v>#DIV/0!</v>
      </c>
      <c r="H38" s="434" t="e">
        <f>'Energy industry'!H35</f>
        <v>#DIV/0!</v>
      </c>
      <c r="I38" s="434" t="e">
        <f>'Energy industry'!I35</f>
        <v>#DIV/0!</v>
      </c>
      <c r="J38" s="434" t="e">
        <f>'Energy industry'!J35</f>
        <v>#DIV/0!</v>
      </c>
      <c r="K38" s="52"/>
      <c r="L38"/>
      <c r="M38" s="29"/>
    </row>
    <row r="39" spans="2:13" x14ac:dyDescent="0.2">
      <c r="B39" s="122"/>
      <c r="C39" s="47" t="s">
        <v>365</v>
      </c>
      <c r="D39" s="434" t="e">
        <f>'Energy industry'!D36</f>
        <v>#DIV/0!</v>
      </c>
      <c r="E39" s="434" t="e">
        <f>'Energy industry'!E36</f>
        <v>#DIV/0!</v>
      </c>
      <c r="F39" s="434" t="e">
        <f>'Energy industry'!F36</f>
        <v>#DIV/0!</v>
      </c>
      <c r="G39" s="434" t="e">
        <f>'Energy industry'!G36</f>
        <v>#DIV/0!</v>
      </c>
      <c r="H39" s="434" t="e">
        <f>'Energy industry'!H36</f>
        <v>#DIV/0!</v>
      </c>
      <c r="I39" s="434" t="e">
        <f>'Energy industry'!I36</f>
        <v>#DIV/0!</v>
      </c>
      <c r="J39" s="434" t="e">
        <f>'Energy industry'!J36</f>
        <v>#DIV/0!</v>
      </c>
      <c r="K39" s="52"/>
      <c r="L39"/>
      <c r="M39" s="29"/>
    </row>
    <row r="40" spans="2:13" x14ac:dyDescent="0.2">
      <c r="B40" s="122"/>
      <c r="C40" s="218" t="s">
        <v>384</v>
      </c>
      <c r="D40" s="435">
        <f>'Energy industry'!D37</f>
        <v>0</v>
      </c>
      <c r="E40" s="436" t="e">
        <f>'Energy industry'!E37</f>
        <v>#DIV/0!</v>
      </c>
      <c r="F40" s="436" t="e">
        <f>'Energy industry'!F37</f>
        <v>#DIV/0!</v>
      </c>
      <c r="G40" s="436" t="e">
        <f>'Energy industry'!G37</f>
        <v>#DIV/0!</v>
      </c>
      <c r="H40" s="436" t="e">
        <f>'Energy industry'!H37</f>
        <v>#DIV/0!</v>
      </c>
      <c r="I40" s="436" t="e">
        <f>'Energy industry'!I37</f>
        <v>#DIV/0!</v>
      </c>
      <c r="J40" s="436" t="e">
        <f>'Energy industry'!J37</f>
        <v>#DIV/0!</v>
      </c>
      <c r="K40" s="52"/>
      <c r="L40"/>
      <c r="M40" s="29"/>
    </row>
    <row r="41" spans="2:13" ht="17" thickBot="1" x14ac:dyDescent="0.25">
      <c r="B41" s="84"/>
      <c r="C41" s="219" t="s">
        <v>374</v>
      </c>
      <c r="D41" s="437" t="e">
        <f>SUM(D38:D40)</f>
        <v>#DIV/0!</v>
      </c>
      <c r="E41" s="438" t="e">
        <f t="shared" ref="E41:J41" si="3">SUM(E38:E40)</f>
        <v>#DIV/0!</v>
      </c>
      <c r="F41" s="438" t="e">
        <f t="shared" si="3"/>
        <v>#DIV/0!</v>
      </c>
      <c r="G41" s="438" t="e">
        <f t="shared" si="3"/>
        <v>#DIV/0!</v>
      </c>
      <c r="H41" s="438" t="e">
        <f t="shared" si="3"/>
        <v>#DIV/0!</v>
      </c>
      <c r="I41" s="437" t="e">
        <f t="shared" si="3"/>
        <v>#DIV/0!</v>
      </c>
      <c r="J41" s="437" t="e">
        <f t="shared" si="3"/>
        <v>#DIV/0!</v>
      </c>
      <c r="K41" s="52"/>
      <c r="L41"/>
      <c r="M41" s="29"/>
    </row>
    <row r="42" spans="2:13" ht="17" thickTop="1" x14ac:dyDescent="0.2">
      <c r="B42" s="84"/>
      <c r="C42" s="217" t="s">
        <v>375</v>
      </c>
      <c r="D42" s="434" t="e">
        <f>'Fuel aggregation'!D66</f>
        <v>#DIV/0!</v>
      </c>
      <c r="E42" s="434"/>
      <c r="F42" s="434"/>
      <c r="G42" s="434"/>
      <c r="H42" s="434"/>
      <c r="I42" s="434">
        <f>'Fuel aggregation'!I66</f>
        <v>0</v>
      </c>
      <c r="J42" s="434"/>
      <c r="K42" s="52"/>
      <c r="L42"/>
      <c r="M42" s="29"/>
    </row>
    <row r="43" spans="2:13" x14ac:dyDescent="0.2">
      <c r="B43" s="84"/>
      <c r="C43" s="217" t="s">
        <v>631</v>
      </c>
      <c r="D43" s="439" t="e">
        <f>D41-D42</f>
        <v>#DIV/0!</v>
      </c>
      <c r="E43" s="439"/>
      <c r="F43" s="439"/>
      <c r="G43" s="439"/>
      <c r="H43" s="439"/>
      <c r="I43" s="439" t="e">
        <f>I41-I42</f>
        <v>#DIV/0!</v>
      </c>
      <c r="J43" s="440"/>
      <c r="K43" s="52"/>
      <c r="L43"/>
      <c r="M43" s="29"/>
    </row>
    <row r="44" spans="2:13" x14ac:dyDescent="0.2">
      <c r="B44" s="84"/>
      <c r="C44" s="217" t="s">
        <v>376</v>
      </c>
      <c r="D44" s="373" t="e">
        <f>IF((AND(D42=0, D43&gt;0)),"Infinite",IF(D42=0,0,D43/D42))</f>
        <v>#DIV/0!</v>
      </c>
      <c r="E44" s="24"/>
      <c r="F44" s="24"/>
      <c r="G44" s="24"/>
      <c r="H44" s="24"/>
      <c r="I44" s="373" t="e">
        <f>IF((AND(I42=0, I43&gt;0)),"Infinite",IF(I42=0,0,I43/I42))</f>
        <v>#DIV/0!</v>
      </c>
      <c r="J44"/>
      <c r="K44" s="52"/>
      <c r="L44" t="e">
        <f>IF(MAX(ABS(D44),ABS(I44),ABS(F44))&gt;0.05,FALSE,TRUE)</f>
        <v>#DIV/0!</v>
      </c>
      <c r="M44" s="29"/>
    </row>
    <row r="45" spans="2:13" x14ac:dyDescent="0.2">
      <c r="B45" s="89"/>
      <c r="C45" s="45"/>
      <c r="D45" s="40"/>
      <c r="E45" s="40"/>
      <c r="F45" s="40"/>
      <c r="G45" s="40"/>
      <c r="H45" s="40"/>
      <c r="I45" s="40"/>
      <c r="J45" s="40"/>
      <c r="K45" s="52"/>
      <c r="L45"/>
      <c r="M45" s="29"/>
    </row>
    <row r="46" spans="2:13" x14ac:dyDescent="0.2">
      <c r="B46" s="122" t="s">
        <v>52</v>
      </c>
      <c r="C46" s="7"/>
      <c r="K46" s="52"/>
      <c r="L46"/>
      <c r="M46" s="29"/>
    </row>
    <row r="47" spans="2:13" x14ac:dyDescent="0.2">
      <c r="B47" s="122"/>
      <c r="C47" s="47" t="s">
        <v>378</v>
      </c>
      <c r="D47" s="434" t="e">
        <f>Industry!D49</f>
        <v>#DIV/0!</v>
      </c>
      <c r="E47" s="434" t="e">
        <f>Industry!E49</f>
        <v>#DIV/0!</v>
      </c>
      <c r="F47" s="434" t="e">
        <f>Industry!F49</f>
        <v>#DIV/0!</v>
      </c>
      <c r="G47" s="434" t="e">
        <f>Industry!G49</f>
        <v>#DIV/0!</v>
      </c>
      <c r="H47" s="434" t="e">
        <f>Industry!H49</f>
        <v>#DIV/0!</v>
      </c>
      <c r="I47" s="434" t="e">
        <f>Industry!I49</f>
        <v>#DIV/0!</v>
      </c>
      <c r="J47" s="434" t="e">
        <f>Industry!J49</f>
        <v>#DIV/0!</v>
      </c>
      <c r="K47" s="52"/>
      <c r="L47"/>
      <c r="M47" s="29"/>
    </row>
    <row r="48" spans="2:13" x14ac:dyDescent="0.2">
      <c r="B48" s="122"/>
      <c r="C48" s="47" t="s">
        <v>381</v>
      </c>
      <c r="D48" s="434">
        <f>Industry!D50</f>
        <v>0</v>
      </c>
      <c r="E48" s="434">
        <f>Industry!E50</f>
        <v>0</v>
      </c>
      <c r="F48" s="434">
        <f>Industry!F50</f>
        <v>0</v>
      </c>
      <c r="G48" s="434">
        <f>Industry!G50</f>
        <v>0</v>
      </c>
      <c r="H48" s="434">
        <f>Industry!H50</f>
        <v>0</v>
      </c>
      <c r="I48" s="434">
        <f>Industry!I50</f>
        <v>0</v>
      </c>
      <c r="J48" s="434">
        <f>Industry!J50</f>
        <v>0</v>
      </c>
      <c r="K48" s="52"/>
      <c r="L48"/>
      <c r="M48" s="29"/>
    </row>
    <row r="49" spans="2:13" x14ac:dyDescent="0.2">
      <c r="B49" s="122"/>
      <c r="C49" s="47" t="s">
        <v>390</v>
      </c>
      <c r="D49" s="434">
        <f>Industry!D51</f>
        <v>0</v>
      </c>
      <c r="E49" s="434" t="e">
        <f>Industry!E51</f>
        <v>#DIV/0!</v>
      </c>
      <c r="F49" s="434" t="e">
        <f>Industry!F51</f>
        <v>#DIV/0!</v>
      </c>
      <c r="G49" s="434" t="e">
        <f>Industry!G51</f>
        <v>#DIV/0!</v>
      </c>
      <c r="H49" s="434" t="e">
        <f>Industry!H51</f>
        <v>#DIV/0!</v>
      </c>
      <c r="I49" s="434" t="e">
        <f>Industry!I51</f>
        <v>#DIV/0!</v>
      </c>
      <c r="J49" s="434" t="e">
        <f>Industry!J51</f>
        <v>#DIV/0!</v>
      </c>
      <c r="K49" s="52"/>
      <c r="L49"/>
      <c r="M49" s="29"/>
    </row>
    <row r="50" spans="2:13" x14ac:dyDescent="0.2">
      <c r="B50" s="220"/>
      <c r="C50" s="47" t="s">
        <v>365</v>
      </c>
      <c r="D50" s="434" t="e">
        <f>Industry!D52</f>
        <v>#DIV/0!</v>
      </c>
      <c r="E50" s="434" t="e">
        <f>Industry!E52</f>
        <v>#DIV/0!</v>
      </c>
      <c r="F50" s="434" t="e">
        <f>Industry!F52</f>
        <v>#DIV/0!</v>
      </c>
      <c r="G50" s="434" t="e">
        <f>Industry!G52</f>
        <v>#DIV/0!</v>
      </c>
      <c r="H50" s="434" t="e">
        <f>Industry!H52</f>
        <v>#DIV/0!</v>
      </c>
      <c r="I50" s="434" t="e">
        <f>Industry!I52</f>
        <v>#DIV/0!</v>
      </c>
      <c r="J50" s="434" t="e">
        <f>Industry!J52</f>
        <v>#DIV/0!</v>
      </c>
      <c r="K50" s="52"/>
      <c r="L50"/>
      <c r="M50" s="29"/>
    </row>
    <row r="51" spans="2:13" x14ac:dyDescent="0.2">
      <c r="B51" s="122"/>
      <c r="C51" s="47" t="s">
        <v>368</v>
      </c>
      <c r="D51" s="434">
        <f>Industry!D53</f>
        <v>0</v>
      </c>
      <c r="E51" s="434" t="e">
        <f>Industry!E53</f>
        <v>#DIV/0!</v>
      </c>
      <c r="F51" s="434" t="e">
        <f>Industry!F53</f>
        <v>#DIV/0!</v>
      </c>
      <c r="G51" s="434" t="e">
        <f>Industry!G53</f>
        <v>#DIV/0!</v>
      </c>
      <c r="H51" s="434" t="e">
        <f>Industry!H53</f>
        <v>#DIV/0!</v>
      </c>
      <c r="I51" s="434" t="e">
        <f>Industry!I53</f>
        <v>#DIV/0!</v>
      </c>
      <c r="J51" s="434" t="e">
        <f>Industry!J53</f>
        <v>#DIV/0!</v>
      </c>
      <c r="K51" s="52"/>
      <c r="L51"/>
      <c r="M51" s="29"/>
    </row>
    <row r="52" spans="2:13" x14ac:dyDescent="0.2">
      <c r="B52" s="122"/>
      <c r="C52" s="217" t="s">
        <v>388</v>
      </c>
      <c r="D52" s="434">
        <f>Industry!D54</f>
        <v>0</v>
      </c>
      <c r="E52" s="434" t="e">
        <f>Industry!E54</f>
        <v>#DIV/0!</v>
      </c>
      <c r="F52" s="434" t="e">
        <f>Industry!F54</f>
        <v>#DIV/0!</v>
      </c>
      <c r="G52" s="434" t="e">
        <f>Industry!G54</f>
        <v>#DIV/0!</v>
      </c>
      <c r="H52" s="434" t="e">
        <f>Industry!H54</f>
        <v>#DIV/0!</v>
      </c>
      <c r="I52" s="434" t="e">
        <f>Industry!I54</f>
        <v>#DIV/0!</v>
      </c>
      <c r="J52" s="434" t="e">
        <f>Industry!J54</f>
        <v>#DIV/0!</v>
      </c>
      <c r="K52" s="52"/>
      <c r="L52"/>
      <c r="M52" s="29"/>
    </row>
    <row r="53" spans="2:13" x14ac:dyDescent="0.2">
      <c r="B53" s="122"/>
      <c r="C53" s="217" t="s">
        <v>371</v>
      </c>
      <c r="D53" s="434" t="e">
        <f>Industry!D55</f>
        <v>#DIV/0!</v>
      </c>
      <c r="E53" s="434" t="e">
        <f>Industry!E55</f>
        <v>#DIV/0!</v>
      </c>
      <c r="F53" s="434" t="e">
        <f>Industry!F55</f>
        <v>#DIV/0!</v>
      </c>
      <c r="G53" s="434" t="e">
        <f>Industry!G55</f>
        <v>#DIV/0!</v>
      </c>
      <c r="H53" s="434" t="e">
        <f>Industry!H55</f>
        <v>#DIV/0!</v>
      </c>
      <c r="I53" s="434" t="e">
        <f>Industry!I55</f>
        <v>#DIV/0!</v>
      </c>
      <c r="J53" s="434" t="e">
        <f>Industry!J55</f>
        <v>#DIV/0!</v>
      </c>
      <c r="K53" s="52"/>
      <c r="L53"/>
      <c r="M53" s="29"/>
    </row>
    <row r="54" spans="2:13" ht="17" thickBot="1" x14ac:dyDescent="0.25">
      <c r="B54" s="84"/>
      <c r="C54" s="219" t="s">
        <v>374</v>
      </c>
      <c r="D54" s="437" t="e">
        <f>SUM(D47:D53)</f>
        <v>#DIV/0!</v>
      </c>
      <c r="E54" s="437" t="e">
        <f t="shared" ref="E54:J54" si="4">SUM(E47:E53)</f>
        <v>#DIV/0!</v>
      </c>
      <c r="F54" s="437" t="e">
        <f t="shared" si="4"/>
        <v>#DIV/0!</v>
      </c>
      <c r="G54" s="437" t="e">
        <f t="shared" si="4"/>
        <v>#DIV/0!</v>
      </c>
      <c r="H54" s="437" t="e">
        <f t="shared" si="4"/>
        <v>#DIV/0!</v>
      </c>
      <c r="I54" s="437" t="e">
        <f t="shared" si="4"/>
        <v>#DIV/0!</v>
      </c>
      <c r="J54" s="437" t="e">
        <f t="shared" si="4"/>
        <v>#DIV/0!</v>
      </c>
      <c r="K54" s="52"/>
      <c r="L54"/>
      <c r="M54" s="29"/>
    </row>
    <row r="55" spans="2:13" ht="17" thickTop="1" x14ac:dyDescent="0.2">
      <c r="B55" s="84"/>
      <c r="C55" s="217" t="s">
        <v>375</v>
      </c>
      <c r="D55" s="434" t="e">
        <f>SUM('Fuel mixes'!E46:E52)</f>
        <v>#DIV/0!</v>
      </c>
      <c r="E55" s="434"/>
      <c r="F55" s="434"/>
      <c r="G55" s="434"/>
      <c r="H55" s="434"/>
      <c r="I55" s="434">
        <f>'Fuel aggregation'!I71</f>
        <v>0</v>
      </c>
      <c r="J55" s="434"/>
      <c r="K55" s="52"/>
      <c r="L55"/>
      <c r="M55" s="29"/>
    </row>
    <row r="56" spans="2:13" x14ac:dyDescent="0.2">
      <c r="B56" s="84"/>
      <c r="C56" s="217" t="s">
        <v>631</v>
      </c>
      <c r="D56" s="439" t="e">
        <f>D54-D55</f>
        <v>#DIV/0!</v>
      </c>
      <c r="E56" s="439"/>
      <c r="F56" s="439"/>
      <c r="G56" s="439"/>
      <c r="H56" s="439"/>
      <c r="I56" s="439" t="e">
        <f>I54-I55</f>
        <v>#DIV/0!</v>
      </c>
      <c r="J56" s="434"/>
      <c r="K56" s="52"/>
      <c r="L56"/>
      <c r="M56" s="29"/>
    </row>
    <row r="57" spans="2:13" x14ac:dyDescent="0.2">
      <c r="B57" s="84"/>
      <c r="C57" s="217" t="s">
        <v>376</v>
      </c>
      <c r="D57" s="373" t="e">
        <f>IF((AND(D55=0, D56&gt;0)),"Infinite",IF(D55=0,0,D56/D55))</f>
        <v>#DIV/0!</v>
      </c>
      <c r="E57" s="24"/>
      <c r="F57" s="24"/>
      <c r="G57" s="24"/>
      <c r="H57" s="24"/>
      <c r="I57" s="373" t="e">
        <f>IF((AND(I55=0, I56&gt;0)),"Infinite",IF(I55=0,0,I56/I55))</f>
        <v>#DIV/0!</v>
      </c>
      <c r="J57"/>
      <c r="K57" s="52"/>
      <c r="L57" t="e">
        <f>IF(MAX(ABS(D57),ABS(I57),ABS(F57))&gt;0.05,FALSE,TRUE)</f>
        <v>#DIV/0!</v>
      </c>
      <c r="M57" s="29"/>
    </row>
    <row r="58" spans="2:13" ht="17" thickBot="1" x14ac:dyDescent="0.25">
      <c r="B58" s="130"/>
      <c r="C58" s="132"/>
      <c r="D58" s="131"/>
      <c r="E58" s="131"/>
      <c r="F58" s="131"/>
      <c r="G58" s="131"/>
      <c r="H58" s="131"/>
      <c r="I58" s="131"/>
      <c r="J58" s="131"/>
      <c r="K58" s="52"/>
      <c r="L58"/>
      <c r="M58" s="29"/>
    </row>
    <row r="59" spans="2:13" ht="17" thickTop="1" x14ac:dyDescent="0.2">
      <c r="B59" s="122" t="s">
        <v>333</v>
      </c>
      <c r="C59" s="7"/>
      <c r="K59" s="52"/>
      <c r="L59"/>
      <c r="M59" s="29"/>
    </row>
    <row r="60" spans="2:13" x14ac:dyDescent="0.2">
      <c r="B60" s="84" t="s">
        <v>663</v>
      </c>
      <c r="C60" s="47" t="s">
        <v>378</v>
      </c>
      <c r="D60" s="434" t="e">
        <f>D38+D47</f>
        <v>#DIV/0!</v>
      </c>
      <c r="E60" s="434" t="e">
        <f t="shared" ref="E60:J60" si="5">E38+E47</f>
        <v>#DIV/0!</v>
      </c>
      <c r="F60" s="434" t="e">
        <f t="shared" si="5"/>
        <v>#DIV/0!</v>
      </c>
      <c r="G60" s="434" t="e">
        <f t="shared" si="5"/>
        <v>#DIV/0!</v>
      </c>
      <c r="H60" s="434" t="e">
        <f t="shared" si="5"/>
        <v>#DIV/0!</v>
      </c>
      <c r="I60" s="434" t="e">
        <f t="shared" si="5"/>
        <v>#DIV/0!</v>
      </c>
      <c r="J60" s="434" t="e">
        <f t="shared" si="5"/>
        <v>#DIV/0!</v>
      </c>
      <c r="K60" s="52"/>
      <c r="L60"/>
      <c r="M60" s="29"/>
    </row>
    <row r="61" spans="2:13" x14ac:dyDescent="0.2">
      <c r="B61" s="122"/>
      <c r="C61" s="47" t="s">
        <v>381</v>
      </c>
      <c r="D61" s="434">
        <f>D48</f>
        <v>0</v>
      </c>
      <c r="E61" s="434">
        <f t="shared" ref="E61:J61" si="6">E48</f>
        <v>0</v>
      </c>
      <c r="F61" s="434">
        <f t="shared" si="6"/>
        <v>0</v>
      </c>
      <c r="G61" s="434">
        <f t="shared" si="6"/>
        <v>0</v>
      </c>
      <c r="H61" s="434">
        <f t="shared" si="6"/>
        <v>0</v>
      </c>
      <c r="I61" s="434">
        <f t="shared" si="6"/>
        <v>0</v>
      </c>
      <c r="J61" s="434">
        <f t="shared" si="6"/>
        <v>0</v>
      </c>
      <c r="K61" s="52"/>
      <c r="L61"/>
      <c r="M61" s="29"/>
    </row>
    <row r="62" spans="2:13" x14ac:dyDescent="0.2">
      <c r="B62" s="122"/>
      <c r="C62" s="47" t="s">
        <v>390</v>
      </c>
      <c r="D62" s="434">
        <f>D49</f>
        <v>0</v>
      </c>
      <c r="E62" s="434" t="e">
        <f t="shared" ref="E62:J62" si="7">E49</f>
        <v>#DIV/0!</v>
      </c>
      <c r="F62" s="434" t="e">
        <f t="shared" si="7"/>
        <v>#DIV/0!</v>
      </c>
      <c r="G62" s="434" t="e">
        <f t="shared" si="7"/>
        <v>#DIV/0!</v>
      </c>
      <c r="H62" s="434" t="e">
        <f t="shared" si="7"/>
        <v>#DIV/0!</v>
      </c>
      <c r="I62" s="434" t="e">
        <f t="shared" si="7"/>
        <v>#DIV/0!</v>
      </c>
      <c r="J62" s="434" t="e">
        <f t="shared" si="7"/>
        <v>#DIV/0!</v>
      </c>
      <c r="K62" s="52"/>
      <c r="L62"/>
      <c r="M62" s="29"/>
    </row>
    <row r="63" spans="2:13" x14ac:dyDescent="0.2">
      <c r="B63" s="122"/>
      <c r="C63" s="47" t="s">
        <v>365</v>
      </c>
      <c r="D63" s="434" t="e">
        <f>D11+D20+D29+D39+D50</f>
        <v>#DIV/0!</v>
      </c>
      <c r="E63" s="434" t="e">
        <f t="shared" ref="E63:J63" si="8">E11+E20+E29+E39+E50</f>
        <v>#DIV/0!</v>
      </c>
      <c r="F63" s="434" t="e">
        <f t="shared" si="8"/>
        <v>#DIV/0!</v>
      </c>
      <c r="G63" s="434" t="e">
        <f t="shared" si="8"/>
        <v>#DIV/0!</v>
      </c>
      <c r="H63" s="434" t="e">
        <f t="shared" si="8"/>
        <v>#DIV/0!</v>
      </c>
      <c r="I63" s="434" t="e">
        <f t="shared" si="8"/>
        <v>#DIV/0!</v>
      </c>
      <c r="J63" s="434" t="e">
        <f t="shared" si="8"/>
        <v>#DIV/0!</v>
      </c>
      <c r="K63" s="52"/>
      <c r="L63"/>
      <c r="M63" s="29"/>
    </row>
    <row r="64" spans="2:13" x14ac:dyDescent="0.2">
      <c r="B64" s="122"/>
      <c r="C64" s="217" t="s">
        <v>384</v>
      </c>
      <c r="D64" s="434">
        <f>D40</f>
        <v>0</v>
      </c>
      <c r="E64" s="434" t="e">
        <f t="shared" ref="E64:J64" si="9">E40</f>
        <v>#DIV/0!</v>
      </c>
      <c r="F64" s="434" t="e">
        <f t="shared" si="9"/>
        <v>#DIV/0!</v>
      </c>
      <c r="G64" s="434" t="e">
        <f t="shared" si="9"/>
        <v>#DIV/0!</v>
      </c>
      <c r="H64" s="434" t="e">
        <f t="shared" si="9"/>
        <v>#DIV/0!</v>
      </c>
      <c r="I64" s="434" t="e">
        <f t="shared" si="9"/>
        <v>#DIV/0!</v>
      </c>
      <c r="J64" s="434" t="e">
        <f t="shared" si="9"/>
        <v>#DIV/0!</v>
      </c>
      <c r="K64" s="52"/>
      <c r="L64"/>
      <c r="M64" s="29"/>
    </row>
    <row r="65" spans="2:13" x14ac:dyDescent="0.2">
      <c r="B65" s="122"/>
      <c r="C65" s="47" t="s">
        <v>368</v>
      </c>
      <c r="D65" s="434" t="e">
        <f>D12+D21+D30+D51</f>
        <v>#DIV/0!</v>
      </c>
      <c r="E65" s="434" t="e">
        <f t="shared" ref="E65:J65" si="10">E12+E21+E30+E51</f>
        <v>#DIV/0!</v>
      </c>
      <c r="F65" s="434" t="e">
        <f t="shared" si="10"/>
        <v>#DIV/0!</v>
      </c>
      <c r="G65" s="434" t="e">
        <f t="shared" si="10"/>
        <v>#DIV/0!</v>
      </c>
      <c r="H65" s="434" t="e">
        <f t="shared" si="10"/>
        <v>#DIV/0!</v>
      </c>
      <c r="I65" s="434" t="e">
        <f t="shared" si="10"/>
        <v>#DIV/0!</v>
      </c>
      <c r="J65" s="434" t="e">
        <f t="shared" si="10"/>
        <v>#DIV/0!</v>
      </c>
      <c r="K65" s="52"/>
      <c r="L65"/>
      <c r="M65" s="29"/>
    </row>
    <row r="66" spans="2:13" x14ac:dyDescent="0.2">
      <c r="B66" s="122"/>
      <c r="C66" s="217" t="s">
        <v>388</v>
      </c>
      <c r="D66" s="434">
        <f>D52</f>
        <v>0</v>
      </c>
      <c r="E66" s="434" t="e">
        <f t="shared" ref="E66:J66" si="11">E52</f>
        <v>#DIV/0!</v>
      </c>
      <c r="F66" s="434" t="e">
        <f t="shared" si="11"/>
        <v>#DIV/0!</v>
      </c>
      <c r="G66" s="434" t="e">
        <f t="shared" si="11"/>
        <v>#DIV/0!</v>
      </c>
      <c r="H66" s="434" t="e">
        <f t="shared" si="11"/>
        <v>#DIV/0!</v>
      </c>
      <c r="I66" s="434" t="e">
        <f t="shared" si="11"/>
        <v>#DIV/0!</v>
      </c>
      <c r="J66" s="434" t="e">
        <f t="shared" si="11"/>
        <v>#DIV/0!</v>
      </c>
      <c r="K66" s="52"/>
      <c r="L66"/>
      <c r="M66" s="29"/>
    </row>
    <row r="67" spans="2:13" x14ac:dyDescent="0.2">
      <c r="B67" s="122"/>
      <c r="C67" s="217" t="s">
        <v>371</v>
      </c>
      <c r="D67" s="434" t="e">
        <f t="shared" ref="D67:J67" si="12">D13+D22+D31+D53</f>
        <v>#DIV/0!</v>
      </c>
      <c r="E67" s="434" t="e">
        <f t="shared" si="12"/>
        <v>#DIV/0!</v>
      </c>
      <c r="F67" s="434" t="e">
        <f t="shared" si="12"/>
        <v>#DIV/0!</v>
      </c>
      <c r="G67" s="434" t="e">
        <f t="shared" si="12"/>
        <v>#DIV/0!</v>
      </c>
      <c r="H67" s="434" t="e">
        <f t="shared" si="12"/>
        <v>#DIV/0!</v>
      </c>
      <c r="I67" s="434" t="e">
        <f t="shared" si="12"/>
        <v>#DIV/0!</v>
      </c>
      <c r="J67" s="434" t="e">
        <f t="shared" si="12"/>
        <v>#DIV/0!</v>
      </c>
      <c r="K67" s="52"/>
      <c r="L67"/>
      <c r="M67" s="29"/>
    </row>
    <row r="68" spans="2:13" ht="17" thickBot="1" x14ac:dyDescent="0.25">
      <c r="B68" s="122"/>
      <c r="C68" s="219" t="s">
        <v>374</v>
      </c>
      <c r="D68" s="437" t="e">
        <f>SUM(D60:D67)</f>
        <v>#DIV/0!</v>
      </c>
      <c r="E68" s="437" t="e">
        <f t="shared" ref="E68:J68" si="13">SUM(E60:E67)</f>
        <v>#DIV/0!</v>
      </c>
      <c r="F68" s="437" t="e">
        <f t="shared" si="13"/>
        <v>#DIV/0!</v>
      </c>
      <c r="G68" s="437" t="e">
        <f t="shared" si="13"/>
        <v>#DIV/0!</v>
      </c>
      <c r="H68" s="437" t="e">
        <f t="shared" si="13"/>
        <v>#DIV/0!</v>
      </c>
      <c r="I68" s="437" t="e">
        <f t="shared" si="13"/>
        <v>#DIV/0!</v>
      </c>
      <c r="J68" s="437" t="e">
        <f t="shared" si="13"/>
        <v>#DIV/0!</v>
      </c>
      <c r="K68" s="52"/>
      <c r="L68"/>
      <c r="M68" s="29"/>
    </row>
    <row r="69" spans="2:13" ht="17" thickTop="1" x14ac:dyDescent="0.2">
      <c r="B69" s="122"/>
      <c r="C69" s="217" t="s">
        <v>375</v>
      </c>
      <c r="D69" s="434">
        <f>'Fuel aggregation'!D99</f>
        <v>0</v>
      </c>
      <c r="E69" s="434"/>
      <c r="F69" s="434">
        <f>'Fuel aggregation'!F99</f>
        <v>0</v>
      </c>
      <c r="G69" s="434"/>
      <c r="H69" s="434"/>
      <c r="I69" s="434">
        <f>'Fuel aggregation'!I99</f>
        <v>0</v>
      </c>
      <c r="J69" s="434"/>
      <c r="K69" s="52"/>
      <c r="L69"/>
      <c r="M69" s="29"/>
    </row>
    <row r="70" spans="2:13" x14ac:dyDescent="0.2">
      <c r="B70" s="122"/>
      <c r="C70" s="217" t="s">
        <v>631</v>
      </c>
      <c r="D70" s="439" t="e">
        <f>D68-D69</f>
        <v>#DIV/0!</v>
      </c>
      <c r="E70" s="439"/>
      <c r="F70" s="439" t="e">
        <f>F68-F69</f>
        <v>#DIV/0!</v>
      </c>
      <c r="G70" s="439"/>
      <c r="H70" s="439"/>
      <c r="I70" s="439" t="e">
        <f>I68-I69</f>
        <v>#DIV/0!</v>
      </c>
      <c r="J70" s="434"/>
      <c r="K70" s="52"/>
      <c r="L70"/>
      <c r="M70" s="29"/>
    </row>
    <row r="71" spans="2:13" x14ac:dyDescent="0.2">
      <c r="B71" s="122"/>
      <c r="C71" s="217" t="s">
        <v>376</v>
      </c>
      <c r="D71" s="373" t="e">
        <f>IF((AND(D69=0, D70&gt;0)),"Infinite",IF(D69=0,0,D70/D69))</f>
        <v>#DIV/0!</v>
      </c>
      <c r="E71" s="24"/>
      <c r="F71" s="373" t="e">
        <f>IF((AND(F69=0, F70&gt;0)),"Infinite",IF(F69=0,0,F70/F69))</f>
        <v>#DIV/0!</v>
      </c>
      <c r="G71" s="24"/>
      <c r="H71" s="24"/>
      <c r="I71" s="373" t="e">
        <f>IF((AND(I69=0, I70&gt;0)),"Infinite",IF(I69=0,0,I70/I69))</f>
        <v>#DIV/0!</v>
      </c>
      <c r="J71"/>
      <c r="K71" s="52"/>
      <c r="L71" t="e">
        <f>IF(MAX(ABS(D71),ABS(I71),ABS(F71))&gt;0.05,FALSE,TRUE)</f>
        <v>#DIV/0!</v>
      </c>
      <c r="M71" s="29"/>
    </row>
    <row r="72" spans="2:13" x14ac:dyDescent="0.2">
      <c r="B72" s="122"/>
      <c r="C72" s="217"/>
      <c r="D72"/>
      <c r="E72"/>
      <c r="F72"/>
      <c r="G72"/>
      <c r="H72"/>
      <c r="I72"/>
      <c r="J72"/>
      <c r="K72" s="52"/>
      <c r="L72"/>
      <c r="M72" s="29"/>
    </row>
    <row r="73" spans="2:13" x14ac:dyDescent="0.2">
      <c r="B73" s="122"/>
      <c r="C73" s="47" t="s">
        <v>378</v>
      </c>
      <c r="D73" s="434" t="e">
        <f>D60</f>
        <v>#DIV/0!</v>
      </c>
      <c r="E73" s="434" t="e">
        <f t="shared" ref="E73:J73" si="14">E60</f>
        <v>#DIV/0!</v>
      </c>
      <c r="F73" s="434" t="e">
        <f t="shared" si="14"/>
        <v>#DIV/0!</v>
      </c>
      <c r="G73" s="434" t="e">
        <f t="shared" si="14"/>
        <v>#DIV/0!</v>
      </c>
      <c r="H73" s="434" t="e">
        <f t="shared" si="14"/>
        <v>#DIV/0!</v>
      </c>
      <c r="I73" s="434" t="e">
        <f t="shared" si="14"/>
        <v>#DIV/0!</v>
      </c>
      <c r="J73" s="434" t="e">
        <f t="shared" si="14"/>
        <v>#DIV/0!</v>
      </c>
      <c r="K73" s="52"/>
      <c r="L73"/>
      <c r="M73" s="29"/>
    </row>
    <row r="74" spans="2:13" x14ac:dyDescent="0.2">
      <c r="B74" s="237"/>
      <c r="C74" s="47" t="s">
        <v>379</v>
      </c>
      <c r="D74" s="434">
        <f>'Fuel aggregation'!D89</f>
        <v>0</v>
      </c>
      <c r="E74" s="434"/>
      <c r="F74" s="434">
        <f>'Fuel aggregation'!F89</f>
        <v>0</v>
      </c>
      <c r="G74" s="434"/>
      <c r="H74" s="434"/>
      <c r="I74" s="434">
        <f>'Fuel aggregation'!I89</f>
        <v>0</v>
      </c>
      <c r="J74" s="434"/>
      <c r="K74" s="52"/>
      <c r="L74"/>
      <c r="M74" s="29"/>
    </row>
    <row r="75" spans="2:13" x14ac:dyDescent="0.2">
      <c r="B75" s="122"/>
      <c r="C75" s="47" t="s">
        <v>632</v>
      </c>
      <c r="D75" s="439" t="e">
        <f>D73-D74</f>
        <v>#DIV/0!</v>
      </c>
      <c r="E75" s="439"/>
      <c r="F75" s="439" t="e">
        <f>F73-F74</f>
        <v>#DIV/0!</v>
      </c>
      <c r="G75" s="439"/>
      <c r="H75" s="439"/>
      <c r="I75" s="439" t="e">
        <f>I73-I74</f>
        <v>#DIV/0!</v>
      </c>
      <c r="J75" s="434"/>
      <c r="K75" s="52"/>
      <c r="L75"/>
      <c r="M75" s="29"/>
    </row>
    <row r="76" spans="2:13" x14ac:dyDescent="0.2">
      <c r="B76" s="122"/>
      <c r="C76" s="45" t="s">
        <v>380</v>
      </c>
      <c r="D76" s="374" t="e">
        <f>IF((AND(D74=0, D75&gt;0)),"Infinite",IF(D74=0,0,D75/D74))</f>
        <v>#DIV/0!</v>
      </c>
      <c r="E76" s="68"/>
      <c r="F76" s="374" t="e">
        <f>IF((AND(F74=0, F75&gt;0)),"Infinite",IF(F74=0,0,F75/F74))</f>
        <v>#DIV/0!</v>
      </c>
      <c r="G76" s="68"/>
      <c r="H76" s="68"/>
      <c r="I76" s="374" t="e">
        <f>IF((AND(I74=0, I75&gt;0)),"Infinite",IF(I74=0,0,I75/I74))</f>
        <v>#DIV/0!</v>
      </c>
      <c r="J76" s="40"/>
      <c r="K76" s="52"/>
      <c r="L76"/>
      <c r="M76" s="29"/>
    </row>
    <row r="77" spans="2:13" x14ac:dyDescent="0.2">
      <c r="B77" s="122"/>
      <c r="C77" s="47" t="s">
        <v>381</v>
      </c>
      <c r="D77" s="434">
        <f>D61</f>
        <v>0</v>
      </c>
      <c r="E77" s="434">
        <f t="shared" ref="E77:J77" si="15">E61</f>
        <v>0</v>
      </c>
      <c r="F77" s="434">
        <f t="shared" si="15"/>
        <v>0</v>
      </c>
      <c r="G77" s="434">
        <f t="shared" si="15"/>
        <v>0</v>
      </c>
      <c r="H77" s="434">
        <f t="shared" si="15"/>
        <v>0</v>
      </c>
      <c r="I77" s="434">
        <f t="shared" si="15"/>
        <v>0</v>
      </c>
      <c r="J77" s="434">
        <f t="shared" si="15"/>
        <v>0</v>
      </c>
      <c r="K77" s="52"/>
      <c r="L77"/>
      <c r="M77" s="29"/>
    </row>
    <row r="78" spans="2:13" x14ac:dyDescent="0.2">
      <c r="B78" s="122"/>
      <c r="C78" s="47" t="s">
        <v>382</v>
      </c>
      <c r="D78" s="434">
        <f>'Fuel aggregation'!D90</f>
        <v>0</v>
      </c>
      <c r="E78" s="434"/>
      <c r="F78" s="434">
        <f>'Fuel aggregation'!F90</f>
        <v>0</v>
      </c>
      <c r="G78" s="434"/>
      <c r="H78" s="434"/>
      <c r="I78" s="434">
        <f>'Fuel aggregation'!I90</f>
        <v>0</v>
      </c>
      <c r="J78" s="434"/>
      <c r="K78" s="52"/>
      <c r="L78"/>
      <c r="M78" s="29"/>
    </row>
    <row r="79" spans="2:13" x14ac:dyDescent="0.2">
      <c r="B79" s="122"/>
      <c r="C79" s="47" t="s">
        <v>633</v>
      </c>
      <c r="D79" s="439">
        <f>D77-D78</f>
        <v>0</v>
      </c>
      <c r="E79" s="439"/>
      <c r="F79" s="439">
        <f>F77-F78</f>
        <v>0</v>
      </c>
      <c r="G79" s="439"/>
      <c r="H79" s="439"/>
      <c r="I79" s="439">
        <f>I77-I78</f>
        <v>0</v>
      </c>
      <c r="J79" s="434"/>
      <c r="K79" s="52"/>
      <c r="L79"/>
      <c r="M79" s="29"/>
    </row>
    <row r="80" spans="2:13" x14ac:dyDescent="0.2">
      <c r="B80" s="122"/>
      <c r="C80" s="45" t="s">
        <v>383</v>
      </c>
      <c r="D80" s="374">
        <f>IF((AND(D78=0, D79&gt;0)),"Infinite",IF(D78=0,0,D79/D78))</f>
        <v>0</v>
      </c>
      <c r="E80" s="68"/>
      <c r="F80" s="374">
        <f>IF((AND(F78=0, F79&gt;0)),"Infinite",IF(F78=0,0,F79/F78))</f>
        <v>0</v>
      </c>
      <c r="G80" s="68"/>
      <c r="H80" s="68"/>
      <c r="I80" s="374">
        <f>IF((AND(I78=0, I79&gt;0)),"Infinite",IF(I78=0,0,I79/I78))</f>
        <v>0</v>
      </c>
      <c r="J80" s="40"/>
      <c r="K80" s="52"/>
      <c r="L80"/>
      <c r="M80" s="29"/>
    </row>
    <row r="81" spans="2:13" x14ac:dyDescent="0.2">
      <c r="B81" s="122"/>
      <c r="C81" s="47" t="s">
        <v>390</v>
      </c>
      <c r="D81" s="434">
        <f>D62</f>
        <v>0</v>
      </c>
      <c r="E81" s="434" t="e">
        <f t="shared" ref="E81:J81" si="16">E62</f>
        <v>#DIV/0!</v>
      </c>
      <c r="F81" s="434" t="e">
        <f t="shared" si="16"/>
        <v>#DIV/0!</v>
      </c>
      <c r="G81" s="434" t="e">
        <f t="shared" si="16"/>
        <v>#DIV/0!</v>
      </c>
      <c r="H81" s="434" t="e">
        <f t="shared" si="16"/>
        <v>#DIV/0!</v>
      </c>
      <c r="I81" s="434" t="e">
        <f t="shared" si="16"/>
        <v>#DIV/0!</v>
      </c>
      <c r="J81" s="434" t="e">
        <f t="shared" si="16"/>
        <v>#DIV/0!</v>
      </c>
      <c r="K81" s="52"/>
      <c r="L81"/>
      <c r="M81" s="29"/>
    </row>
    <row r="82" spans="2:13" x14ac:dyDescent="0.2">
      <c r="B82" s="122"/>
      <c r="C82" s="47" t="s">
        <v>391</v>
      </c>
      <c r="D82" s="434">
        <f>'Fuel aggregation'!D91</f>
        <v>0</v>
      </c>
      <c r="E82" s="434"/>
      <c r="F82" s="434">
        <f>'Fuel aggregation'!F91</f>
        <v>0</v>
      </c>
      <c r="G82" s="434"/>
      <c r="H82" s="434"/>
      <c r="I82" s="434">
        <f>'Fuel aggregation'!I91</f>
        <v>0</v>
      </c>
      <c r="J82" s="434"/>
      <c r="K82" s="52"/>
      <c r="L82"/>
      <c r="M82" s="29"/>
    </row>
    <row r="83" spans="2:13" x14ac:dyDescent="0.2">
      <c r="B83" s="122"/>
      <c r="C83" s="47" t="s">
        <v>634</v>
      </c>
      <c r="D83" s="439">
        <f>D81-D82</f>
        <v>0</v>
      </c>
      <c r="E83" s="439"/>
      <c r="F83" s="439" t="e">
        <f>F81-F82</f>
        <v>#DIV/0!</v>
      </c>
      <c r="G83" s="439"/>
      <c r="H83" s="439"/>
      <c r="I83" s="439" t="e">
        <f>I81-I82</f>
        <v>#DIV/0!</v>
      </c>
      <c r="J83" s="434"/>
      <c r="K83" s="52"/>
      <c r="L83"/>
      <c r="M83" s="29"/>
    </row>
    <row r="84" spans="2:13" x14ac:dyDescent="0.2">
      <c r="B84" s="122"/>
      <c r="C84" s="45" t="s">
        <v>392</v>
      </c>
      <c r="D84" s="374">
        <f>IF((AND(D82=0, D83&gt;0)),"Infinite",IF(D82=0,0,D83/D82))</f>
        <v>0</v>
      </c>
      <c r="E84" s="68"/>
      <c r="F84" s="374" t="e">
        <f>IF((AND(F82=0, F83&gt;0)),"Infinite",IF(F82=0,0,F83/F82))</f>
        <v>#DIV/0!</v>
      </c>
      <c r="G84" s="68"/>
      <c r="H84" s="68"/>
      <c r="I84" s="374" t="e">
        <f>IF((AND(I82=0, I83&gt;0)),"Infinite",IF(I82=0,0,I83/I82))</f>
        <v>#DIV/0!</v>
      </c>
      <c r="J84" s="40"/>
      <c r="K84" s="52"/>
      <c r="L84"/>
      <c r="M84" s="29"/>
    </row>
    <row r="85" spans="2:13" x14ac:dyDescent="0.2">
      <c r="B85" s="122"/>
      <c r="C85" s="47" t="s">
        <v>365</v>
      </c>
      <c r="D85" s="434" t="e">
        <f>D63</f>
        <v>#DIV/0!</v>
      </c>
      <c r="E85" s="434" t="e">
        <f t="shared" ref="E85:J85" si="17">E63</f>
        <v>#DIV/0!</v>
      </c>
      <c r="F85" s="434" t="e">
        <f t="shared" si="17"/>
        <v>#DIV/0!</v>
      </c>
      <c r="G85" s="434" t="e">
        <f t="shared" si="17"/>
        <v>#DIV/0!</v>
      </c>
      <c r="H85" s="434" t="e">
        <f t="shared" si="17"/>
        <v>#DIV/0!</v>
      </c>
      <c r="I85" s="434" t="e">
        <f t="shared" si="17"/>
        <v>#DIV/0!</v>
      </c>
      <c r="J85" s="434" t="e">
        <f t="shared" si="17"/>
        <v>#DIV/0!</v>
      </c>
      <c r="K85" s="52"/>
      <c r="L85"/>
      <c r="M85" s="29"/>
    </row>
    <row r="86" spans="2:13" x14ac:dyDescent="0.2">
      <c r="B86" s="122"/>
      <c r="C86" s="47" t="s">
        <v>366</v>
      </c>
      <c r="D86" s="434">
        <f>'Fuel aggregation'!D92</f>
        <v>0</v>
      </c>
      <c r="E86" s="434"/>
      <c r="F86" s="434">
        <f>'Fuel aggregation'!F92</f>
        <v>0</v>
      </c>
      <c r="G86" s="434"/>
      <c r="H86" s="434"/>
      <c r="I86" s="434">
        <f>'Fuel aggregation'!I92</f>
        <v>0</v>
      </c>
      <c r="J86" s="434"/>
      <c r="K86" s="52"/>
      <c r="L86"/>
      <c r="M86" s="29"/>
    </row>
    <row r="87" spans="2:13" x14ac:dyDescent="0.2">
      <c r="B87" s="122"/>
      <c r="C87" s="47" t="s">
        <v>635</v>
      </c>
      <c r="D87" s="439" t="e">
        <f>D85-D86</f>
        <v>#DIV/0!</v>
      </c>
      <c r="E87" s="439"/>
      <c r="F87" s="439" t="e">
        <f>F85-F86</f>
        <v>#DIV/0!</v>
      </c>
      <c r="G87" s="439"/>
      <c r="H87" s="439"/>
      <c r="I87" s="439" t="e">
        <f>I85-I86</f>
        <v>#DIV/0!</v>
      </c>
      <c r="J87" s="434"/>
      <c r="K87" s="52"/>
      <c r="L87"/>
      <c r="M87" s="29"/>
    </row>
    <row r="88" spans="2:13" x14ac:dyDescent="0.2">
      <c r="B88" s="122"/>
      <c r="C88" s="45" t="s">
        <v>367</v>
      </c>
      <c r="D88" s="374" t="e">
        <f>IF((AND(D86=0, D87&gt;0)),"Infinite",IF(D86=0,0,D87/D86))</f>
        <v>#DIV/0!</v>
      </c>
      <c r="E88" s="68"/>
      <c r="F88" s="374" t="e">
        <f>IF((AND(F86=0, F87&gt;0)),"Infinite",IF(F86=0,0,F87/F86))</f>
        <v>#DIV/0!</v>
      </c>
      <c r="G88" s="68"/>
      <c r="H88" s="68"/>
      <c r="I88" s="374" t="e">
        <f>IF((AND(I86=0, I87&gt;0)),"Infinite",IF(I86=0,0,I87/I86))</f>
        <v>#DIV/0!</v>
      </c>
      <c r="J88" s="40"/>
      <c r="K88" s="52"/>
      <c r="L88"/>
      <c r="M88" s="29"/>
    </row>
    <row r="89" spans="2:13" x14ac:dyDescent="0.2">
      <c r="B89" s="122"/>
      <c r="C89" s="217" t="s">
        <v>384</v>
      </c>
      <c r="D89" s="434">
        <f>D64</f>
        <v>0</v>
      </c>
      <c r="E89" s="434" t="e">
        <f t="shared" ref="E89:J89" si="18">E64</f>
        <v>#DIV/0!</v>
      </c>
      <c r="F89" s="434" t="e">
        <f t="shared" si="18"/>
        <v>#DIV/0!</v>
      </c>
      <c r="G89" s="434" t="e">
        <f t="shared" si="18"/>
        <v>#DIV/0!</v>
      </c>
      <c r="H89" s="434" t="e">
        <f t="shared" si="18"/>
        <v>#DIV/0!</v>
      </c>
      <c r="I89" s="434" t="e">
        <f t="shared" si="18"/>
        <v>#DIV/0!</v>
      </c>
      <c r="J89" s="434" t="e">
        <f t="shared" si="18"/>
        <v>#DIV/0!</v>
      </c>
      <c r="K89" s="52"/>
      <c r="L89"/>
      <c r="M89" s="29"/>
    </row>
    <row r="90" spans="2:13" x14ac:dyDescent="0.2">
      <c r="B90" s="122"/>
      <c r="C90" s="217" t="s">
        <v>385</v>
      </c>
      <c r="D90" s="434">
        <f>'Fuel aggregation'!D93</f>
        <v>0</v>
      </c>
      <c r="E90" s="434"/>
      <c r="F90" s="434">
        <f>'Fuel aggregation'!F93</f>
        <v>0</v>
      </c>
      <c r="G90" s="434"/>
      <c r="H90" s="434"/>
      <c r="I90" s="434">
        <f>'Fuel aggregation'!I93</f>
        <v>0</v>
      </c>
      <c r="J90" s="434"/>
      <c r="K90" s="52"/>
      <c r="L90"/>
      <c r="M90" s="29"/>
    </row>
    <row r="91" spans="2:13" x14ac:dyDescent="0.2">
      <c r="B91" s="122"/>
      <c r="C91" s="217" t="s">
        <v>636</v>
      </c>
      <c r="D91" s="439">
        <f>D89-D90</f>
        <v>0</v>
      </c>
      <c r="E91" s="439"/>
      <c r="F91" s="439" t="e">
        <f>F89-F90</f>
        <v>#DIV/0!</v>
      </c>
      <c r="G91" s="439"/>
      <c r="H91" s="439"/>
      <c r="I91" s="439" t="e">
        <f>I89-I90</f>
        <v>#DIV/0!</v>
      </c>
      <c r="J91" s="434"/>
      <c r="K91" s="52"/>
      <c r="L91"/>
      <c r="M91" s="29"/>
    </row>
    <row r="92" spans="2:13" x14ac:dyDescent="0.2">
      <c r="B92" s="122"/>
      <c r="C92" s="218" t="s">
        <v>386</v>
      </c>
      <c r="D92" s="374">
        <f>IF((AND(D90=0, D91&gt;0)),"Infinite",IF(D90=0,0,D91/D90))</f>
        <v>0</v>
      </c>
      <c r="E92" s="68"/>
      <c r="F92" s="374" t="e">
        <f>IF((AND(F90=0, F91&gt;0)),"Infinite",IF(F90=0,0,F91/F90))</f>
        <v>#DIV/0!</v>
      </c>
      <c r="G92" s="68"/>
      <c r="H92" s="68"/>
      <c r="I92" s="374" t="e">
        <f>IF((AND(I90=0, I91&gt;0)),"Infinite",IF(I90=0,0,I91/I90))</f>
        <v>#DIV/0!</v>
      </c>
      <c r="J92" s="40"/>
      <c r="K92" s="52"/>
      <c r="L92"/>
      <c r="M92" s="29"/>
    </row>
    <row r="93" spans="2:13" x14ac:dyDescent="0.2">
      <c r="B93" s="122"/>
      <c r="C93" s="47" t="s">
        <v>368</v>
      </c>
      <c r="D93" s="434" t="e">
        <f>D65</f>
        <v>#DIV/0!</v>
      </c>
      <c r="E93" s="434" t="e">
        <f t="shared" ref="E93:J93" si="19">E65</f>
        <v>#DIV/0!</v>
      </c>
      <c r="F93" s="434" t="e">
        <f t="shared" si="19"/>
        <v>#DIV/0!</v>
      </c>
      <c r="G93" s="434" t="e">
        <f t="shared" si="19"/>
        <v>#DIV/0!</v>
      </c>
      <c r="H93" s="434" t="e">
        <f t="shared" si="19"/>
        <v>#DIV/0!</v>
      </c>
      <c r="I93" s="434" t="e">
        <f t="shared" si="19"/>
        <v>#DIV/0!</v>
      </c>
      <c r="J93" s="434" t="e">
        <f t="shared" si="19"/>
        <v>#DIV/0!</v>
      </c>
      <c r="K93" s="52"/>
      <c r="L93"/>
      <c r="M93" s="29"/>
    </row>
    <row r="94" spans="2:13" x14ac:dyDescent="0.2">
      <c r="B94" s="122"/>
      <c r="C94" s="47" t="s">
        <v>369</v>
      </c>
      <c r="D94" s="434">
        <f>'Fuel aggregation'!D96</f>
        <v>0</v>
      </c>
      <c r="E94" s="434"/>
      <c r="F94" s="434">
        <f>'Fuel aggregation'!F96</f>
        <v>0</v>
      </c>
      <c r="G94" s="434"/>
      <c r="H94" s="434"/>
      <c r="I94" s="434">
        <f>'Fuel aggregation'!I96</f>
        <v>0</v>
      </c>
      <c r="J94" s="434"/>
      <c r="K94" s="52"/>
      <c r="L94"/>
      <c r="M94" s="29"/>
    </row>
    <row r="95" spans="2:13" x14ac:dyDescent="0.2">
      <c r="B95" s="122"/>
      <c r="C95" s="47" t="s">
        <v>637</v>
      </c>
      <c r="D95" s="439" t="e">
        <f>D93-D94</f>
        <v>#DIV/0!</v>
      </c>
      <c r="E95" s="439"/>
      <c r="F95" s="439" t="e">
        <f>F93-F94</f>
        <v>#DIV/0!</v>
      </c>
      <c r="G95" s="439"/>
      <c r="H95" s="439"/>
      <c r="I95" s="439" t="e">
        <f>I93-I94</f>
        <v>#DIV/0!</v>
      </c>
      <c r="J95" s="434"/>
      <c r="K95" s="52"/>
      <c r="L95"/>
      <c r="M95" s="29"/>
    </row>
    <row r="96" spans="2:13" x14ac:dyDescent="0.2">
      <c r="B96" s="122"/>
      <c r="C96" s="45" t="s">
        <v>370</v>
      </c>
      <c r="D96" s="374" t="e">
        <f>IF((AND(D94=0, D95&gt;0)),"Infinite",IF(D94=0,0,D95/D94))</f>
        <v>#DIV/0!</v>
      </c>
      <c r="E96" s="68"/>
      <c r="F96" s="374" t="e">
        <f>IF((AND(F94=0, F95&gt;0)),"Infinite",IF(F94=0,0,F95/F94))</f>
        <v>#DIV/0!</v>
      </c>
      <c r="G96" s="68"/>
      <c r="H96" s="68"/>
      <c r="I96" s="374" t="e">
        <f>IF((AND(I94=0, I95&gt;0)),"Infinite",IF(I94=0,0,I95/I94))</f>
        <v>#DIV/0!</v>
      </c>
      <c r="J96" s="40"/>
      <c r="K96" s="52"/>
      <c r="L96"/>
      <c r="M96" s="29"/>
    </row>
    <row r="97" spans="2:13" x14ac:dyDescent="0.2">
      <c r="B97" s="122"/>
      <c r="C97" s="217" t="s">
        <v>388</v>
      </c>
      <c r="D97" s="434">
        <f>D66</f>
        <v>0</v>
      </c>
      <c r="E97" s="434" t="e">
        <f t="shared" ref="E97:J97" si="20">E66</f>
        <v>#DIV/0!</v>
      </c>
      <c r="F97" s="434" t="e">
        <f t="shared" si="20"/>
        <v>#DIV/0!</v>
      </c>
      <c r="G97" s="434" t="e">
        <f t="shared" si="20"/>
        <v>#DIV/0!</v>
      </c>
      <c r="H97" s="434" t="e">
        <f t="shared" si="20"/>
        <v>#DIV/0!</v>
      </c>
      <c r="I97" s="434" t="e">
        <f t="shared" si="20"/>
        <v>#DIV/0!</v>
      </c>
      <c r="J97" s="434" t="e">
        <f t="shared" si="20"/>
        <v>#DIV/0!</v>
      </c>
      <c r="K97" s="52"/>
      <c r="L97"/>
      <c r="M97" s="29"/>
    </row>
    <row r="98" spans="2:13" x14ac:dyDescent="0.2">
      <c r="B98" s="122"/>
      <c r="C98" s="217" t="s">
        <v>387</v>
      </c>
      <c r="D98" s="434">
        <f>'Fuel aggregation'!D97</f>
        <v>0</v>
      </c>
      <c r="E98" s="434"/>
      <c r="F98" s="434">
        <f>'Fuel aggregation'!F97</f>
        <v>0</v>
      </c>
      <c r="G98" s="434"/>
      <c r="H98" s="434"/>
      <c r="I98" s="434">
        <f>'Fuel aggregation'!I97</f>
        <v>0</v>
      </c>
      <c r="J98" s="434"/>
      <c r="K98" s="52"/>
      <c r="L98"/>
      <c r="M98" s="29"/>
    </row>
    <row r="99" spans="2:13" x14ac:dyDescent="0.2">
      <c r="B99" s="122"/>
      <c r="C99" s="217" t="s">
        <v>638</v>
      </c>
      <c r="D99" s="439">
        <f>D97-D98</f>
        <v>0</v>
      </c>
      <c r="E99" s="439"/>
      <c r="F99" s="439" t="e">
        <f>F97-F98</f>
        <v>#DIV/0!</v>
      </c>
      <c r="G99" s="439"/>
      <c r="H99" s="439"/>
      <c r="I99" s="439" t="e">
        <f>I97-I98</f>
        <v>#DIV/0!</v>
      </c>
      <c r="J99" s="434"/>
      <c r="K99" s="52"/>
      <c r="L99"/>
      <c r="M99" s="29"/>
    </row>
    <row r="100" spans="2:13" x14ac:dyDescent="0.2">
      <c r="B100" s="84"/>
      <c r="C100" s="218" t="s">
        <v>389</v>
      </c>
      <c r="D100" s="374">
        <f>IF((AND(D98=0, D99&gt;0)),"Infinite",IF(D98=0,0,D99/D98))</f>
        <v>0</v>
      </c>
      <c r="E100" s="68"/>
      <c r="F100" s="374" t="e">
        <f>IF((AND(F98=0, F99&gt;0)),"Infinite",IF(F98=0,0,F99/F98))</f>
        <v>#DIV/0!</v>
      </c>
      <c r="G100" s="68"/>
      <c r="H100" s="68"/>
      <c r="I100" s="374" t="e">
        <f>IF((AND(I98=0, I99&gt;0)),"Infinite",IF(I98=0,0,I99/I98))</f>
        <v>#DIV/0!</v>
      </c>
      <c r="J100" s="40"/>
      <c r="K100" s="52"/>
      <c r="L100"/>
      <c r="M100" s="29"/>
    </row>
    <row r="101" spans="2:13" x14ac:dyDescent="0.2">
      <c r="B101" s="84"/>
      <c r="C101" s="217" t="s">
        <v>371</v>
      </c>
      <c r="D101" s="434" t="e">
        <f>D67</f>
        <v>#DIV/0!</v>
      </c>
      <c r="E101" s="434" t="e">
        <f t="shared" ref="E101:J101" si="21">E67</f>
        <v>#DIV/0!</v>
      </c>
      <c r="F101" s="434" t="e">
        <f t="shared" si="21"/>
        <v>#DIV/0!</v>
      </c>
      <c r="G101" s="434" t="e">
        <f t="shared" si="21"/>
        <v>#DIV/0!</v>
      </c>
      <c r="H101" s="434" t="e">
        <f t="shared" si="21"/>
        <v>#DIV/0!</v>
      </c>
      <c r="I101" s="434" t="e">
        <f t="shared" si="21"/>
        <v>#DIV/0!</v>
      </c>
      <c r="J101" s="434" t="e">
        <f t="shared" si="21"/>
        <v>#DIV/0!</v>
      </c>
      <c r="K101" s="52"/>
      <c r="L101"/>
      <c r="M101" s="29"/>
    </row>
    <row r="102" spans="2:13" x14ac:dyDescent="0.2">
      <c r="B102" s="84"/>
      <c r="C102" s="217" t="s">
        <v>372</v>
      </c>
      <c r="D102" s="434">
        <f>'Fuel aggregation'!D98</f>
        <v>0</v>
      </c>
      <c r="E102" s="434"/>
      <c r="F102" s="434">
        <f>'Fuel aggregation'!F98</f>
        <v>0</v>
      </c>
      <c r="G102" s="434"/>
      <c r="H102" s="434"/>
      <c r="I102" s="434">
        <f>'Fuel aggregation'!I98</f>
        <v>0</v>
      </c>
      <c r="J102" s="434"/>
      <c r="K102" s="52"/>
      <c r="L102"/>
      <c r="M102" s="29"/>
    </row>
    <row r="103" spans="2:13" x14ac:dyDescent="0.2">
      <c r="B103" s="84"/>
      <c r="C103" s="217" t="s">
        <v>639</v>
      </c>
      <c r="D103" s="439" t="e">
        <f>D101-D102</f>
        <v>#DIV/0!</v>
      </c>
      <c r="E103" s="439"/>
      <c r="F103" s="439" t="e">
        <f>F101-F102</f>
        <v>#DIV/0!</v>
      </c>
      <c r="G103" s="439"/>
      <c r="H103" s="439"/>
      <c r="I103" s="439" t="e">
        <f>I101-I102</f>
        <v>#DIV/0!</v>
      </c>
      <c r="J103" s="434"/>
      <c r="K103" s="52"/>
      <c r="L103"/>
      <c r="M103" s="29"/>
    </row>
    <row r="104" spans="2:13" x14ac:dyDescent="0.2">
      <c r="B104" s="84"/>
      <c r="C104" s="217" t="s">
        <v>373</v>
      </c>
      <c r="D104" s="373" t="e">
        <f>IF((AND(D102=0, D103&gt;0)),"Infinite",IF(D102=0,0,D103/D102))</f>
        <v>#DIV/0!</v>
      </c>
      <c r="E104" s="24"/>
      <c r="F104" s="373" t="e">
        <f>IF((AND(F102=0, F103&gt;0)),"Infinite",IF(F102=0,0,F103/F102))</f>
        <v>#DIV/0!</v>
      </c>
      <c r="G104" s="24"/>
      <c r="H104" s="24"/>
      <c r="I104" s="373" t="e">
        <f>IF((AND(I102=0, I103&gt;0)),"Infinite",IF(I102=0,0,I103/I102))</f>
        <v>#DIV/0!</v>
      </c>
      <c r="J104"/>
      <c r="K104" s="52"/>
      <c r="L104"/>
      <c r="M104" s="29"/>
    </row>
    <row r="105" spans="2:13" ht="17" thickBot="1" x14ac:dyDescent="0.25">
      <c r="B105" s="91"/>
      <c r="C105" s="108"/>
      <c r="D105" s="31"/>
      <c r="E105" s="31"/>
      <c r="F105" s="31"/>
      <c r="G105" s="31"/>
      <c r="H105" s="31"/>
      <c r="I105" s="31"/>
      <c r="J105" s="31"/>
      <c r="K105" s="133"/>
      <c r="L105" s="31"/>
      <c r="M105" s="32"/>
    </row>
    <row r="106" spans="2:13" x14ac:dyDescent="0.2">
      <c r="B106" s="122" t="s">
        <v>53</v>
      </c>
      <c r="C106" s="47" t="s">
        <v>378</v>
      </c>
      <c r="D106" s="434">
        <f>'Main activity'!D35</f>
        <v>0</v>
      </c>
      <c r="E106" s="434" t="e">
        <f>'Main activity'!E35</f>
        <v>#DIV/0!</v>
      </c>
      <c r="F106" s="434" t="e">
        <f>'Main activity'!F35</f>
        <v>#DIV/0!</v>
      </c>
      <c r="G106" s="434" t="e">
        <f>'Main activity'!G35</f>
        <v>#DIV/0!</v>
      </c>
      <c r="H106" s="434" t="e">
        <f>'Main activity'!H35</f>
        <v>#DIV/0!</v>
      </c>
      <c r="I106" s="434" t="e">
        <f>'Main activity'!I35</f>
        <v>#DIV/0!</v>
      </c>
      <c r="J106" s="434">
        <f>'Main activity'!J35</f>
        <v>0</v>
      </c>
      <c r="K106" s="52"/>
      <c r="L106"/>
      <c r="M106" s="29"/>
    </row>
    <row r="107" spans="2:13" x14ac:dyDescent="0.2">
      <c r="B107" s="122"/>
      <c r="C107" s="47" t="s">
        <v>390</v>
      </c>
      <c r="D107" s="434">
        <f>'Main activity'!D36</f>
        <v>0</v>
      </c>
      <c r="E107" s="434" t="e">
        <f>'Main activity'!E36</f>
        <v>#DIV/0!</v>
      </c>
      <c r="F107" s="434" t="e">
        <f>'Main activity'!F36</f>
        <v>#DIV/0!</v>
      </c>
      <c r="G107" s="434" t="e">
        <f>'Main activity'!G36</f>
        <v>#DIV/0!</v>
      </c>
      <c r="H107" s="434" t="e">
        <f>'Main activity'!H36</f>
        <v>#DIV/0!</v>
      </c>
      <c r="I107" s="434" t="e">
        <f>'Main activity'!I36</f>
        <v>#DIV/0!</v>
      </c>
      <c r="J107" s="434">
        <f>'Main activity'!J36</f>
        <v>0</v>
      </c>
      <c r="K107" s="52"/>
      <c r="L107"/>
      <c r="M107" s="29"/>
    </row>
    <row r="108" spans="2:13" x14ac:dyDescent="0.2">
      <c r="B108" s="122"/>
      <c r="C108" s="47" t="s">
        <v>365</v>
      </c>
      <c r="D108" s="434">
        <f>'Main activity'!D37</f>
        <v>0</v>
      </c>
      <c r="E108" s="434" t="e">
        <f>'Main activity'!E37</f>
        <v>#DIV/0!</v>
      </c>
      <c r="F108" s="434" t="e">
        <f>'Main activity'!F37</f>
        <v>#DIV/0!</v>
      </c>
      <c r="G108" s="434" t="e">
        <f>'Main activity'!G37</f>
        <v>#DIV/0!</v>
      </c>
      <c r="H108" s="434" t="e">
        <f>'Main activity'!H37</f>
        <v>#DIV/0!</v>
      </c>
      <c r="I108" s="434" t="e">
        <f>'Main activity'!I37</f>
        <v>#DIV/0!</v>
      </c>
      <c r="J108" s="434">
        <f>'Main activity'!J37</f>
        <v>0</v>
      </c>
      <c r="K108" s="52"/>
      <c r="L108"/>
      <c r="M108" s="29"/>
    </row>
    <row r="109" spans="2:13" x14ac:dyDescent="0.2">
      <c r="B109" s="122"/>
      <c r="C109" s="47" t="s">
        <v>368</v>
      </c>
      <c r="D109" s="434">
        <f>'Main activity'!D38</f>
        <v>0</v>
      </c>
      <c r="E109" s="434" t="e">
        <f>'Main activity'!E38</f>
        <v>#DIV/0!</v>
      </c>
      <c r="F109" s="434" t="e">
        <f>'Main activity'!F38</f>
        <v>#DIV/0!</v>
      </c>
      <c r="G109" s="434" t="e">
        <f>'Main activity'!G38</f>
        <v>#DIV/0!</v>
      </c>
      <c r="H109" s="434" t="e">
        <f>'Main activity'!H38</f>
        <v>#DIV/0!</v>
      </c>
      <c r="I109" s="434" t="e">
        <f>'Main activity'!I38</f>
        <v>#DIV/0!</v>
      </c>
      <c r="J109" s="434">
        <f>'Main activity'!J38</f>
        <v>0</v>
      </c>
      <c r="K109" s="52"/>
      <c r="L109"/>
      <c r="M109" s="29"/>
    </row>
    <row r="110" spans="2:13" x14ac:dyDescent="0.2">
      <c r="B110" s="122"/>
      <c r="C110" s="217" t="s">
        <v>371</v>
      </c>
      <c r="D110" s="434">
        <f>'Main activity'!D39</f>
        <v>0</v>
      </c>
      <c r="E110" s="434" t="e">
        <f>'Main activity'!E39</f>
        <v>#DIV/0!</v>
      </c>
      <c r="F110" s="434" t="e">
        <f>'Main activity'!F39</f>
        <v>#DIV/0!</v>
      </c>
      <c r="G110" s="434" t="e">
        <f>'Main activity'!G39</f>
        <v>#DIV/0!</v>
      </c>
      <c r="H110" s="434" t="e">
        <f>'Main activity'!H39</f>
        <v>#DIV/0!</v>
      </c>
      <c r="I110" s="434" t="e">
        <f>'Main activity'!I39</f>
        <v>#DIV/0!</v>
      </c>
      <c r="J110" s="434">
        <f>'Main activity'!J39</f>
        <v>0</v>
      </c>
      <c r="K110" s="52"/>
      <c r="L110"/>
      <c r="M110" s="29"/>
    </row>
    <row r="111" spans="2:13" ht="17" thickBot="1" x14ac:dyDescent="0.25">
      <c r="B111" s="122"/>
      <c r="C111" s="219" t="s">
        <v>374</v>
      </c>
      <c r="D111" s="437">
        <f>SUM(D106:D110)</f>
        <v>0</v>
      </c>
      <c r="E111" s="437" t="e">
        <f t="shared" ref="E111:J111" si="22">SUM(E106:E110)</f>
        <v>#DIV/0!</v>
      </c>
      <c r="F111" s="437" t="e">
        <f t="shared" si="22"/>
        <v>#DIV/0!</v>
      </c>
      <c r="G111" s="437" t="e">
        <f t="shared" si="22"/>
        <v>#DIV/0!</v>
      </c>
      <c r="H111" s="437" t="e">
        <f t="shared" si="22"/>
        <v>#DIV/0!</v>
      </c>
      <c r="I111" s="437" t="e">
        <f t="shared" si="22"/>
        <v>#DIV/0!</v>
      </c>
      <c r="J111" s="437">
        <f t="shared" si="22"/>
        <v>0</v>
      </c>
      <c r="K111" s="52"/>
      <c r="L111"/>
      <c r="M111" s="29"/>
    </row>
    <row r="112" spans="2:13" ht="17" thickTop="1" x14ac:dyDescent="0.2">
      <c r="B112" s="122"/>
      <c r="C112" s="217" t="s">
        <v>375</v>
      </c>
      <c r="D112" s="434">
        <f>'Fuel aggregation'!D86</f>
        <v>0</v>
      </c>
      <c r="E112" s="434"/>
      <c r="F112" s="434">
        <f>'Fuel aggregation'!F86</f>
        <v>0</v>
      </c>
      <c r="G112" s="434"/>
      <c r="H112" s="434"/>
      <c r="I112" s="434">
        <f>'Fuel aggregation'!I86</f>
        <v>0</v>
      </c>
      <c r="J112" s="434"/>
      <c r="K112" s="52"/>
      <c r="L112"/>
      <c r="M112" s="29"/>
    </row>
    <row r="113" spans="2:13" x14ac:dyDescent="0.2">
      <c r="B113" s="122"/>
      <c r="C113" s="217" t="s">
        <v>631</v>
      </c>
      <c r="D113" s="439">
        <f>D111-D112</f>
        <v>0</v>
      </c>
      <c r="E113" s="439"/>
      <c r="F113" s="439" t="e">
        <f>F111-F112</f>
        <v>#DIV/0!</v>
      </c>
      <c r="G113" s="439"/>
      <c r="H113" s="439"/>
      <c r="I113" s="439" t="e">
        <f>I111-I112</f>
        <v>#DIV/0!</v>
      </c>
      <c r="J113" s="434"/>
      <c r="K113" s="52"/>
      <c r="L113"/>
      <c r="M113" s="29"/>
    </row>
    <row r="114" spans="2:13" x14ac:dyDescent="0.2">
      <c r="B114" s="122"/>
      <c r="C114" s="217" t="s">
        <v>376</v>
      </c>
      <c r="D114" s="373">
        <f>IF((AND(D112=0, D113&gt;0)),"Infinite",IF(D112=0,0,D113/D112))</f>
        <v>0</v>
      </c>
      <c r="E114" s="24"/>
      <c r="F114" s="373" t="e">
        <f>IF((AND(F112=0, F113&gt;0)),"Infinite",IF(F112=0,0,F113/F112))</f>
        <v>#DIV/0!</v>
      </c>
      <c r="G114" s="24"/>
      <c r="H114" s="24"/>
      <c r="I114" s="373" t="e">
        <f>IF((AND(I112=0, I113&gt;0)),"Infinite",IF(I112=0,0,I113/I112))</f>
        <v>#DIV/0!</v>
      </c>
      <c r="J114"/>
      <c r="K114" s="52"/>
      <c r="L114" t="e">
        <f>IF(MAX(ABS(D114),ABS(I114),ABS(F114))&gt;0.05,FALSE,TRUE)</f>
        <v>#DIV/0!</v>
      </c>
      <c r="M114" s="29"/>
    </row>
    <row r="115" spans="2:13" x14ac:dyDescent="0.2">
      <c r="B115" s="122"/>
      <c r="C115" s="217"/>
      <c r="D115"/>
      <c r="E115"/>
      <c r="F115"/>
      <c r="G115"/>
      <c r="H115"/>
      <c r="I115"/>
      <c r="J115"/>
      <c r="K115" s="52"/>
      <c r="L115"/>
      <c r="M115" s="29"/>
    </row>
    <row r="116" spans="2:13" x14ac:dyDescent="0.2">
      <c r="B116" s="122"/>
      <c r="C116" s="47" t="s">
        <v>378</v>
      </c>
      <c r="D116" s="434">
        <f>D106</f>
        <v>0</v>
      </c>
      <c r="E116" s="434" t="e">
        <f t="shared" ref="E116:J116" si="23">E106</f>
        <v>#DIV/0!</v>
      </c>
      <c r="F116" s="434" t="e">
        <f t="shared" si="23"/>
        <v>#DIV/0!</v>
      </c>
      <c r="G116" s="434" t="e">
        <f t="shared" si="23"/>
        <v>#DIV/0!</v>
      </c>
      <c r="H116" s="434" t="e">
        <f t="shared" si="23"/>
        <v>#DIV/0!</v>
      </c>
      <c r="I116" s="434" t="e">
        <f t="shared" si="23"/>
        <v>#DIV/0!</v>
      </c>
      <c r="J116" s="434">
        <f t="shared" si="23"/>
        <v>0</v>
      </c>
      <c r="K116" s="52"/>
      <c r="L116"/>
      <c r="M116" s="29"/>
    </row>
    <row r="117" spans="2:13" x14ac:dyDescent="0.2">
      <c r="B117" s="122"/>
      <c r="C117" s="47" t="s">
        <v>379</v>
      </c>
      <c r="D117" s="434">
        <f>'Fuel aggregation'!D76</f>
        <v>0</v>
      </c>
      <c r="E117" s="434"/>
      <c r="F117" s="434">
        <f>'Fuel aggregation'!F76</f>
        <v>0</v>
      </c>
      <c r="G117" s="434"/>
      <c r="H117" s="434"/>
      <c r="I117" s="434">
        <f>'Fuel aggregation'!I76</f>
        <v>0</v>
      </c>
      <c r="J117" s="434"/>
      <c r="K117" s="52"/>
      <c r="L117"/>
      <c r="M117" s="29"/>
    </row>
    <row r="118" spans="2:13" x14ac:dyDescent="0.2">
      <c r="B118" s="122"/>
      <c r="C118" s="47" t="s">
        <v>632</v>
      </c>
      <c r="D118" s="439">
        <f>D116-D117</f>
        <v>0</v>
      </c>
      <c r="E118" s="439"/>
      <c r="F118" s="439" t="e">
        <f>F116-F117</f>
        <v>#DIV/0!</v>
      </c>
      <c r="G118" s="439"/>
      <c r="H118" s="439"/>
      <c r="I118" s="439" t="e">
        <f>I116-I117</f>
        <v>#DIV/0!</v>
      </c>
      <c r="J118" s="434"/>
      <c r="K118" s="52"/>
      <c r="L118"/>
      <c r="M118" s="29"/>
    </row>
    <row r="119" spans="2:13" x14ac:dyDescent="0.2">
      <c r="B119" s="122"/>
      <c r="C119" s="45" t="s">
        <v>380</v>
      </c>
      <c r="D119" s="567">
        <f>IF((AND(D117=0, D118&gt;0)),"Infinite",IF(D117=0,0,D118/D117))</f>
        <v>0</v>
      </c>
      <c r="E119" s="68"/>
      <c r="F119" s="374" t="e">
        <f>IF((AND(F117=0, F118&gt;0)),"Infinite",IF(F117=0,0,F118/F117))</f>
        <v>#DIV/0!</v>
      </c>
      <c r="G119" s="68"/>
      <c r="H119" s="68"/>
      <c r="I119" s="374" t="e">
        <f>IF((AND(I117=0, I118&gt;0)),"Infinite",IF(I117=0,0,I118/I117))</f>
        <v>#DIV/0!</v>
      </c>
      <c r="J119" s="40"/>
      <c r="K119" s="52"/>
      <c r="L119"/>
      <c r="M119" s="29"/>
    </row>
    <row r="120" spans="2:13" x14ac:dyDescent="0.2">
      <c r="B120" s="122"/>
      <c r="C120" s="47" t="s">
        <v>390</v>
      </c>
      <c r="D120" s="434">
        <f>D107</f>
        <v>0</v>
      </c>
      <c r="E120" s="434" t="e">
        <f t="shared" ref="E120:J120" si="24">E107</f>
        <v>#DIV/0!</v>
      </c>
      <c r="F120" s="434" t="e">
        <f t="shared" si="24"/>
        <v>#DIV/0!</v>
      </c>
      <c r="G120" s="434" t="e">
        <f t="shared" si="24"/>
        <v>#DIV/0!</v>
      </c>
      <c r="H120" s="434" t="e">
        <f t="shared" si="24"/>
        <v>#DIV/0!</v>
      </c>
      <c r="I120" s="434" t="e">
        <f t="shared" si="24"/>
        <v>#DIV/0!</v>
      </c>
      <c r="J120" s="434">
        <f t="shared" si="24"/>
        <v>0</v>
      </c>
      <c r="K120" s="52"/>
      <c r="L120"/>
      <c r="M120" s="29"/>
    </row>
    <row r="121" spans="2:13" x14ac:dyDescent="0.2">
      <c r="B121" s="122"/>
      <c r="C121" s="47" t="s">
        <v>391</v>
      </c>
      <c r="D121" s="434">
        <f>'Fuel aggregation'!D78</f>
        <v>0</v>
      </c>
      <c r="E121" s="434"/>
      <c r="F121" s="434">
        <f>'Fuel aggregation'!F78</f>
        <v>0</v>
      </c>
      <c r="G121" s="434"/>
      <c r="H121" s="434"/>
      <c r="I121" s="434">
        <f>'Fuel aggregation'!I78</f>
        <v>0</v>
      </c>
      <c r="J121" s="434"/>
      <c r="K121" s="52"/>
      <c r="L121"/>
      <c r="M121" s="29"/>
    </row>
    <row r="122" spans="2:13" x14ac:dyDescent="0.2">
      <c r="B122" s="122"/>
      <c r="C122" s="47" t="s">
        <v>634</v>
      </c>
      <c r="D122" s="439">
        <f>D120-D121</f>
        <v>0</v>
      </c>
      <c r="E122" s="439"/>
      <c r="F122" s="439" t="e">
        <f>F120-F121</f>
        <v>#DIV/0!</v>
      </c>
      <c r="G122" s="439"/>
      <c r="H122" s="439"/>
      <c r="I122" s="439" t="e">
        <f>I120-I121</f>
        <v>#DIV/0!</v>
      </c>
      <c r="J122" s="434"/>
      <c r="K122" s="52"/>
      <c r="L122"/>
      <c r="M122" s="29"/>
    </row>
    <row r="123" spans="2:13" x14ac:dyDescent="0.2">
      <c r="B123" s="122"/>
      <c r="C123" s="45" t="s">
        <v>392</v>
      </c>
      <c r="D123" s="567">
        <f>IF((AND(D121=0, D122&gt;0)),"Infinite",IF(D121=0,0,D122/D121))</f>
        <v>0</v>
      </c>
      <c r="E123" s="68"/>
      <c r="F123" s="374" t="e">
        <f>IF((AND(F121=0, F122&gt;0)),"Infinite",IF(F121=0,0,F122/F121))</f>
        <v>#DIV/0!</v>
      </c>
      <c r="G123" s="68"/>
      <c r="H123" s="68"/>
      <c r="I123" s="374" t="e">
        <f>IF((AND(I121=0, I122&gt;0)),"Infinite",IF(I121=0,0,I122/I121))</f>
        <v>#DIV/0!</v>
      </c>
      <c r="J123" s="40"/>
      <c r="K123" s="52"/>
      <c r="L123"/>
      <c r="M123" s="29"/>
    </row>
    <row r="124" spans="2:13" x14ac:dyDescent="0.2">
      <c r="B124" s="122"/>
      <c r="C124" s="47" t="s">
        <v>365</v>
      </c>
      <c r="D124" s="434">
        <f>D108</f>
        <v>0</v>
      </c>
      <c r="E124" s="434" t="e">
        <f t="shared" ref="E124:J124" si="25">E108</f>
        <v>#DIV/0!</v>
      </c>
      <c r="F124" s="434" t="e">
        <f t="shared" si="25"/>
        <v>#DIV/0!</v>
      </c>
      <c r="G124" s="434" t="e">
        <f t="shared" si="25"/>
        <v>#DIV/0!</v>
      </c>
      <c r="H124" s="434" t="e">
        <f t="shared" si="25"/>
        <v>#DIV/0!</v>
      </c>
      <c r="I124" s="434" t="e">
        <f t="shared" si="25"/>
        <v>#DIV/0!</v>
      </c>
      <c r="J124" s="434">
        <f t="shared" si="25"/>
        <v>0</v>
      </c>
      <c r="K124" s="52"/>
      <c r="L124"/>
      <c r="M124" s="29"/>
    </row>
    <row r="125" spans="2:13" x14ac:dyDescent="0.2">
      <c r="B125" s="122"/>
      <c r="C125" s="47" t="s">
        <v>366</v>
      </c>
      <c r="D125" s="434">
        <f>'Fuel aggregation'!D79</f>
        <v>0</v>
      </c>
      <c r="E125" s="434"/>
      <c r="F125" s="434">
        <f>'Fuel aggregation'!F79</f>
        <v>0</v>
      </c>
      <c r="G125" s="434"/>
      <c r="H125" s="434"/>
      <c r="I125" s="434">
        <f>'Fuel aggregation'!I79</f>
        <v>0</v>
      </c>
      <c r="J125" s="434"/>
      <c r="K125" s="52"/>
      <c r="L125"/>
      <c r="M125" s="29"/>
    </row>
    <row r="126" spans="2:13" x14ac:dyDescent="0.2">
      <c r="B126" s="122"/>
      <c r="C126" s="47" t="s">
        <v>635</v>
      </c>
      <c r="D126" s="439">
        <f>D124-D125</f>
        <v>0</v>
      </c>
      <c r="E126" s="439"/>
      <c r="F126" s="439" t="e">
        <f>F124-F125</f>
        <v>#DIV/0!</v>
      </c>
      <c r="G126" s="439"/>
      <c r="H126" s="439"/>
      <c r="I126" s="439" t="e">
        <f>I124-I125</f>
        <v>#DIV/0!</v>
      </c>
      <c r="J126" s="434"/>
      <c r="K126" s="52"/>
      <c r="L126"/>
      <c r="M126" s="29"/>
    </row>
    <row r="127" spans="2:13" x14ac:dyDescent="0.2">
      <c r="B127" s="122"/>
      <c r="C127" s="45" t="s">
        <v>367</v>
      </c>
      <c r="D127" s="567">
        <f>IF((AND(D125=0, D126&gt;0)),"Infinite",IF(D125=0,0,D126/D125))</f>
        <v>0</v>
      </c>
      <c r="E127" s="68"/>
      <c r="F127" s="374" t="e">
        <f>IF((AND(F125=0, F126&gt;0)),"Infinite",IF(F125=0,0,F126/F125))</f>
        <v>#DIV/0!</v>
      </c>
      <c r="G127" s="68"/>
      <c r="H127" s="68"/>
      <c r="I127" s="374" t="e">
        <f>IF((AND(I125=0, I126&gt;0)),"Infinite",IF(I125=0,0,I126/I125))</f>
        <v>#DIV/0!</v>
      </c>
      <c r="J127" s="40"/>
      <c r="K127" s="52"/>
      <c r="L127"/>
      <c r="M127" s="29"/>
    </row>
    <row r="128" spans="2:13" x14ac:dyDescent="0.2">
      <c r="B128" s="122"/>
      <c r="C128" s="47" t="s">
        <v>368</v>
      </c>
      <c r="D128" s="434">
        <f>D109</f>
        <v>0</v>
      </c>
      <c r="E128" s="434" t="e">
        <f t="shared" ref="E128:J128" si="26">E109</f>
        <v>#DIV/0!</v>
      </c>
      <c r="F128" s="434" t="e">
        <f t="shared" si="26"/>
        <v>#DIV/0!</v>
      </c>
      <c r="G128" s="434" t="e">
        <f t="shared" si="26"/>
        <v>#DIV/0!</v>
      </c>
      <c r="H128" s="434" t="e">
        <f t="shared" si="26"/>
        <v>#DIV/0!</v>
      </c>
      <c r="I128" s="434" t="e">
        <f t="shared" si="26"/>
        <v>#DIV/0!</v>
      </c>
      <c r="J128" s="434">
        <f t="shared" si="26"/>
        <v>0</v>
      </c>
      <c r="K128" s="52"/>
      <c r="L128"/>
      <c r="M128" s="29"/>
    </row>
    <row r="129" spans="2:13" x14ac:dyDescent="0.2">
      <c r="B129" s="122"/>
      <c r="C129" s="47" t="s">
        <v>369</v>
      </c>
      <c r="D129" s="434">
        <f>'Fuel aggregation'!D83</f>
        <v>0</v>
      </c>
      <c r="E129" s="434"/>
      <c r="F129" s="434">
        <f>'Fuel aggregation'!F83</f>
        <v>0</v>
      </c>
      <c r="G129" s="434"/>
      <c r="H129" s="434"/>
      <c r="I129" s="434">
        <f>'Fuel aggregation'!I83</f>
        <v>0</v>
      </c>
      <c r="J129" s="434"/>
      <c r="K129" s="52"/>
      <c r="L129"/>
      <c r="M129" s="29"/>
    </row>
    <row r="130" spans="2:13" x14ac:dyDescent="0.2">
      <c r="B130" s="122"/>
      <c r="C130" s="47" t="s">
        <v>637</v>
      </c>
      <c r="D130" s="439">
        <f>D128-D129</f>
        <v>0</v>
      </c>
      <c r="E130" s="439"/>
      <c r="F130" s="439" t="e">
        <f>F128-F129</f>
        <v>#DIV/0!</v>
      </c>
      <c r="G130" s="439"/>
      <c r="H130" s="439"/>
      <c r="I130" s="439" t="e">
        <f>I128-I129</f>
        <v>#DIV/0!</v>
      </c>
      <c r="J130" s="434"/>
      <c r="K130" s="52"/>
      <c r="L130"/>
      <c r="M130" s="29"/>
    </row>
    <row r="131" spans="2:13" x14ac:dyDescent="0.2">
      <c r="B131" s="122"/>
      <c r="C131" s="45" t="s">
        <v>370</v>
      </c>
      <c r="D131" s="567">
        <f>IF((AND(D129=0, D130&gt;0)),"Infinite",IF(D129=0,0,D130/D129))</f>
        <v>0</v>
      </c>
      <c r="E131" s="68"/>
      <c r="F131" s="374" t="e">
        <f>IF((AND(F129=0, F130&gt;0)),"Infinite",IF(F129=0,0,F130/F129))</f>
        <v>#DIV/0!</v>
      </c>
      <c r="G131" s="68"/>
      <c r="H131" s="68"/>
      <c r="I131" s="374" t="e">
        <f>IF((AND(I129=0, I130&gt;0)),"Infinite",IF(I129=0,0,I130/I129))</f>
        <v>#DIV/0!</v>
      </c>
      <c r="J131" s="40"/>
      <c r="K131" s="52"/>
      <c r="L131"/>
      <c r="M131" s="29"/>
    </row>
    <row r="132" spans="2:13" x14ac:dyDescent="0.2">
      <c r="B132" s="122"/>
      <c r="C132" s="217" t="s">
        <v>371</v>
      </c>
      <c r="D132" s="434">
        <f>D110</f>
        <v>0</v>
      </c>
      <c r="E132" s="434" t="e">
        <f t="shared" ref="E132:J132" si="27">E110</f>
        <v>#DIV/0!</v>
      </c>
      <c r="F132" s="434" t="e">
        <f t="shared" si="27"/>
        <v>#DIV/0!</v>
      </c>
      <c r="G132" s="434" t="e">
        <f t="shared" si="27"/>
        <v>#DIV/0!</v>
      </c>
      <c r="H132" s="434" t="e">
        <f t="shared" si="27"/>
        <v>#DIV/0!</v>
      </c>
      <c r="I132" s="434" t="e">
        <f t="shared" si="27"/>
        <v>#DIV/0!</v>
      </c>
      <c r="J132" s="434">
        <f t="shared" si="27"/>
        <v>0</v>
      </c>
      <c r="K132" s="52"/>
      <c r="L132"/>
      <c r="M132" s="29"/>
    </row>
    <row r="133" spans="2:13" x14ac:dyDescent="0.2">
      <c r="B133" s="84"/>
      <c r="C133" s="217" t="s">
        <v>372</v>
      </c>
      <c r="D133" s="434">
        <f>'Fuel aggregation'!D85</f>
        <v>0</v>
      </c>
      <c r="E133" s="434"/>
      <c r="F133" s="434">
        <f>'Fuel aggregation'!F85</f>
        <v>0</v>
      </c>
      <c r="G133" s="434"/>
      <c r="H133" s="434"/>
      <c r="I133" s="434">
        <f>'Fuel aggregation'!I85</f>
        <v>0</v>
      </c>
      <c r="J133" s="434"/>
      <c r="K133" s="52"/>
      <c r="L133"/>
      <c r="M133" s="29"/>
    </row>
    <row r="134" spans="2:13" x14ac:dyDescent="0.2">
      <c r="B134" s="84"/>
      <c r="C134" s="217" t="s">
        <v>639</v>
      </c>
      <c r="D134" s="439">
        <f>D132-D133</f>
        <v>0</v>
      </c>
      <c r="E134" s="439"/>
      <c r="F134" s="439" t="e">
        <f>F132-F133</f>
        <v>#DIV/0!</v>
      </c>
      <c r="G134" s="439"/>
      <c r="H134" s="439"/>
      <c r="I134" s="439" t="e">
        <f>I132-I133</f>
        <v>#DIV/0!</v>
      </c>
      <c r="J134" s="434"/>
      <c r="K134" s="52"/>
      <c r="L134"/>
      <c r="M134" s="29"/>
    </row>
    <row r="135" spans="2:13" x14ac:dyDescent="0.2">
      <c r="B135" s="84"/>
      <c r="C135" s="217" t="s">
        <v>373</v>
      </c>
      <c r="D135" s="373">
        <f>IF((AND(D133=0, D134&gt;0)),"Infinite",IF(D133=0,0,D134/D133))</f>
        <v>0</v>
      </c>
      <c r="E135" s="24"/>
      <c r="F135" s="374" t="e">
        <f>IF((AND(F133=0, F134&gt;0)),"Infinite",IF(F133=0,0,F134/F133))</f>
        <v>#DIV/0!</v>
      </c>
      <c r="G135" s="24"/>
      <c r="H135" s="24"/>
      <c r="I135" s="373" t="e">
        <f>IF((AND(I133=0, I134&gt;0)),"Infinite",IF(I133=0,0,I134/I133))</f>
        <v>#DIV/0!</v>
      </c>
      <c r="J135"/>
      <c r="K135" s="52"/>
      <c r="L135"/>
      <c r="M135" s="29"/>
    </row>
    <row r="136" spans="2:13" x14ac:dyDescent="0.2">
      <c r="B136" s="89"/>
      <c r="C136" s="45"/>
      <c r="D136" s="40"/>
      <c r="E136" s="40"/>
      <c r="F136" s="40"/>
      <c r="G136" s="40"/>
      <c r="H136" s="40"/>
      <c r="I136" s="40"/>
      <c r="J136" s="40"/>
      <c r="K136" s="52"/>
      <c r="L136"/>
      <c r="M136" s="29"/>
    </row>
    <row r="137" spans="2:13" x14ac:dyDescent="0.2">
      <c r="B137" s="122" t="s">
        <v>54</v>
      </c>
      <c r="C137" s="7"/>
      <c r="K137" s="52"/>
      <c r="L137"/>
      <c r="M137" s="29"/>
    </row>
    <row r="138" spans="2:13" x14ac:dyDescent="0.2">
      <c r="B138" s="122"/>
      <c r="C138" s="101" t="s">
        <v>393</v>
      </c>
      <c r="D138" s="434">
        <f>'Waste incineration'!D11</f>
        <v>0</v>
      </c>
      <c r="E138" s="434" t="e">
        <f>'Waste incineration'!E11</f>
        <v>#DIV/0!</v>
      </c>
      <c r="F138" s="434" t="e">
        <f>'Waste incineration'!F11</f>
        <v>#DIV/0!</v>
      </c>
      <c r="G138" s="434" t="e">
        <f>'Waste incineration'!G11</f>
        <v>#DIV/0!</v>
      </c>
      <c r="H138" s="434" t="e">
        <f>'Waste incineration'!H11</f>
        <v>#DIV/0!</v>
      </c>
      <c r="I138" s="434" t="e">
        <f>'Waste incineration'!I11</f>
        <v>#DIV/0!</v>
      </c>
      <c r="J138" s="434">
        <f>'Waste incineration'!J11</f>
        <v>0</v>
      </c>
      <c r="K138" s="52"/>
      <c r="L138"/>
      <c r="M138" s="29"/>
    </row>
    <row r="139" spans="2:13" x14ac:dyDescent="0.2">
      <c r="B139" s="122"/>
      <c r="C139" s="101" t="s">
        <v>396</v>
      </c>
      <c r="D139" s="434">
        <f>'Waste incineration'!D12</f>
        <v>0</v>
      </c>
      <c r="E139" s="434" t="e">
        <f>'Waste incineration'!E12</f>
        <v>#DIV/0!</v>
      </c>
      <c r="F139" s="434" t="e">
        <f>'Waste incineration'!F12</f>
        <v>#DIV/0!</v>
      </c>
      <c r="G139" s="434" t="e">
        <f>'Waste incineration'!G12</f>
        <v>#DIV/0!</v>
      </c>
      <c r="H139" s="434" t="e">
        <f>'Waste incineration'!H12</f>
        <v>#DIV/0!</v>
      </c>
      <c r="I139" s="434" t="e">
        <f>'Waste incineration'!I12</f>
        <v>#DIV/0!</v>
      </c>
      <c r="J139" s="434">
        <f>'Waste incineration'!J12</f>
        <v>0</v>
      </c>
      <c r="K139" s="52"/>
      <c r="L139"/>
      <c r="M139" s="29"/>
    </row>
    <row r="140" spans="2:13" ht="17" thickBot="1" x14ac:dyDescent="0.25">
      <c r="B140" s="122"/>
      <c r="C140" s="231" t="s">
        <v>374</v>
      </c>
      <c r="D140" s="437">
        <f>SUM(D138:D139)</f>
        <v>0</v>
      </c>
      <c r="E140" s="437" t="e">
        <f t="shared" ref="E140:J140" si="28">SUM(E138:E139)</f>
        <v>#DIV/0!</v>
      </c>
      <c r="F140" s="437" t="e">
        <f t="shared" si="28"/>
        <v>#DIV/0!</v>
      </c>
      <c r="G140" s="437" t="e">
        <f t="shared" si="28"/>
        <v>#DIV/0!</v>
      </c>
      <c r="H140" s="437" t="e">
        <f t="shared" si="28"/>
        <v>#DIV/0!</v>
      </c>
      <c r="I140" s="437" t="e">
        <f t="shared" si="28"/>
        <v>#DIV/0!</v>
      </c>
      <c r="J140" s="437">
        <f t="shared" si="28"/>
        <v>0</v>
      </c>
      <c r="K140" s="52"/>
      <c r="L140"/>
      <c r="M140" s="29"/>
    </row>
    <row r="141" spans="2:13" ht="17" thickTop="1" x14ac:dyDescent="0.2">
      <c r="B141" s="122"/>
      <c r="C141" s="261" t="s">
        <v>375</v>
      </c>
      <c r="D141" s="434">
        <f>'Fuel aggregation'!D104</f>
        <v>0</v>
      </c>
      <c r="E141" s="434"/>
      <c r="F141" s="434">
        <f>'Fuel aggregation'!F104</f>
        <v>0</v>
      </c>
      <c r="G141" s="434"/>
      <c r="H141" s="434"/>
      <c r="I141" s="434">
        <f>'Fuel aggregation'!I104</f>
        <v>0</v>
      </c>
      <c r="J141" s="434"/>
      <c r="K141" s="52"/>
      <c r="L141"/>
      <c r="M141" s="29"/>
    </row>
    <row r="142" spans="2:13" x14ac:dyDescent="0.2">
      <c r="B142" s="122"/>
      <c r="C142" s="101" t="s">
        <v>631</v>
      </c>
      <c r="D142" s="439">
        <f>D140-D141</f>
        <v>0</v>
      </c>
      <c r="E142" s="439"/>
      <c r="F142" s="439" t="e">
        <f>F140-F141</f>
        <v>#DIV/0!</v>
      </c>
      <c r="G142" s="439"/>
      <c r="H142" s="439"/>
      <c r="I142" s="439" t="e">
        <f>I140-I141</f>
        <v>#DIV/0!</v>
      </c>
      <c r="J142" s="434"/>
      <c r="K142" s="52"/>
      <c r="L142"/>
      <c r="M142" s="29"/>
    </row>
    <row r="143" spans="2:13" x14ac:dyDescent="0.2">
      <c r="B143" s="122"/>
      <c r="C143" s="101" t="s">
        <v>376</v>
      </c>
      <c r="D143" s="373">
        <f>IF((AND(D141=0, D142&gt;0)),"Infinite",IF(D141=0,0,D142/D141))</f>
        <v>0</v>
      </c>
      <c r="E143" s="24"/>
      <c r="F143" s="373" t="e">
        <f>IF((AND(F141=0, F142&gt;0)),"Infinite",IF(F141=0,0,F142/F141))</f>
        <v>#DIV/0!</v>
      </c>
      <c r="G143" s="24"/>
      <c r="H143" s="24"/>
      <c r="I143" s="373" t="e">
        <f>IF((AND(I141=0, I142&gt;0)),"Infinite",IF(I141=0,0,I142/I141))</f>
        <v>#DIV/0!</v>
      </c>
      <c r="J143"/>
      <c r="K143" s="52"/>
      <c r="L143" t="e">
        <f>IF(MAX(ABS(D143),ABS(I143),ABS(F143))&gt;0.05,FALSE,TRUE)</f>
        <v>#DIV/0!</v>
      </c>
      <c r="M143" s="29"/>
    </row>
    <row r="144" spans="2:13" x14ac:dyDescent="0.2">
      <c r="B144" s="122"/>
      <c r="C144" s="101"/>
      <c r="D144" s="52"/>
      <c r="E144"/>
      <c r="F144"/>
      <c r="G144"/>
      <c r="H144"/>
      <c r="I144"/>
      <c r="J144"/>
      <c r="K144" s="52"/>
      <c r="L144"/>
      <c r="M144" s="29"/>
    </row>
    <row r="145" spans="2:13" x14ac:dyDescent="0.2">
      <c r="B145" s="122"/>
      <c r="C145" s="101" t="s">
        <v>393</v>
      </c>
      <c r="D145" s="434">
        <f>D138</f>
        <v>0</v>
      </c>
      <c r="E145" s="434" t="e">
        <f t="shared" ref="E145:J145" si="29">E138</f>
        <v>#DIV/0!</v>
      </c>
      <c r="F145" s="434" t="e">
        <f t="shared" si="29"/>
        <v>#DIV/0!</v>
      </c>
      <c r="G145" s="434" t="e">
        <f t="shared" si="29"/>
        <v>#DIV/0!</v>
      </c>
      <c r="H145" s="434" t="e">
        <f t="shared" si="29"/>
        <v>#DIV/0!</v>
      </c>
      <c r="I145" s="434" t="e">
        <f t="shared" si="29"/>
        <v>#DIV/0!</v>
      </c>
      <c r="J145" s="434">
        <f t="shared" si="29"/>
        <v>0</v>
      </c>
      <c r="K145" s="52"/>
      <c r="L145"/>
      <c r="M145" s="29"/>
    </row>
    <row r="146" spans="2:13" x14ac:dyDescent="0.2">
      <c r="B146" s="122"/>
      <c r="C146" s="101" t="s">
        <v>394</v>
      </c>
      <c r="D146" s="434">
        <f>'Fuel aggregation'!D102</f>
        <v>0</v>
      </c>
      <c r="E146" s="434"/>
      <c r="F146" s="434">
        <f>'Fuel aggregation'!F102</f>
        <v>0</v>
      </c>
      <c r="G146" s="434"/>
      <c r="H146" s="434"/>
      <c r="I146" s="434">
        <f>'Fuel aggregation'!I102</f>
        <v>0</v>
      </c>
      <c r="J146" s="434"/>
      <c r="K146" s="52"/>
      <c r="L146"/>
      <c r="M146" s="29"/>
    </row>
    <row r="147" spans="2:13" x14ac:dyDescent="0.2">
      <c r="B147" s="122"/>
      <c r="C147" s="101" t="s">
        <v>640</v>
      </c>
      <c r="D147" s="439">
        <f>D145-D146</f>
        <v>0</v>
      </c>
      <c r="E147" s="439"/>
      <c r="F147" s="439" t="e">
        <f>F145-F146</f>
        <v>#DIV/0!</v>
      </c>
      <c r="G147" s="439"/>
      <c r="H147" s="439"/>
      <c r="I147" s="439" t="e">
        <f>I145-I146</f>
        <v>#DIV/0!</v>
      </c>
      <c r="J147" s="434"/>
      <c r="K147" s="52"/>
      <c r="L147"/>
      <c r="M147" s="29"/>
    </row>
    <row r="148" spans="2:13" x14ac:dyDescent="0.2">
      <c r="B148" s="122"/>
      <c r="C148" s="232" t="s">
        <v>395</v>
      </c>
      <c r="D148" s="374">
        <f>IF((AND(D146=0, D147&gt;0)),"Infinite",IF(D146=0,0,D147/D146))</f>
        <v>0</v>
      </c>
      <c r="E148" s="68"/>
      <c r="F148" s="374" t="e">
        <f>IF((AND(F146=0, F147&gt;0)),"Infinite",IF(F146=0,0,F147/F146))</f>
        <v>#DIV/0!</v>
      </c>
      <c r="G148" s="68"/>
      <c r="H148" s="68"/>
      <c r="I148" s="374" t="e">
        <f>IF((AND(I146=0, I147&gt;0)),"Infinite",IF(I146=0,0,I147/I146))</f>
        <v>#DIV/0!</v>
      </c>
      <c r="J148" s="40"/>
      <c r="K148" s="52"/>
      <c r="L148"/>
      <c r="M148" s="29"/>
    </row>
    <row r="149" spans="2:13" x14ac:dyDescent="0.2">
      <c r="B149" s="122"/>
      <c r="C149" s="101" t="s">
        <v>396</v>
      </c>
      <c r="D149" s="434">
        <f>D139</f>
        <v>0</v>
      </c>
      <c r="E149" s="434" t="e">
        <f t="shared" ref="E149:J149" si="30">E139</f>
        <v>#DIV/0!</v>
      </c>
      <c r="F149" s="434" t="e">
        <f t="shared" si="30"/>
        <v>#DIV/0!</v>
      </c>
      <c r="G149" s="434" t="e">
        <f t="shared" si="30"/>
        <v>#DIV/0!</v>
      </c>
      <c r="H149" s="434" t="e">
        <f t="shared" si="30"/>
        <v>#DIV/0!</v>
      </c>
      <c r="I149" s="434" t="e">
        <f t="shared" si="30"/>
        <v>#DIV/0!</v>
      </c>
      <c r="J149" s="434">
        <f t="shared" si="30"/>
        <v>0</v>
      </c>
      <c r="K149" s="52"/>
      <c r="L149"/>
      <c r="M149" s="29"/>
    </row>
    <row r="150" spans="2:13" x14ac:dyDescent="0.2">
      <c r="B150" s="122"/>
      <c r="C150" s="101" t="s">
        <v>397</v>
      </c>
      <c r="D150" s="434">
        <f>'Fuel aggregation'!D103</f>
        <v>0</v>
      </c>
      <c r="E150" s="434"/>
      <c r="F150" s="434">
        <f>'Fuel aggregation'!F103</f>
        <v>0</v>
      </c>
      <c r="G150" s="434"/>
      <c r="H150" s="434"/>
      <c r="I150" s="434">
        <f>'Fuel aggregation'!I103</f>
        <v>0</v>
      </c>
      <c r="J150" s="434"/>
      <c r="K150" s="52"/>
      <c r="L150"/>
      <c r="M150" s="29"/>
    </row>
    <row r="151" spans="2:13" x14ac:dyDescent="0.2">
      <c r="B151" s="122"/>
      <c r="C151" s="101" t="s">
        <v>641</v>
      </c>
      <c r="D151" s="439">
        <f>D149-D150</f>
        <v>0</v>
      </c>
      <c r="E151" s="439"/>
      <c r="F151" s="439" t="e">
        <f>F149-F150</f>
        <v>#DIV/0!</v>
      </c>
      <c r="G151" s="439"/>
      <c r="H151" s="439"/>
      <c r="I151" s="439" t="e">
        <f>I149-I150</f>
        <v>#DIV/0!</v>
      </c>
      <c r="J151" s="434"/>
      <c r="K151" s="52"/>
      <c r="L151"/>
      <c r="M151" s="29"/>
    </row>
    <row r="152" spans="2:13" x14ac:dyDescent="0.2">
      <c r="B152" s="122"/>
      <c r="C152" s="101" t="s">
        <v>398</v>
      </c>
      <c r="D152" s="373">
        <f>IF((AND(D150=0, D151&gt;0)),"Infinite",IF(D150=0,0,D151/D150))</f>
        <v>0</v>
      </c>
      <c r="E152" s="24"/>
      <c r="F152" s="373" t="e">
        <f>IF((AND(F150=0, F151&gt;0)),"Infinite",IF(F150=0,0,F151/F150))</f>
        <v>#DIV/0!</v>
      </c>
      <c r="G152" s="24"/>
      <c r="H152" s="24"/>
      <c r="I152" s="373" t="e">
        <f>IF((AND(I150=0, I151&gt;0)),"Infinite",IF(I150=0,0,I151/I150))</f>
        <v>#DIV/0!</v>
      </c>
      <c r="J152"/>
      <c r="K152" s="52"/>
      <c r="L152"/>
      <c r="M152" s="29"/>
    </row>
    <row r="153" spans="2:13" ht="17" thickBot="1" x14ac:dyDescent="0.25">
      <c r="B153" s="91"/>
      <c r="C153" s="31"/>
      <c r="D153" s="133"/>
      <c r="E153" s="31"/>
      <c r="F153" s="31"/>
      <c r="G153" s="31"/>
      <c r="H153" s="31"/>
      <c r="I153" s="31"/>
      <c r="J153" s="31"/>
      <c r="K153" s="133"/>
      <c r="L153" s="31"/>
      <c r="M153" s="32"/>
    </row>
    <row r="154" spans="2:13" x14ac:dyDescent="0.2">
      <c r="B154" s="122" t="s">
        <v>203</v>
      </c>
      <c r="C154" s="47" t="s">
        <v>378</v>
      </c>
      <c r="D154" s="434" t="e">
        <f t="shared" ref="D154:J154" si="31">D60+D106</f>
        <v>#DIV/0!</v>
      </c>
      <c r="E154" s="434" t="e">
        <f t="shared" si="31"/>
        <v>#DIV/0!</v>
      </c>
      <c r="F154" s="434" t="e">
        <f t="shared" si="31"/>
        <v>#DIV/0!</v>
      </c>
      <c r="G154" s="434" t="e">
        <f t="shared" si="31"/>
        <v>#DIV/0!</v>
      </c>
      <c r="H154" s="434" t="e">
        <f t="shared" si="31"/>
        <v>#DIV/0!</v>
      </c>
      <c r="I154" s="434" t="e">
        <f t="shared" si="31"/>
        <v>#DIV/0!</v>
      </c>
      <c r="J154" s="434" t="e">
        <f t="shared" si="31"/>
        <v>#DIV/0!</v>
      </c>
      <c r="K154" s="52"/>
      <c r="L154"/>
      <c r="M154" s="29"/>
    </row>
    <row r="155" spans="2:13" x14ac:dyDescent="0.2">
      <c r="B155" s="84"/>
      <c r="C155" s="47" t="s">
        <v>381</v>
      </c>
      <c r="D155" s="434">
        <f t="shared" ref="D155:J155" si="32">D61</f>
        <v>0</v>
      </c>
      <c r="E155" s="434">
        <f t="shared" si="32"/>
        <v>0</v>
      </c>
      <c r="F155" s="434">
        <f t="shared" si="32"/>
        <v>0</v>
      </c>
      <c r="G155" s="434">
        <f t="shared" si="32"/>
        <v>0</v>
      </c>
      <c r="H155" s="434">
        <f t="shared" si="32"/>
        <v>0</v>
      </c>
      <c r="I155" s="434">
        <f t="shared" si="32"/>
        <v>0</v>
      </c>
      <c r="J155" s="434">
        <f t="shared" si="32"/>
        <v>0</v>
      </c>
      <c r="K155" s="52"/>
      <c r="L155"/>
      <c r="M155" s="29"/>
    </row>
    <row r="156" spans="2:13" x14ac:dyDescent="0.2">
      <c r="B156" s="84"/>
      <c r="C156" s="47" t="s">
        <v>390</v>
      </c>
      <c r="D156" s="434">
        <f t="shared" ref="D156:J157" si="33">D62+D107</f>
        <v>0</v>
      </c>
      <c r="E156" s="434" t="e">
        <f t="shared" si="33"/>
        <v>#DIV/0!</v>
      </c>
      <c r="F156" s="434" t="e">
        <f t="shared" si="33"/>
        <v>#DIV/0!</v>
      </c>
      <c r="G156" s="434" t="e">
        <f t="shared" si="33"/>
        <v>#DIV/0!</v>
      </c>
      <c r="H156" s="434" t="e">
        <f t="shared" si="33"/>
        <v>#DIV/0!</v>
      </c>
      <c r="I156" s="434" t="e">
        <f t="shared" si="33"/>
        <v>#DIV/0!</v>
      </c>
      <c r="J156" s="434" t="e">
        <f t="shared" si="33"/>
        <v>#DIV/0!</v>
      </c>
      <c r="K156" s="52"/>
      <c r="L156"/>
      <c r="M156" s="29"/>
    </row>
    <row r="157" spans="2:13" x14ac:dyDescent="0.2">
      <c r="B157" s="84"/>
      <c r="C157" s="47" t="s">
        <v>365</v>
      </c>
      <c r="D157" s="434" t="e">
        <f t="shared" si="33"/>
        <v>#DIV/0!</v>
      </c>
      <c r="E157" s="434" t="e">
        <f t="shared" si="33"/>
        <v>#DIV/0!</v>
      </c>
      <c r="F157" s="434" t="e">
        <f t="shared" si="33"/>
        <v>#DIV/0!</v>
      </c>
      <c r="G157" s="434" t="e">
        <f t="shared" si="33"/>
        <v>#DIV/0!</v>
      </c>
      <c r="H157" s="434" t="e">
        <f t="shared" si="33"/>
        <v>#DIV/0!</v>
      </c>
      <c r="I157" s="434" t="e">
        <f t="shared" si="33"/>
        <v>#DIV/0!</v>
      </c>
      <c r="J157" s="434" t="e">
        <f t="shared" si="33"/>
        <v>#DIV/0!</v>
      </c>
      <c r="K157" s="52"/>
      <c r="L157"/>
      <c r="M157" s="29"/>
    </row>
    <row r="158" spans="2:13" x14ac:dyDescent="0.2">
      <c r="B158" s="84"/>
      <c r="C158" s="217" t="s">
        <v>384</v>
      </c>
      <c r="D158" s="434">
        <f t="shared" ref="D158:J158" si="34">D64</f>
        <v>0</v>
      </c>
      <c r="E158" s="434" t="e">
        <f t="shared" si="34"/>
        <v>#DIV/0!</v>
      </c>
      <c r="F158" s="434" t="e">
        <f t="shared" si="34"/>
        <v>#DIV/0!</v>
      </c>
      <c r="G158" s="434" t="e">
        <f t="shared" si="34"/>
        <v>#DIV/0!</v>
      </c>
      <c r="H158" s="434" t="e">
        <f t="shared" si="34"/>
        <v>#DIV/0!</v>
      </c>
      <c r="I158" s="434" t="e">
        <f t="shared" si="34"/>
        <v>#DIV/0!</v>
      </c>
      <c r="J158" s="434" t="e">
        <f t="shared" si="34"/>
        <v>#DIV/0!</v>
      </c>
      <c r="K158" s="52"/>
      <c r="L158"/>
      <c r="M158" s="29"/>
    </row>
    <row r="159" spans="2:13" x14ac:dyDescent="0.2">
      <c r="B159" s="84"/>
      <c r="C159" s="217" t="s">
        <v>393</v>
      </c>
      <c r="D159" s="434">
        <f t="shared" ref="D159:J160" si="35">D138</f>
        <v>0</v>
      </c>
      <c r="E159" s="434" t="e">
        <f t="shared" si="35"/>
        <v>#DIV/0!</v>
      </c>
      <c r="F159" s="434" t="e">
        <f t="shared" si="35"/>
        <v>#DIV/0!</v>
      </c>
      <c r="G159" s="434" t="e">
        <f t="shared" si="35"/>
        <v>#DIV/0!</v>
      </c>
      <c r="H159" s="434" t="e">
        <f t="shared" si="35"/>
        <v>#DIV/0!</v>
      </c>
      <c r="I159" s="434" t="e">
        <f t="shared" si="35"/>
        <v>#DIV/0!</v>
      </c>
      <c r="J159" s="434">
        <f t="shared" si="35"/>
        <v>0</v>
      </c>
      <c r="K159" s="52"/>
      <c r="L159"/>
      <c r="M159" s="29"/>
    </row>
    <row r="160" spans="2:13" x14ac:dyDescent="0.2">
      <c r="B160" s="84"/>
      <c r="C160" s="217" t="s">
        <v>396</v>
      </c>
      <c r="D160" s="434">
        <f t="shared" si="35"/>
        <v>0</v>
      </c>
      <c r="E160" s="434" t="e">
        <f t="shared" si="35"/>
        <v>#DIV/0!</v>
      </c>
      <c r="F160" s="434" t="e">
        <f t="shared" si="35"/>
        <v>#DIV/0!</v>
      </c>
      <c r="G160" s="434" t="e">
        <f t="shared" si="35"/>
        <v>#DIV/0!</v>
      </c>
      <c r="H160" s="434" t="e">
        <f t="shared" si="35"/>
        <v>#DIV/0!</v>
      </c>
      <c r="I160" s="434" t="e">
        <f t="shared" si="35"/>
        <v>#DIV/0!</v>
      </c>
      <c r="J160" s="434">
        <f t="shared" si="35"/>
        <v>0</v>
      </c>
      <c r="K160" s="52"/>
      <c r="L160"/>
      <c r="M160" s="29"/>
    </row>
    <row r="161" spans="2:13" x14ac:dyDescent="0.2">
      <c r="B161" s="84"/>
      <c r="C161" s="47" t="s">
        <v>368</v>
      </c>
      <c r="D161" s="434" t="e">
        <f t="shared" ref="D161:J161" si="36">D65+D109</f>
        <v>#DIV/0!</v>
      </c>
      <c r="E161" s="434" t="e">
        <f t="shared" si="36"/>
        <v>#DIV/0!</v>
      </c>
      <c r="F161" s="434" t="e">
        <f t="shared" si="36"/>
        <v>#DIV/0!</v>
      </c>
      <c r="G161" s="434" t="e">
        <f t="shared" si="36"/>
        <v>#DIV/0!</v>
      </c>
      <c r="H161" s="434" t="e">
        <f t="shared" si="36"/>
        <v>#DIV/0!</v>
      </c>
      <c r="I161" s="434" t="e">
        <f t="shared" si="36"/>
        <v>#DIV/0!</v>
      </c>
      <c r="J161" s="434" t="e">
        <f t="shared" si="36"/>
        <v>#DIV/0!</v>
      </c>
      <c r="K161" s="52"/>
      <c r="L161"/>
      <c r="M161" s="29"/>
    </row>
    <row r="162" spans="2:13" x14ac:dyDescent="0.2">
      <c r="B162" s="84"/>
      <c r="C162" s="217" t="s">
        <v>388</v>
      </c>
      <c r="D162" s="434">
        <f t="shared" ref="D162:J162" si="37">D66</f>
        <v>0</v>
      </c>
      <c r="E162" s="434" t="e">
        <f t="shared" si="37"/>
        <v>#DIV/0!</v>
      </c>
      <c r="F162" s="434" t="e">
        <f t="shared" si="37"/>
        <v>#DIV/0!</v>
      </c>
      <c r="G162" s="434" t="e">
        <f t="shared" si="37"/>
        <v>#DIV/0!</v>
      </c>
      <c r="H162" s="434" t="e">
        <f t="shared" si="37"/>
        <v>#DIV/0!</v>
      </c>
      <c r="I162" s="434" t="e">
        <f t="shared" si="37"/>
        <v>#DIV/0!</v>
      </c>
      <c r="J162" s="434" t="e">
        <f t="shared" si="37"/>
        <v>#DIV/0!</v>
      </c>
      <c r="K162" s="52"/>
      <c r="L162"/>
      <c r="M162" s="29"/>
    </row>
    <row r="163" spans="2:13" x14ac:dyDescent="0.2">
      <c r="B163" s="84"/>
      <c r="C163" s="217" t="s">
        <v>371</v>
      </c>
      <c r="D163" s="434" t="e">
        <f t="shared" ref="D163:J163" si="38">D67+D110</f>
        <v>#DIV/0!</v>
      </c>
      <c r="E163" s="434" t="e">
        <f t="shared" si="38"/>
        <v>#DIV/0!</v>
      </c>
      <c r="F163" s="434" t="e">
        <f t="shared" si="38"/>
        <v>#DIV/0!</v>
      </c>
      <c r="G163" s="434" t="e">
        <f t="shared" si="38"/>
        <v>#DIV/0!</v>
      </c>
      <c r="H163" s="434" t="e">
        <f t="shared" si="38"/>
        <v>#DIV/0!</v>
      </c>
      <c r="I163" s="434" t="e">
        <f t="shared" si="38"/>
        <v>#DIV/0!</v>
      </c>
      <c r="J163" s="434" t="e">
        <f t="shared" si="38"/>
        <v>#DIV/0!</v>
      </c>
      <c r="K163" s="52"/>
      <c r="L163"/>
      <c r="M163" s="29"/>
    </row>
    <row r="164" spans="2:13" ht="17" thickBot="1" x14ac:dyDescent="0.25">
      <c r="B164" s="84"/>
      <c r="C164" s="219" t="s">
        <v>374</v>
      </c>
      <c r="D164" s="437" t="e">
        <f>SUM(D154:D163)</f>
        <v>#DIV/0!</v>
      </c>
      <c r="E164" s="437" t="e">
        <f t="shared" ref="E164:J164" si="39">SUM(E154:E163)</f>
        <v>#DIV/0!</v>
      </c>
      <c r="F164" s="437" t="e">
        <f t="shared" si="39"/>
        <v>#DIV/0!</v>
      </c>
      <c r="G164" s="437" t="e">
        <f t="shared" si="39"/>
        <v>#DIV/0!</v>
      </c>
      <c r="H164" s="437" t="e">
        <f t="shared" si="39"/>
        <v>#DIV/0!</v>
      </c>
      <c r="I164" s="437" t="e">
        <f t="shared" si="39"/>
        <v>#DIV/0!</v>
      </c>
      <c r="J164" s="437" t="e">
        <f t="shared" si="39"/>
        <v>#DIV/0!</v>
      </c>
      <c r="K164" s="52"/>
      <c r="L164"/>
      <c r="M164" s="29"/>
    </row>
    <row r="165" spans="2:13" ht="17" thickTop="1" x14ac:dyDescent="0.2">
      <c r="B165" s="84"/>
      <c r="C165" s="260" t="s">
        <v>375</v>
      </c>
      <c r="D165" s="441">
        <f>'Fuel aggregation'!D107</f>
        <v>0</v>
      </c>
      <c r="E165" s="434"/>
      <c r="F165" s="434">
        <f>'Fuel aggregation'!F107</f>
        <v>0</v>
      </c>
      <c r="G165" s="434"/>
      <c r="H165" s="434"/>
      <c r="I165" s="568">
        <f>'Fuel aggregation'!I107</f>
        <v>0</v>
      </c>
      <c r="J165" s="434"/>
      <c r="K165" s="52"/>
      <c r="L165"/>
      <c r="M165" s="29"/>
    </row>
    <row r="166" spans="2:13" x14ac:dyDescent="0.2">
      <c r="B166" s="84"/>
      <c r="C166" s="101" t="s">
        <v>631</v>
      </c>
      <c r="D166" s="442" t="e">
        <f>D164-D165</f>
        <v>#DIV/0!</v>
      </c>
      <c r="E166" s="439"/>
      <c r="F166" s="439" t="e">
        <f>F164-F165</f>
        <v>#DIV/0!</v>
      </c>
      <c r="G166" s="439"/>
      <c r="H166" s="439"/>
      <c r="I166" s="439" t="e">
        <f>I164-I165</f>
        <v>#DIV/0!</v>
      </c>
      <c r="J166" s="434"/>
      <c r="K166" s="52"/>
      <c r="L166"/>
      <c r="M166" s="29" t="s">
        <v>491</v>
      </c>
    </row>
    <row r="167" spans="2:13" x14ac:dyDescent="0.2">
      <c r="B167" s="84"/>
      <c r="C167" s="101" t="s">
        <v>376</v>
      </c>
      <c r="D167" s="373" t="e">
        <f>IF((AND(D165=0, D166&gt;0)),"Infinite",IF(D165=0,0,D166/D165))</f>
        <v>#DIV/0!</v>
      </c>
      <c r="E167" s="24"/>
      <c r="F167" s="373" t="e">
        <f>IF((AND(F165=0, F166&gt;0)),"Infinite",IF(F165=0,0,F166/F165))</f>
        <v>#DIV/0!</v>
      </c>
      <c r="G167" s="24"/>
      <c r="H167" s="24"/>
      <c r="I167" s="373" t="e">
        <f>IF((AND(I165=0, I166&gt;0)),"Infinite",IF(I165=0,0,I166/I165))</f>
        <v>#DIV/0!</v>
      </c>
      <c r="J167"/>
      <c r="K167" s="52"/>
      <c r="L167" t="e">
        <f>IF(MAX(ABS(D167),ABS(I167),ABS(F167))&gt;0.05,FALSE,TRUE)</f>
        <v>#DIV/0!</v>
      </c>
      <c r="M167" s="29"/>
    </row>
    <row r="168" spans="2:13" ht="17" thickBot="1" x14ac:dyDescent="0.25">
      <c r="B168" s="91"/>
      <c r="C168" s="31"/>
      <c r="D168" s="133"/>
      <c r="E168" s="31"/>
      <c r="F168" s="31"/>
      <c r="G168" s="31"/>
      <c r="H168" s="31"/>
      <c r="I168" s="31"/>
      <c r="J168" s="31"/>
      <c r="K168" s="133"/>
      <c r="L168" s="31"/>
      <c r="M168" s="32"/>
    </row>
  </sheetData>
  <mergeCells count="1">
    <mergeCell ref="B5:E5"/>
  </mergeCells>
  <conditionalFormatting sqref="F123">
    <cfRule type="cellIs" dxfId="85" priority="84" operator="between">
      <formula>-0.1</formula>
      <formula>0.1</formula>
    </cfRule>
  </conditionalFormatting>
  <conditionalFormatting sqref="D35">
    <cfRule type="cellIs" dxfId="84" priority="58" operator="between">
      <formula>-0.05</formula>
      <formula>0.05</formula>
    </cfRule>
  </conditionalFormatting>
  <conditionalFormatting sqref="D104">
    <cfRule type="cellIs" dxfId="83" priority="77" operator="between">
      <formula>-0.05</formula>
      <formula>0.05</formula>
    </cfRule>
  </conditionalFormatting>
  <conditionalFormatting sqref="D100">
    <cfRule type="cellIs" dxfId="82" priority="75" operator="between">
      <formula>-0.05</formula>
      <formula>0.05</formula>
    </cfRule>
  </conditionalFormatting>
  <conditionalFormatting sqref="D96">
    <cfRule type="cellIs" dxfId="81" priority="73" operator="between">
      <formula>-0.05</formula>
      <formula>0.05</formula>
    </cfRule>
  </conditionalFormatting>
  <conditionalFormatting sqref="D92">
    <cfRule type="cellIs" dxfId="80" priority="71" operator="between">
      <formula>-0.05</formula>
      <formula>0.05</formula>
    </cfRule>
  </conditionalFormatting>
  <conditionalFormatting sqref="D88">
    <cfRule type="cellIs" dxfId="79" priority="69" operator="between">
      <formula>-0.05</formula>
      <formula>0.05</formula>
    </cfRule>
  </conditionalFormatting>
  <conditionalFormatting sqref="D76">
    <cfRule type="cellIs" dxfId="78" priority="65" operator="between">
      <formula>-0.05</formula>
      <formula>0.05</formula>
    </cfRule>
  </conditionalFormatting>
  <conditionalFormatting sqref="D80">
    <cfRule type="cellIs" dxfId="77" priority="64" operator="between">
      <formula>-0.05</formula>
      <formula>0.05</formula>
    </cfRule>
  </conditionalFormatting>
  <conditionalFormatting sqref="D84">
    <cfRule type="cellIs" dxfId="76" priority="63" operator="between">
      <formula>-0.05</formula>
      <formula>0.05</formula>
    </cfRule>
  </conditionalFormatting>
  <conditionalFormatting sqref="F71">
    <cfRule type="cellIs" dxfId="75" priority="62" operator="between">
      <formula>-0.05</formula>
      <formula>0.05</formula>
    </cfRule>
  </conditionalFormatting>
  <conditionalFormatting sqref="D71">
    <cfRule type="cellIs" dxfId="74" priority="61" operator="between">
      <formula>-0.05</formula>
      <formula>0.05</formula>
    </cfRule>
  </conditionalFormatting>
  <conditionalFormatting sqref="D57">
    <cfRule type="cellIs" dxfId="73" priority="60" operator="between">
      <formula>-0.05</formula>
      <formula>0.05</formula>
    </cfRule>
  </conditionalFormatting>
  <conditionalFormatting sqref="D44">
    <cfRule type="cellIs" dxfId="72" priority="59" operator="between">
      <formula>-0.05</formula>
      <formula>0.05</formula>
    </cfRule>
  </conditionalFormatting>
  <conditionalFormatting sqref="D26">
    <cfRule type="cellIs" dxfId="71" priority="57" operator="between">
      <formula>-0.05</formula>
      <formula>0.05</formula>
    </cfRule>
  </conditionalFormatting>
  <conditionalFormatting sqref="D114">
    <cfRule type="cellIs" dxfId="70" priority="55" operator="between">
      <formula>-0.05</formula>
      <formula>0.05</formula>
    </cfRule>
  </conditionalFormatting>
  <conditionalFormatting sqref="D119">
    <cfRule type="cellIs" dxfId="69" priority="54" operator="between">
      <formula>-0.05</formula>
      <formula>0.05</formula>
    </cfRule>
  </conditionalFormatting>
  <conditionalFormatting sqref="D135">
    <cfRule type="cellIs" dxfId="68" priority="50" operator="between">
      <formula>-0.05</formula>
      <formula>0.05</formula>
    </cfRule>
  </conditionalFormatting>
  <conditionalFormatting sqref="D143">
    <cfRule type="cellIs" dxfId="67" priority="49" operator="between">
      <formula>-0.05</formula>
      <formula>0.05</formula>
    </cfRule>
  </conditionalFormatting>
  <conditionalFormatting sqref="D148">
    <cfRule type="cellIs" dxfId="66" priority="48" operator="between">
      <formula>-0.05</formula>
      <formula>0.05</formula>
    </cfRule>
  </conditionalFormatting>
  <conditionalFormatting sqref="D152">
    <cfRule type="cellIs" dxfId="65" priority="47" operator="between">
      <formula>-0.05</formula>
      <formula>0.05</formula>
    </cfRule>
  </conditionalFormatting>
  <conditionalFormatting sqref="D167">
    <cfRule type="cellIs" dxfId="64" priority="46" operator="between">
      <formula>-0.05</formula>
      <formula>0.05</formula>
    </cfRule>
  </conditionalFormatting>
  <conditionalFormatting sqref="D123">
    <cfRule type="cellIs" dxfId="63" priority="45" operator="between">
      <formula>-0.05</formula>
      <formula>0.05</formula>
    </cfRule>
  </conditionalFormatting>
  <conditionalFormatting sqref="D127">
    <cfRule type="cellIs" dxfId="62" priority="44" operator="between">
      <formula>-0.05</formula>
      <formula>0.05</formula>
    </cfRule>
  </conditionalFormatting>
  <conditionalFormatting sqref="D131">
    <cfRule type="cellIs" dxfId="61" priority="43" operator="between">
      <formula>-0.05</formula>
      <formula>0.05</formula>
    </cfRule>
  </conditionalFormatting>
  <conditionalFormatting sqref="F76">
    <cfRule type="cellIs" dxfId="60" priority="42" operator="between">
      <formula>-0.05</formula>
      <formula>0.05</formula>
    </cfRule>
  </conditionalFormatting>
  <conditionalFormatting sqref="F80">
    <cfRule type="cellIs" dxfId="59" priority="41" operator="between">
      <formula>-0.05</formula>
      <formula>0.05</formula>
    </cfRule>
  </conditionalFormatting>
  <conditionalFormatting sqref="F84">
    <cfRule type="cellIs" dxfId="58" priority="40" operator="between">
      <formula>-0.05</formula>
      <formula>0.05</formula>
    </cfRule>
  </conditionalFormatting>
  <conditionalFormatting sqref="F88">
    <cfRule type="cellIs" dxfId="57" priority="39" operator="between">
      <formula>-0.05</formula>
      <formula>0.05</formula>
    </cfRule>
  </conditionalFormatting>
  <conditionalFormatting sqref="F92">
    <cfRule type="cellIs" dxfId="56" priority="38" operator="between">
      <formula>-0.05</formula>
      <formula>0.05</formula>
    </cfRule>
  </conditionalFormatting>
  <conditionalFormatting sqref="F96">
    <cfRule type="cellIs" dxfId="55" priority="37" operator="between">
      <formula>-0.05</formula>
      <formula>0.05</formula>
    </cfRule>
  </conditionalFormatting>
  <conditionalFormatting sqref="F100">
    <cfRule type="cellIs" dxfId="54" priority="36" operator="between">
      <formula>-0.05</formula>
      <formula>0.05</formula>
    </cfRule>
  </conditionalFormatting>
  <conditionalFormatting sqref="F104">
    <cfRule type="cellIs" dxfId="53" priority="35" operator="between">
      <formula>-0.05</formula>
      <formula>0.05</formula>
    </cfRule>
  </conditionalFormatting>
  <conditionalFormatting sqref="F114">
    <cfRule type="cellIs" dxfId="52" priority="34" operator="between">
      <formula>-0.05</formula>
      <formula>0.05</formula>
    </cfRule>
  </conditionalFormatting>
  <conditionalFormatting sqref="I17">
    <cfRule type="cellIs" dxfId="51" priority="1" operator="between">
      <formula>-0.05</formula>
      <formula>0.05</formula>
    </cfRule>
  </conditionalFormatting>
  <conditionalFormatting sqref="F119">
    <cfRule type="cellIs" dxfId="50" priority="33" operator="between">
      <formula>-0.05</formula>
      <formula>0.05</formula>
    </cfRule>
  </conditionalFormatting>
  <conditionalFormatting sqref="F127">
    <cfRule type="cellIs" dxfId="49" priority="32" operator="between">
      <formula>-0.05</formula>
      <formula>0.05</formula>
    </cfRule>
  </conditionalFormatting>
  <conditionalFormatting sqref="F131">
    <cfRule type="cellIs" dxfId="48" priority="31" operator="between">
      <formula>-0.05</formula>
      <formula>0.05</formula>
    </cfRule>
  </conditionalFormatting>
  <conditionalFormatting sqref="F135">
    <cfRule type="cellIs" dxfId="47" priority="30" operator="between">
      <formula>-0.05</formula>
      <formula>0.05</formula>
    </cfRule>
  </conditionalFormatting>
  <conditionalFormatting sqref="F143">
    <cfRule type="cellIs" dxfId="46" priority="29" operator="between">
      <formula>-0.05</formula>
      <formula>0.05</formula>
    </cfRule>
  </conditionalFormatting>
  <conditionalFormatting sqref="F148">
    <cfRule type="cellIs" dxfId="45" priority="28" operator="between">
      <formula>-0.05</formula>
      <formula>0.05</formula>
    </cfRule>
  </conditionalFormatting>
  <conditionalFormatting sqref="F152">
    <cfRule type="cellIs" dxfId="44" priority="27" operator="between">
      <formula>-0.05</formula>
      <formula>0.05</formula>
    </cfRule>
  </conditionalFormatting>
  <conditionalFormatting sqref="F167">
    <cfRule type="cellIs" dxfId="43" priority="26" operator="between">
      <formula>-0.05</formula>
      <formula>0.05</formula>
    </cfRule>
  </conditionalFormatting>
  <conditionalFormatting sqref="I35">
    <cfRule type="cellIs" dxfId="42" priority="14" operator="between">
      <formula>-0.05</formula>
      <formula>0.05</formula>
    </cfRule>
  </conditionalFormatting>
  <conditionalFormatting sqref="I104">
    <cfRule type="cellIs" dxfId="41" priority="25" operator="between">
      <formula>-0.05</formula>
      <formula>0.05</formula>
    </cfRule>
  </conditionalFormatting>
  <conditionalFormatting sqref="I100">
    <cfRule type="cellIs" dxfId="40" priority="24" operator="between">
      <formula>-0.05</formula>
      <formula>0.05</formula>
    </cfRule>
  </conditionalFormatting>
  <conditionalFormatting sqref="I96">
    <cfRule type="cellIs" dxfId="39" priority="23" operator="between">
      <formula>-0.05</formula>
      <formula>0.05</formula>
    </cfRule>
  </conditionalFormatting>
  <conditionalFormatting sqref="I92">
    <cfRule type="cellIs" dxfId="38" priority="22" operator="between">
      <formula>-0.05</formula>
      <formula>0.05</formula>
    </cfRule>
  </conditionalFormatting>
  <conditionalFormatting sqref="I88">
    <cfRule type="cellIs" dxfId="37" priority="21" operator="between">
      <formula>-0.05</formula>
      <formula>0.05</formula>
    </cfRule>
  </conditionalFormatting>
  <conditionalFormatting sqref="I76">
    <cfRule type="cellIs" dxfId="36" priority="20" operator="between">
      <formula>-0.05</formula>
      <formula>0.05</formula>
    </cfRule>
  </conditionalFormatting>
  <conditionalFormatting sqref="I80">
    <cfRule type="cellIs" dxfId="35" priority="19" operator="between">
      <formula>-0.05</formula>
      <formula>0.05</formula>
    </cfRule>
  </conditionalFormatting>
  <conditionalFormatting sqref="I84">
    <cfRule type="cellIs" dxfId="34" priority="18" operator="between">
      <formula>-0.05</formula>
      <formula>0.05</formula>
    </cfRule>
  </conditionalFormatting>
  <conditionalFormatting sqref="I71">
    <cfRule type="cellIs" dxfId="33" priority="17" operator="between">
      <formula>-0.05</formula>
      <formula>0.05</formula>
    </cfRule>
  </conditionalFormatting>
  <conditionalFormatting sqref="I57">
    <cfRule type="cellIs" dxfId="32" priority="16" operator="between">
      <formula>-0.05</formula>
      <formula>0.05</formula>
    </cfRule>
  </conditionalFormatting>
  <conditionalFormatting sqref="I44">
    <cfRule type="cellIs" dxfId="31" priority="15" operator="between">
      <formula>-0.05</formula>
      <formula>0.05</formula>
    </cfRule>
  </conditionalFormatting>
  <conditionalFormatting sqref="I26">
    <cfRule type="cellIs" dxfId="30" priority="13" operator="between">
      <formula>-0.05</formula>
      <formula>0.05</formula>
    </cfRule>
  </conditionalFormatting>
  <conditionalFormatting sqref="I114">
    <cfRule type="cellIs" dxfId="29" priority="12" operator="between">
      <formula>-0.05</formula>
      <formula>0.05</formula>
    </cfRule>
  </conditionalFormatting>
  <conditionalFormatting sqref="I119">
    <cfRule type="cellIs" dxfId="28" priority="11" operator="between">
      <formula>-0.05</formula>
      <formula>0.05</formula>
    </cfRule>
  </conditionalFormatting>
  <conditionalFormatting sqref="I135">
    <cfRule type="cellIs" dxfId="27" priority="10" operator="between">
      <formula>-0.05</formula>
      <formula>0.05</formula>
    </cfRule>
  </conditionalFormatting>
  <conditionalFormatting sqref="I143">
    <cfRule type="cellIs" dxfId="26" priority="9" operator="between">
      <formula>-0.05</formula>
      <formula>0.05</formula>
    </cfRule>
  </conditionalFormatting>
  <conditionalFormatting sqref="I148">
    <cfRule type="cellIs" dxfId="25" priority="8" operator="between">
      <formula>-0.05</formula>
      <formula>0.05</formula>
    </cfRule>
  </conditionalFormatting>
  <conditionalFormatting sqref="I152">
    <cfRule type="cellIs" dxfId="24" priority="7" operator="between">
      <formula>-0.05</formula>
      <formula>0.05</formula>
    </cfRule>
  </conditionalFormatting>
  <conditionalFormatting sqref="I167">
    <cfRule type="cellIs" dxfId="23" priority="6" operator="between">
      <formula>-0.05</formula>
      <formula>0.05</formula>
    </cfRule>
  </conditionalFormatting>
  <conditionalFormatting sqref="I123">
    <cfRule type="cellIs" dxfId="22" priority="5" operator="between">
      <formula>-0.05</formula>
      <formula>0.05</formula>
    </cfRule>
  </conditionalFormatting>
  <conditionalFormatting sqref="I127">
    <cfRule type="cellIs" dxfId="21" priority="4" operator="between">
      <formula>-0.05</formula>
      <formula>0.05</formula>
    </cfRule>
  </conditionalFormatting>
  <conditionalFormatting sqref="I131">
    <cfRule type="cellIs" dxfId="20" priority="3" operator="between">
      <formula>-0.05</formula>
      <formula>0.05</formula>
    </cfRule>
  </conditionalFormatting>
  <conditionalFormatting sqref="D17">
    <cfRule type="cellIs" dxfId="19" priority="2" operator="between">
      <formula>-0.05</formula>
      <formula>0.05</formula>
    </cfRule>
  </conditionalFormatting>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39997558519241921"/>
  </sheetPr>
  <dimension ref="B2:O56"/>
  <sheetViews>
    <sheetView workbookViewId="0">
      <pane xSplit="3" ySplit="9" topLeftCell="D10" activePane="bottomRight" state="frozen"/>
      <selection pane="topRight" activeCell="D1" sqref="D1"/>
      <selection pane="bottomLeft" activeCell="A10" sqref="A10"/>
      <selection pane="bottomRight" activeCell="B2" sqref="B2"/>
    </sheetView>
  </sheetViews>
  <sheetFormatPr baseColWidth="10" defaultRowHeight="16" x14ac:dyDescent="0.2"/>
  <cols>
    <col min="1" max="1" width="10.83203125" style="2"/>
    <col min="2" max="2" width="18.5" style="2" customWidth="1"/>
    <col min="3" max="3" width="17.6640625" style="2" customWidth="1"/>
    <col min="4" max="10" width="20.83203125" style="2" customWidth="1"/>
    <col min="11" max="11" width="4.5" style="2" customWidth="1"/>
    <col min="12" max="12" width="15.33203125" style="2" customWidth="1"/>
    <col min="13" max="14" width="17.33203125" style="2" customWidth="1"/>
    <col min="15" max="15" width="7" style="2" customWidth="1"/>
    <col min="16" max="16384" width="10.83203125" style="2"/>
  </cols>
  <sheetData>
    <row r="2" spans="2:15" ht="21" x14ac:dyDescent="0.25">
      <c r="B2" s="16" t="s">
        <v>459</v>
      </c>
    </row>
    <row r="4" spans="2:15" x14ac:dyDescent="0.2">
      <c r="B4" s="3" t="s">
        <v>36</v>
      </c>
      <c r="C4" s="4"/>
      <c r="D4" s="4"/>
      <c r="E4" s="5"/>
    </row>
    <row r="5" spans="2:15" ht="30" customHeight="1" x14ac:dyDescent="0.2">
      <c r="B5" s="827" t="s">
        <v>552</v>
      </c>
      <c r="C5" s="828"/>
      <c r="D5" s="828"/>
      <c r="E5" s="829"/>
    </row>
    <row r="6" spans="2:15" ht="17" thickBot="1" x14ac:dyDescent="0.25"/>
    <row r="7" spans="2:15" x14ac:dyDescent="0.2">
      <c r="B7" s="81" t="s">
        <v>336</v>
      </c>
      <c r="C7" s="104"/>
      <c r="D7" s="104"/>
      <c r="E7" s="104"/>
      <c r="F7" s="104"/>
      <c r="G7" s="104"/>
      <c r="H7" s="104"/>
      <c r="I7" s="104"/>
      <c r="J7" s="104"/>
      <c r="K7" s="104"/>
      <c r="L7" s="104"/>
      <c r="M7" s="104"/>
      <c r="N7" s="104"/>
      <c r="O7" s="83"/>
    </row>
    <row r="8" spans="2:15" x14ac:dyDescent="0.2">
      <c r="B8" s="84"/>
      <c r="O8" s="85"/>
    </row>
    <row r="9" spans="2:15" ht="30" customHeight="1" x14ac:dyDescent="0.2">
      <c r="B9" s="126" t="s">
        <v>27</v>
      </c>
      <c r="C9" s="95" t="s">
        <v>421</v>
      </c>
      <c r="D9" s="23" t="s">
        <v>579</v>
      </c>
      <c r="E9" s="22" t="s">
        <v>580</v>
      </c>
      <c r="F9" s="134" t="s">
        <v>581</v>
      </c>
      <c r="G9" s="134" t="s">
        <v>582</v>
      </c>
      <c r="H9" s="22" t="s">
        <v>583</v>
      </c>
      <c r="I9" s="134" t="s">
        <v>584</v>
      </c>
      <c r="J9" s="134" t="s">
        <v>585</v>
      </c>
      <c r="K9" s="8"/>
      <c r="L9" s="343" t="s">
        <v>452</v>
      </c>
      <c r="M9" s="302" t="s">
        <v>586</v>
      </c>
      <c r="N9" s="302" t="s">
        <v>587</v>
      </c>
      <c r="O9" s="90"/>
    </row>
    <row r="10" spans="2:15" x14ac:dyDescent="0.2">
      <c r="B10" s="122" t="s">
        <v>749</v>
      </c>
      <c r="C10" s="7"/>
      <c r="L10" s="10"/>
      <c r="O10" s="85"/>
    </row>
    <row r="11" spans="2:15" x14ac:dyDescent="0.2">
      <c r="B11" s="123"/>
      <c r="C11" s="47" t="s">
        <v>209</v>
      </c>
      <c r="D11" s="434" t="e">
        <f>Households!D11+Services!D11</f>
        <v>#DIV/0!</v>
      </c>
      <c r="E11" s="434" t="e">
        <f>Households!E11+Services!E11</f>
        <v>#DIV/0!</v>
      </c>
      <c r="F11" s="434" t="e">
        <f>Households!F11+Services!F11</f>
        <v>#DIV/0!</v>
      </c>
      <c r="G11" s="434" t="e">
        <f>Households!G11+Services!G11</f>
        <v>#DIV/0!</v>
      </c>
      <c r="H11" s="434" t="e">
        <f>Households!H11+Services!H11</f>
        <v>#DIV/0!</v>
      </c>
      <c r="I11" s="434" t="e">
        <f>Households!I11+Services!I11</f>
        <v>#DIV/0!</v>
      </c>
      <c r="J11" s="434" t="e">
        <f>Households!J11+Services!J11</f>
        <v>#DIV/0!</v>
      </c>
      <c r="L11" s="52">
        <f>Dashboard!E88</f>
        <v>0</v>
      </c>
      <c r="M11" s="448" t="e">
        <f>D11/kWh_MJ_conversion/L11*1000</f>
        <v>#DIV/0!</v>
      </c>
      <c r="N11" s="448" t="e">
        <f>H11/kWh_MJ_conversion/L11*1000</f>
        <v>#DIV/0!</v>
      </c>
      <c r="O11" s="85"/>
    </row>
    <row r="12" spans="2:15" x14ac:dyDescent="0.2">
      <c r="B12" s="123"/>
      <c r="C12" s="47" t="s">
        <v>210</v>
      </c>
      <c r="D12" s="434" t="e">
        <f>Households!D13+Services!D13</f>
        <v>#DIV/0!</v>
      </c>
      <c r="E12" s="434" t="e">
        <f>Households!E13+Services!E13</f>
        <v>#DIV/0!</v>
      </c>
      <c r="F12" s="434" t="e">
        <f>Households!F13+Services!F13</f>
        <v>#DIV/0!</v>
      </c>
      <c r="G12" s="434" t="e">
        <f>Households!G13+Services!G13</f>
        <v>#DIV/0!</v>
      </c>
      <c r="H12" s="434" t="e">
        <f>Households!H13+Services!H13</f>
        <v>#DIV/0!</v>
      </c>
      <c r="I12" s="434" t="e">
        <f>Households!I13+Services!I13</f>
        <v>#DIV/0!</v>
      </c>
      <c r="J12" s="434" t="e">
        <f>Households!J13+Services!J13</f>
        <v>#DIV/0!</v>
      </c>
      <c r="L12" s="52">
        <f>Dashboard!E89</f>
        <v>0</v>
      </c>
      <c r="M12" s="448" t="e">
        <f>D12/kWh_MJ_conversion/L12*1000</f>
        <v>#DIV/0!</v>
      </c>
      <c r="N12" s="448" t="e">
        <f>H12/kWh_MJ_conversion/L12*1000</f>
        <v>#DIV/0!</v>
      </c>
      <c r="O12" s="85"/>
    </row>
    <row r="13" spans="2:15" x14ac:dyDescent="0.2">
      <c r="B13" s="123"/>
      <c r="C13" s="47" t="s">
        <v>211</v>
      </c>
      <c r="D13" s="434" t="e">
        <f>Households!D15+Services!D15</f>
        <v>#DIV/0!</v>
      </c>
      <c r="E13" s="434" t="e">
        <f>Households!E15+Services!E15</f>
        <v>#DIV/0!</v>
      </c>
      <c r="F13" s="434" t="e">
        <f>Households!F15+Services!F15</f>
        <v>#DIV/0!</v>
      </c>
      <c r="G13" s="434" t="e">
        <f>Households!G15+Services!G15</f>
        <v>#DIV/0!</v>
      </c>
      <c r="H13" s="434" t="e">
        <f>Households!H15+Services!H15</f>
        <v>#DIV/0!</v>
      </c>
      <c r="I13" s="434" t="e">
        <f>Households!I15+Services!I15</f>
        <v>#DIV/0!</v>
      </c>
      <c r="J13" s="434" t="e">
        <f>Households!J15+Services!J15</f>
        <v>#DIV/0!</v>
      </c>
      <c r="L13" s="52">
        <f>Dashboard!E90</f>
        <v>0</v>
      </c>
      <c r="M13" s="448" t="e">
        <f>D13/kWh_MJ_conversion/L13*1000</f>
        <v>#DIV/0!</v>
      </c>
      <c r="N13" s="448" t="e">
        <f>H13/kWh_MJ_conversion/L13*1000</f>
        <v>#DIV/0!</v>
      </c>
      <c r="O13" s="85"/>
    </row>
    <row r="14" spans="2:15" ht="17" thickBot="1" x14ac:dyDescent="0.25">
      <c r="B14" s="84"/>
      <c r="C14" s="47" t="s">
        <v>420</v>
      </c>
      <c r="D14" s="443" t="e">
        <f t="shared" ref="D14:J14" si="0">SUM(D11:D13)</f>
        <v>#DIV/0!</v>
      </c>
      <c r="E14" s="437" t="e">
        <f t="shared" si="0"/>
        <v>#DIV/0!</v>
      </c>
      <c r="F14" s="437" t="e">
        <f t="shared" si="0"/>
        <v>#DIV/0!</v>
      </c>
      <c r="G14" s="437" t="e">
        <f t="shared" si="0"/>
        <v>#DIV/0!</v>
      </c>
      <c r="H14" s="437" t="e">
        <f t="shared" si="0"/>
        <v>#DIV/0!</v>
      </c>
      <c r="I14" s="437" t="e">
        <f t="shared" si="0"/>
        <v>#DIV/0!</v>
      </c>
      <c r="J14" s="437" t="e">
        <f t="shared" si="0"/>
        <v>#DIV/0!</v>
      </c>
      <c r="K14" s="347"/>
      <c r="L14" s="348"/>
      <c r="M14" s="449" t="e">
        <f>SUM(M11:M13)</f>
        <v>#DIV/0!</v>
      </c>
      <c r="N14" s="449" t="e">
        <f>SUM(N11:N13)</f>
        <v>#DIV/0!</v>
      </c>
      <c r="O14" s="85"/>
    </row>
    <row r="15" spans="2:15" ht="18" thickTop="1" thickBot="1" x14ac:dyDescent="0.25">
      <c r="B15" s="91"/>
      <c r="C15" s="108"/>
      <c r="D15" s="457"/>
      <c r="E15" s="457"/>
      <c r="F15" s="457"/>
      <c r="G15" s="457"/>
      <c r="H15" s="457"/>
      <c r="I15" s="457"/>
      <c r="J15" s="457"/>
      <c r="K15" s="92"/>
      <c r="L15" s="133"/>
      <c r="M15" s="452"/>
      <c r="N15" s="452"/>
      <c r="O15" s="94"/>
    </row>
    <row r="16" spans="2:15" x14ac:dyDescent="0.2">
      <c r="B16" s="820" t="s">
        <v>49</v>
      </c>
      <c r="C16" s="404"/>
      <c r="D16" s="821"/>
      <c r="E16" s="821"/>
      <c r="F16" s="821"/>
      <c r="G16" s="821"/>
      <c r="H16" s="821"/>
      <c r="I16" s="821"/>
      <c r="J16" s="821"/>
      <c r="K16" s="104"/>
      <c r="L16" s="298"/>
      <c r="M16" s="822"/>
      <c r="N16" s="822"/>
      <c r="O16" s="83"/>
    </row>
    <row r="17" spans="2:15" x14ac:dyDescent="0.2">
      <c r="B17" s="84"/>
      <c r="C17" s="47" t="s">
        <v>209</v>
      </c>
      <c r="D17" s="434" t="e">
        <f>Agriculture!D11</f>
        <v>#DIV/0!</v>
      </c>
      <c r="E17" s="434" t="e">
        <f>Agriculture!E11</f>
        <v>#DIV/0!</v>
      </c>
      <c r="F17" s="434" t="e">
        <f>Agriculture!F11</f>
        <v>#DIV/0!</v>
      </c>
      <c r="G17" s="434" t="e">
        <f>Agriculture!G11</f>
        <v>#DIV/0!</v>
      </c>
      <c r="H17" s="434" t="e">
        <f>Agriculture!H11</f>
        <v>#DIV/0!</v>
      </c>
      <c r="I17" s="434" t="e">
        <f>Agriculture!I11</f>
        <v>#DIV/0!</v>
      </c>
      <c r="J17" s="434" t="e">
        <f>Agriculture!J11</f>
        <v>#DIV/0!</v>
      </c>
      <c r="L17" s="52">
        <f>Dashboard!E93</f>
        <v>0</v>
      </c>
      <c r="M17" s="448" t="e">
        <f>D17/kWh_MJ_conversion/L17*1000</f>
        <v>#DIV/0!</v>
      </c>
      <c r="N17" s="448" t="e">
        <f>H17/kWh_MJ_conversion/L17*1000</f>
        <v>#DIV/0!</v>
      </c>
      <c r="O17" s="85"/>
    </row>
    <row r="18" spans="2:15" x14ac:dyDescent="0.2">
      <c r="B18" s="84"/>
      <c r="C18" s="47" t="s">
        <v>210</v>
      </c>
      <c r="D18" s="434" t="e">
        <f>Agriculture!D13</f>
        <v>#DIV/0!</v>
      </c>
      <c r="E18" s="434" t="e">
        <f>Agriculture!E13</f>
        <v>#DIV/0!</v>
      </c>
      <c r="F18" s="434" t="e">
        <f>Agriculture!F13</f>
        <v>#DIV/0!</v>
      </c>
      <c r="G18" s="434" t="e">
        <f>Agriculture!G13</f>
        <v>#DIV/0!</v>
      </c>
      <c r="H18" s="434" t="e">
        <f>Agriculture!H13</f>
        <v>#DIV/0!</v>
      </c>
      <c r="I18" s="434" t="e">
        <f>Agriculture!I13</f>
        <v>#DIV/0!</v>
      </c>
      <c r="J18" s="434" t="e">
        <f>Agriculture!J13</f>
        <v>#DIV/0!</v>
      </c>
      <c r="L18" s="52">
        <f>Dashboard!E94</f>
        <v>0</v>
      </c>
      <c r="M18" s="448" t="e">
        <f>D18/kWh_MJ_conversion/L18*1000</f>
        <v>#DIV/0!</v>
      </c>
      <c r="N18" s="448" t="e">
        <f>H18/kWh_MJ_conversion/L18*1000</f>
        <v>#DIV/0!</v>
      </c>
      <c r="O18" s="85"/>
    </row>
    <row r="19" spans="2:15" x14ac:dyDescent="0.2">
      <c r="B19" s="84"/>
      <c r="C19" s="47" t="s">
        <v>211</v>
      </c>
      <c r="D19" s="434" t="e">
        <f>Agriculture!D15</f>
        <v>#DIV/0!</v>
      </c>
      <c r="E19" s="434" t="e">
        <f>Agriculture!E15</f>
        <v>#DIV/0!</v>
      </c>
      <c r="F19" s="434" t="e">
        <f>Agriculture!F15</f>
        <v>#DIV/0!</v>
      </c>
      <c r="G19" s="434" t="e">
        <f>Agriculture!G15</f>
        <v>#DIV/0!</v>
      </c>
      <c r="H19" s="434" t="e">
        <f>Agriculture!H15</f>
        <v>#DIV/0!</v>
      </c>
      <c r="I19" s="434" t="e">
        <f>Agriculture!I15</f>
        <v>#DIV/0!</v>
      </c>
      <c r="J19" s="434" t="e">
        <f>Agriculture!J15</f>
        <v>#DIV/0!</v>
      </c>
      <c r="L19" s="52">
        <f>Dashboard!E95</f>
        <v>0</v>
      </c>
      <c r="M19" s="448" t="e">
        <f>D19/kWh_MJ_conversion/L19*1000</f>
        <v>#DIV/0!</v>
      </c>
      <c r="N19" s="448" t="e">
        <f>H19/kWh_MJ_conversion/L19*1000</f>
        <v>#DIV/0!</v>
      </c>
      <c r="O19" s="85"/>
    </row>
    <row r="20" spans="2:15" ht="17" thickBot="1" x14ac:dyDescent="0.25">
      <c r="B20" s="84"/>
      <c r="C20" s="47" t="s">
        <v>420</v>
      </c>
      <c r="D20" s="443" t="e">
        <f t="shared" ref="D20:J20" si="1">SUM(D17:D19)</f>
        <v>#DIV/0!</v>
      </c>
      <c r="E20" s="437" t="e">
        <f t="shared" si="1"/>
        <v>#DIV/0!</v>
      </c>
      <c r="F20" s="437" t="e">
        <f t="shared" si="1"/>
        <v>#DIV/0!</v>
      </c>
      <c r="G20" s="437" t="e">
        <f t="shared" si="1"/>
        <v>#DIV/0!</v>
      </c>
      <c r="H20" s="437" t="e">
        <f t="shared" si="1"/>
        <v>#DIV/0!</v>
      </c>
      <c r="I20" s="437" t="e">
        <f t="shared" si="1"/>
        <v>#DIV/0!</v>
      </c>
      <c r="J20" s="437" t="e">
        <f t="shared" si="1"/>
        <v>#DIV/0!</v>
      </c>
      <c r="K20" s="347"/>
      <c r="L20" s="348"/>
      <c r="M20" s="449" t="e">
        <f>SUM(M17:M19)</f>
        <v>#DIV/0!</v>
      </c>
      <c r="N20" s="449" t="e">
        <f>SUM(N17:N19)</f>
        <v>#DIV/0!</v>
      </c>
      <c r="O20" s="85"/>
    </row>
    <row r="21" spans="2:15" ht="18" thickTop="1" thickBot="1" x14ac:dyDescent="0.25">
      <c r="B21" s="91"/>
      <c r="C21" s="108"/>
      <c r="D21" s="457"/>
      <c r="E21" s="457"/>
      <c r="F21" s="457"/>
      <c r="G21" s="457"/>
      <c r="H21" s="457"/>
      <c r="I21" s="457"/>
      <c r="J21" s="457"/>
      <c r="K21" s="92"/>
      <c r="L21" s="133"/>
      <c r="M21" s="452"/>
      <c r="N21" s="452"/>
      <c r="O21" s="94"/>
    </row>
    <row r="22" spans="2:15" x14ac:dyDescent="0.2">
      <c r="B22" s="122" t="s">
        <v>51</v>
      </c>
      <c r="C22" s="7"/>
      <c r="D22" s="444"/>
      <c r="E22" s="444"/>
      <c r="F22" s="444"/>
      <c r="G22" s="444"/>
      <c r="H22" s="444"/>
      <c r="I22" s="444"/>
      <c r="J22" s="444"/>
      <c r="L22" s="52"/>
      <c r="M22" s="448"/>
      <c r="N22" s="448"/>
      <c r="O22" s="85"/>
    </row>
    <row r="23" spans="2:15" x14ac:dyDescent="0.2">
      <c r="B23" s="84"/>
      <c r="C23" s="47" t="s">
        <v>213</v>
      </c>
      <c r="D23" s="434" t="e">
        <f>'Energy industry'!D19</f>
        <v>#DIV/0!</v>
      </c>
      <c r="E23" s="434" t="e">
        <f>'Energy industry'!E19</f>
        <v>#DIV/0!</v>
      </c>
      <c r="F23" s="434" t="e">
        <f>'Energy industry'!F19</f>
        <v>#DIV/0!</v>
      </c>
      <c r="G23" s="434" t="e">
        <f>'Energy industry'!G19</f>
        <v>#DIV/0!</v>
      </c>
      <c r="H23" s="434" t="e">
        <f>'Energy industry'!H19</f>
        <v>#DIV/0!</v>
      </c>
      <c r="I23" s="434" t="e">
        <f>'Energy industry'!I19</f>
        <v>#DIV/0!</v>
      </c>
      <c r="J23" s="434" t="e">
        <f>'Energy industry'!J19</f>
        <v>#DIV/0!</v>
      </c>
      <c r="L23" s="52"/>
      <c r="M23" s="448"/>
      <c r="N23" s="448"/>
      <c r="O23" s="85"/>
    </row>
    <row r="24" spans="2:15" x14ac:dyDescent="0.2">
      <c r="B24" s="84"/>
      <c r="C24" s="47" t="s">
        <v>214</v>
      </c>
      <c r="D24" s="434" t="e">
        <f>'Energy industry'!D24</f>
        <v>#DIV/0!</v>
      </c>
      <c r="E24" s="434" t="e">
        <f>'Energy industry'!E24</f>
        <v>#DIV/0!</v>
      </c>
      <c r="F24" s="434" t="e">
        <f>'Energy industry'!F24</f>
        <v>#DIV/0!</v>
      </c>
      <c r="G24" s="434" t="e">
        <f>'Energy industry'!G24</f>
        <v>#DIV/0!</v>
      </c>
      <c r="H24" s="434" t="e">
        <f>'Energy industry'!H24</f>
        <v>#DIV/0!</v>
      </c>
      <c r="I24" s="434" t="e">
        <f>'Energy industry'!I24</f>
        <v>#DIV/0!</v>
      </c>
      <c r="J24" s="434" t="e">
        <f>'Energy industry'!J24</f>
        <v>#DIV/0!</v>
      </c>
      <c r="L24" s="52"/>
      <c r="M24" s="448"/>
      <c r="N24" s="448"/>
      <c r="O24" s="85"/>
    </row>
    <row r="25" spans="2:15" x14ac:dyDescent="0.2">
      <c r="B25" s="84"/>
      <c r="C25" s="47" t="s">
        <v>337</v>
      </c>
      <c r="D25" s="434" t="e">
        <f>'Energy industry'!D29</f>
        <v>#DIV/0!</v>
      </c>
      <c r="E25" s="434" t="e">
        <f>'Energy industry'!E29</f>
        <v>#DIV/0!</v>
      </c>
      <c r="F25" s="434" t="e">
        <f>'Energy industry'!F29</f>
        <v>#DIV/0!</v>
      </c>
      <c r="G25" s="434" t="e">
        <f>'Energy industry'!G29</f>
        <v>#DIV/0!</v>
      </c>
      <c r="H25" s="434" t="e">
        <f>'Energy industry'!H29</f>
        <v>#DIV/0!</v>
      </c>
      <c r="I25" s="434" t="e">
        <f>'Energy industry'!I29</f>
        <v>#DIV/0!</v>
      </c>
      <c r="J25" s="434" t="e">
        <f>'Energy industry'!J29</f>
        <v>#DIV/0!</v>
      </c>
      <c r="L25" s="52"/>
      <c r="M25" s="448"/>
      <c r="N25" s="448"/>
      <c r="O25" s="85"/>
    </row>
    <row r="26" spans="2:15" x14ac:dyDescent="0.2">
      <c r="B26" s="84"/>
      <c r="C26" s="47" t="s">
        <v>216</v>
      </c>
      <c r="D26" s="434" t="e">
        <f>'Energy industry'!D32</f>
        <v>#DIV/0!</v>
      </c>
      <c r="E26" s="434" t="e">
        <f>'Energy industry'!E32</f>
        <v>#DIV/0!</v>
      </c>
      <c r="F26" s="434" t="e">
        <f>'Energy industry'!F32</f>
        <v>#DIV/0!</v>
      </c>
      <c r="G26" s="434" t="e">
        <f>'Energy industry'!G32</f>
        <v>#DIV/0!</v>
      </c>
      <c r="H26" s="434" t="e">
        <f>'Energy industry'!H32</f>
        <v>#DIV/0!</v>
      </c>
      <c r="I26" s="434" t="e">
        <f>'Energy industry'!I32</f>
        <v>#DIV/0!</v>
      </c>
      <c r="J26" s="434" t="e">
        <f>'Energy industry'!J32</f>
        <v>#DIV/0!</v>
      </c>
      <c r="L26" s="52"/>
      <c r="M26" s="448"/>
      <c r="N26" s="448"/>
      <c r="O26" s="85"/>
    </row>
    <row r="27" spans="2:15" x14ac:dyDescent="0.2">
      <c r="B27" s="84"/>
      <c r="C27" s="47" t="s">
        <v>420</v>
      </c>
      <c r="D27" s="434" t="e">
        <f>SUM(D23:D26)</f>
        <v>#DIV/0!</v>
      </c>
      <c r="E27" s="434" t="e">
        <f>SUM(E23:E26)</f>
        <v>#DIV/0!</v>
      </c>
      <c r="F27" s="434" t="e">
        <f t="shared" ref="F27:J27" si="2">SUM(F23:F26)</f>
        <v>#DIV/0!</v>
      </c>
      <c r="G27" s="434" t="e">
        <f t="shared" si="2"/>
        <v>#DIV/0!</v>
      </c>
      <c r="H27" s="434" t="e">
        <f t="shared" si="2"/>
        <v>#DIV/0!</v>
      </c>
      <c r="I27" s="434" t="e">
        <f t="shared" si="2"/>
        <v>#DIV/0!</v>
      </c>
      <c r="J27" s="434" t="e">
        <f t="shared" si="2"/>
        <v>#DIV/0!</v>
      </c>
      <c r="L27" s="52"/>
      <c r="M27" s="448"/>
      <c r="N27" s="448"/>
      <c r="O27" s="85"/>
    </row>
    <row r="28" spans="2:15" x14ac:dyDescent="0.2">
      <c r="B28" s="89"/>
      <c r="C28" s="9"/>
      <c r="D28" s="445"/>
      <c r="E28" s="445"/>
      <c r="F28" s="445"/>
      <c r="G28" s="445"/>
      <c r="H28" s="445"/>
      <c r="I28" s="445"/>
      <c r="J28" s="445"/>
      <c r="K28" s="8"/>
      <c r="L28" s="53"/>
      <c r="M28" s="450"/>
      <c r="N28" s="450"/>
      <c r="O28" s="90"/>
    </row>
    <row r="29" spans="2:15" x14ac:dyDescent="0.2">
      <c r="B29" s="122" t="s">
        <v>52</v>
      </c>
      <c r="C29" s="7"/>
      <c r="D29" s="444"/>
      <c r="E29" s="444"/>
      <c r="F29" s="444"/>
      <c r="G29" s="444"/>
      <c r="H29" s="444"/>
      <c r="I29" s="444"/>
      <c r="J29" s="444"/>
      <c r="L29" s="52"/>
      <c r="M29" s="448"/>
      <c r="N29" s="448"/>
      <c r="O29" s="85"/>
    </row>
    <row r="30" spans="2:15" x14ac:dyDescent="0.2">
      <c r="B30" s="84"/>
      <c r="C30" s="47" t="s">
        <v>213</v>
      </c>
      <c r="D30" s="434" t="e">
        <f>Industry!D24</f>
        <v>#DIV/0!</v>
      </c>
      <c r="E30" s="434" t="e">
        <f>Industry!E24</f>
        <v>#DIV/0!</v>
      </c>
      <c r="F30" s="434" t="e">
        <f>Industry!F24</f>
        <v>#DIV/0!</v>
      </c>
      <c r="G30" s="434" t="e">
        <f>Industry!G24</f>
        <v>#DIV/0!</v>
      </c>
      <c r="H30" s="434" t="e">
        <f>Industry!H24</f>
        <v>#DIV/0!</v>
      </c>
      <c r="I30" s="434" t="e">
        <f>Industry!I24</f>
        <v>#DIV/0!</v>
      </c>
      <c r="J30" s="434" t="e">
        <f>Industry!J24</f>
        <v>#DIV/0!</v>
      </c>
      <c r="L30" s="52"/>
      <c r="M30" s="448"/>
      <c r="N30" s="448"/>
      <c r="O30" s="85"/>
    </row>
    <row r="31" spans="2:15" x14ac:dyDescent="0.2">
      <c r="B31" s="84"/>
      <c r="C31" s="47" t="s">
        <v>214</v>
      </c>
      <c r="D31" s="434" t="e">
        <f>Industry!D30</f>
        <v>#DIV/0!</v>
      </c>
      <c r="E31" s="434" t="e">
        <f>Industry!E30</f>
        <v>#DIV/0!</v>
      </c>
      <c r="F31" s="434" t="e">
        <f>Industry!F30</f>
        <v>#DIV/0!</v>
      </c>
      <c r="G31" s="434" t="e">
        <f>Industry!G30</f>
        <v>#DIV/0!</v>
      </c>
      <c r="H31" s="434" t="e">
        <f>Industry!H30</f>
        <v>#DIV/0!</v>
      </c>
      <c r="I31" s="434" t="e">
        <f>Industry!I30</f>
        <v>#DIV/0!</v>
      </c>
      <c r="J31" s="434" t="e">
        <f>Industry!J30</f>
        <v>#DIV/0!</v>
      </c>
      <c r="L31" s="52"/>
      <c r="M31" s="448"/>
      <c r="N31" s="448"/>
      <c r="O31" s="85"/>
    </row>
    <row r="32" spans="2:15" x14ac:dyDescent="0.2">
      <c r="B32" s="84"/>
      <c r="C32" s="47" t="s">
        <v>337</v>
      </c>
      <c r="D32" s="434" t="e">
        <f>Industry!D36</f>
        <v>#DIV/0!</v>
      </c>
      <c r="E32" s="434" t="e">
        <f>Industry!E36</f>
        <v>#DIV/0!</v>
      </c>
      <c r="F32" s="434" t="e">
        <f>Industry!F36</f>
        <v>#DIV/0!</v>
      </c>
      <c r="G32" s="434" t="e">
        <f>Industry!G36</f>
        <v>#DIV/0!</v>
      </c>
      <c r="H32" s="434" t="e">
        <f>Industry!H36</f>
        <v>#DIV/0!</v>
      </c>
      <c r="I32" s="434" t="e">
        <f>Industry!I36</f>
        <v>#DIV/0!</v>
      </c>
      <c r="J32" s="434" t="e">
        <f>Industry!J36</f>
        <v>#DIV/0!</v>
      </c>
      <c r="L32" s="52"/>
      <c r="M32" s="448"/>
      <c r="N32" s="448"/>
      <c r="O32" s="85"/>
    </row>
    <row r="33" spans="2:15" x14ac:dyDescent="0.2">
      <c r="B33" s="84"/>
      <c r="C33" s="47" t="s">
        <v>823</v>
      </c>
      <c r="D33" s="434">
        <f>Industry!D40</f>
        <v>0</v>
      </c>
      <c r="E33" s="434">
        <f>Industry!E40</f>
        <v>0</v>
      </c>
      <c r="F33" s="434">
        <f>Industry!F40</f>
        <v>0</v>
      </c>
      <c r="G33" s="434">
        <f>Industry!G40</f>
        <v>0</v>
      </c>
      <c r="H33" s="434">
        <f>Industry!H40</f>
        <v>0</v>
      </c>
      <c r="I33" s="434">
        <f>Industry!I40</f>
        <v>0</v>
      </c>
      <c r="J33" s="434">
        <f>Industry!J40</f>
        <v>0</v>
      </c>
      <c r="L33" s="52"/>
      <c r="M33" s="448"/>
      <c r="N33" s="448"/>
      <c r="O33" s="85"/>
    </row>
    <row r="34" spans="2:15" x14ac:dyDescent="0.2">
      <c r="B34" s="84"/>
      <c r="C34" s="47" t="s">
        <v>216</v>
      </c>
      <c r="D34" s="434" t="e">
        <f>Industry!D46</f>
        <v>#DIV/0!</v>
      </c>
      <c r="E34" s="434" t="e">
        <f>Industry!E46</f>
        <v>#DIV/0!</v>
      </c>
      <c r="F34" s="434" t="e">
        <f>Industry!F46</f>
        <v>#DIV/0!</v>
      </c>
      <c r="G34" s="434" t="e">
        <f>Industry!G46</f>
        <v>#DIV/0!</v>
      </c>
      <c r="H34" s="434" t="e">
        <f>Industry!H46</f>
        <v>#DIV/0!</v>
      </c>
      <c r="I34" s="434" t="e">
        <f>Industry!I46</f>
        <v>#DIV/0!</v>
      </c>
      <c r="J34" s="434" t="e">
        <f>Industry!J46</f>
        <v>#DIV/0!</v>
      </c>
      <c r="L34" s="52"/>
      <c r="M34" s="448"/>
      <c r="N34" s="448"/>
      <c r="O34" s="85"/>
    </row>
    <row r="35" spans="2:15" x14ac:dyDescent="0.2">
      <c r="B35" s="84"/>
      <c r="C35" s="47" t="s">
        <v>420</v>
      </c>
      <c r="D35" s="434" t="e">
        <f>SUM(D30:D34)</f>
        <v>#DIV/0!</v>
      </c>
      <c r="E35" s="434" t="e">
        <f>SUM(E30:E34)</f>
        <v>#DIV/0!</v>
      </c>
      <c r="F35" s="434" t="e">
        <f t="shared" ref="F35:J35" si="3">SUM(F30:F34)</f>
        <v>#DIV/0!</v>
      </c>
      <c r="G35" s="434" t="e">
        <f t="shared" si="3"/>
        <v>#DIV/0!</v>
      </c>
      <c r="H35" s="434" t="e">
        <f t="shared" si="3"/>
        <v>#DIV/0!</v>
      </c>
      <c r="I35" s="434" t="e">
        <f t="shared" si="3"/>
        <v>#DIV/0!</v>
      </c>
      <c r="J35" s="434" t="e">
        <f t="shared" si="3"/>
        <v>#DIV/0!</v>
      </c>
      <c r="L35" s="52"/>
      <c r="M35" s="448"/>
      <c r="N35" s="448"/>
      <c r="O35" s="85"/>
    </row>
    <row r="36" spans="2:15" ht="17" thickBot="1" x14ac:dyDescent="0.25">
      <c r="B36" s="130"/>
      <c r="C36" s="96"/>
      <c r="D36" s="446"/>
      <c r="E36" s="446"/>
      <c r="F36" s="446"/>
      <c r="G36" s="446"/>
      <c r="H36" s="446"/>
      <c r="I36" s="446"/>
      <c r="J36" s="446"/>
      <c r="K36" s="97"/>
      <c r="L36" s="349"/>
      <c r="M36" s="451"/>
      <c r="N36" s="451"/>
      <c r="O36" s="350"/>
    </row>
    <row r="37" spans="2:15" ht="17" thickTop="1" x14ac:dyDescent="0.2">
      <c r="B37" s="122" t="s">
        <v>470</v>
      </c>
      <c r="C37" s="7"/>
      <c r="D37" s="444"/>
      <c r="E37" s="444"/>
      <c r="F37" s="444"/>
      <c r="G37" s="444"/>
      <c r="H37" s="444"/>
      <c r="I37" s="444"/>
      <c r="J37" s="444"/>
      <c r="L37" s="52"/>
      <c r="M37" s="448"/>
      <c r="N37" s="448"/>
      <c r="O37" s="85"/>
    </row>
    <row r="38" spans="2:15" x14ac:dyDescent="0.2">
      <c r="B38" s="84"/>
      <c r="C38" s="47" t="s">
        <v>213</v>
      </c>
      <c r="D38" s="434" t="e">
        <f t="shared" ref="D38:J40" si="4">D23+D30</f>
        <v>#DIV/0!</v>
      </c>
      <c r="E38" s="434" t="e">
        <f t="shared" si="4"/>
        <v>#DIV/0!</v>
      </c>
      <c r="F38" s="434" t="e">
        <f t="shared" si="4"/>
        <v>#DIV/0!</v>
      </c>
      <c r="G38" s="434" t="e">
        <f t="shared" si="4"/>
        <v>#DIV/0!</v>
      </c>
      <c r="H38" s="434" t="e">
        <f t="shared" si="4"/>
        <v>#DIV/0!</v>
      </c>
      <c r="I38" s="434" t="e">
        <f t="shared" si="4"/>
        <v>#DIV/0!</v>
      </c>
      <c r="J38" s="434" t="e">
        <f t="shared" si="4"/>
        <v>#DIV/0!</v>
      </c>
      <c r="L38" s="52">
        <f>Dashboard!E98</f>
        <v>0</v>
      </c>
      <c r="M38" s="448" t="e">
        <f>D38/kWh_MJ_conversion/L38*1000</f>
        <v>#DIV/0!</v>
      </c>
      <c r="N38" s="448" t="e">
        <f>H38/kWh_MJ_conversion/L38*1000</f>
        <v>#DIV/0!</v>
      </c>
      <c r="O38" s="85"/>
    </row>
    <row r="39" spans="2:15" x14ac:dyDescent="0.2">
      <c r="B39" s="84"/>
      <c r="C39" s="47" t="s">
        <v>214</v>
      </c>
      <c r="D39" s="434" t="e">
        <f t="shared" si="4"/>
        <v>#DIV/0!</v>
      </c>
      <c r="E39" s="434" t="e">
        <f t="shared" si="4"/>
        <v>#DIV/0!</v>
      </c>
      <c r="F39" s="434" t="e">
        <f t="shared" si="4"/>
        <v>#DIV/0!</v>
      </c>
      <c r="G39" s="434" t="e">
        <f t="shared" si="4"/>
        <v>#DIV/0!</v>
      </c>
      <c r="H39" s="434" t="e">
        <f t="shared" si="4"/>
        <v>#DIV/0!</v>
      </c>
      <c r="I39" s="434" t="e">
        <f t="shared" si="4"/>
        <v>#DIV/0!</v>
      </c>
      <c r="J39" s="434" t="e">
        <f t="shared" si="4"/>
        <v>#DIV/0!</v>
      </c>
      <c r="L39" s="52">
        <f>Dashboard!E99</f>
        <v>0</v>
      </c>
      <c r="M39" s="448" t="e">
        <f>D39/kWh_MJ_conversion/L39*1000</f>
        <v>#DIV/0!</v>
      </c>
      <c r="N39" s="448" t="e">
        <f>H39/kWh_MJ_conversion/L39*1000</f>
        <v>#DIV/0!</v>
      </c>
      <c r="O39" s="85"/>
    </row>
    <row r="40" spans="2:15" x14ac:dyDescent="0.2">
      <c r="B40" s="84"/>
      <c r="C40" s="47" t="s">
        <v>337</v>
      </c>
      <c r="D40" s="434" t="e">
        <f>D25+D32</f>
        <v>#DIV/0!</v>
      </c>
      <c r="E40" s="434" t="e">
        <f t="shared" si="4"/>
        <v>#DIV/0!</v>
      </c>
      <c r="F40" s="434" t="e">
        <f t="shared" si="4"/>
        <v>#DIV/0!</v>
      </c>
      <c r="G40" s="434" t="e">
        <f t="shared" si="4"/>
        <v>#DIV/0!</v>
      </c>
      <c r="H40" s="434" t="e">
        <f t="shared" si="4"/>
        <v>#DIV/0!</v>
      </c>
      <c r="I40" s="434" t="e">
        <f t="shared" si="4"/>
        <v>#DIV/0!</v>
      </c>
      <c r="J40" s="434" t="e">
        <f t="shared" si="4"/>
        <v>#DIV/0!</v>
      </c>
      <c r="L40" s="52">
        <f>Dashboard!E100</f>
        <v>0</v>
      </c>
      <c r="M40" s="448" t="e">
        <f>D40/kWh_MJ_conversion/L40*1000</f>
        <v>#DIV/0!</v>
      </c>
      <c r="N40" s="448" t="e">
        <f>H40/kWh_MJ_conversion/L40*1000</f>
        <v>#DIV/0!</v>
      </c>
      <c r="O40" s="85"/>
    </row>
    <row r="41" spans="2:15" x14ac:dyDescent="0.2">
      <c r="B41" s="84"/>
      <c r="C41" s="47" t="s">
        <v>823</v>
      </c>
      <c r="D41" s="434">
        <f>D33</f>
        <v>0</v>
      </c>
      <c r="E41" s="434">
        <f t="shared" ref="E41:J41" si="5">E33</f>
        <v>0</v>
      </c>
      <c r="F41" s="434">
        <f t="shared" si="5"/>
        <v>0</v>
      </c>
      <c r="G41" s="434">
        <f t="shared" si="5"/>
        <v>0</v>
      </c>
      <c r="H41" s="434">
        <f t="shared" si="5"/>
        <v>0</v>
      </c>
      <c r="I41" s="434">
        <f t="shared" si="5"/>
        <v>0</v>
      </c>
      <c r="J41" s="434">
        <f t="shared" si="5"/>
        <v>0</v>
      </c>
      <c r="L41" s="52">
        <f>Dashboard!E103</f>
        <v>0</v>
      </c>
      <c r="M41" s="448" t="e">
        <f>D41/kWh_MJ_conversion/L41*1000</f>
        <v>#DIV/0!</v>
      </c>
      <c r="N41" s="448" t="e">
        <f>H41/kWh_MJ_conversion/L41*1000</f>
        <v>#DIV/0!</v>
      </c>
      <c r="O41" s="85"/>
    </row>
    <row r="42" spans="2:15" x14ac:dyDescent="0.2">
      <c r="B42" s="84"/>
      <c r="C42" s="47" t="s">
        <v>216</v>
      </c>
      <c r="D42" s="434" t="e">
        <f t="shared" ref="D42:J43" si="6">D26+D34</f>
        <v>#DIV/0!</v>
      </c>
      <c r="E42" s="434" t="e">
        <f t="shared" si="6"/>
        <v>#DIV/0!</v>
      </c>
      <c r="F42" s="434" t="e">
        <f t="shared" si="6"/>
        <v>#DIV/0!</v>
      </c>
      <c r="G42" s="434" t="e">
        <f t="shared" si="6"/>
        <v>#DIV/0!</v>
      </c>
      <c r="H42" s="434" t="e">
        <f t="shared" si="6"/>
        <v>#DIV/0!</v>
      </c>
      <c r="I42" s="434" t="e">
        <f t="shared" si="6"/>
        <v>#DIV/0!</v>
      </c>
      <c r="J42" s="434" t="e">
        <f t="shared" si="6"/>
        <v>#DIV/0!</v>
      </c>
      <c r="L42" s="52">
        <f>Dashboard!E102</f>
        <v>0</v>
      </c>
      <c r="M42" s="448" t="e">
        <f>D42/kWh_MJ_conversion/L42*1000</f>
        <v>#DIV/0!</v>
      </c>
      <c r="N42" s="448" t="e">
        <f>H42/kWh_MJ_conversion/L42*1000</f>
        <v>#DIV/0!</v>
      </c>
      <c r="O42" s="85"/>
    </row>
    <row r="43" spans="2:15" ht="17" thickBot="1" x14ac:dyDescent="0.25">
      <c r="B43" s="84"/>
      <c r="C43" s="47" t="s">
        <v>420</v>
      </c>
      <c r="D43" s="443" t="e">
        <f t="shared" si="6"/>
        <v>#DIV/0!</v>
      </c>
      <c r="E43" s="437" t="e">
        <f t="shared" si="6"/>
        <v>#DIV/0!</v>
      </c>
      <c r="F43" s="437" t="e">
        <f t="shared" si="6"/>
        <v>#DIV/0!</v>
      </c>
      <c r="G43" s="437" t="e">
        <f t="shared" si="6"/>
        <v>#DIV/0!</v>
      </c>
      <c r="H43" s="437" t="e">
        <f t="shared" si="6"/>
        <v>#DIV/0!</v>
      </c>
      <c r="I43" s="437" t="e">
        <f t="shared" si="6"/>
        <v>#DIV/0!</v>
      </c>
      <c r="J43" s="437" t="e">
        <f t="shared" si="6"/>
        <v>#DIV/0!</v>
      </c>
      <c r="K43" s="347"/>
      <c r="L43" s="348"/>
      <c r="M43" s="449" t="e">
        <f>SUM(M38:M42)</f>
        <v>#DIV/0!</v>
      </c>
      <c r="N43" s="449" t="e">
        <f>SUM(N38:N42)</f>
        <v>#DIV/0!</v>
      </c>
      <c r="O43" s="85"/>
    </row>
    <row r="44" spans="2:15" ht="18" thickTop="1" thickBot="1" x14ac:dyDescent="0.25">
      <c r="B44" s="91"/>
      <c r="C44" s="125"/>
      <c r="D44" s="447"/>
      <c r="E44" s="447"/>
      <c r="F44" s="447"/>
      <c r="G44" s="447"/>
      <c r="H44" s="447"/>
      <c r="I44" s="447"/>
      <c r="J44" s="447"/>
      <c r="K44" s="92"/>
      <c r="L44" s="133"/>
      <c r="M44" s="452"/>
      <c r="N44" s="452"/>
      <c r="O44" s="94"/>
    </row>
    <row r="45" spans="2:15" x14ac:dyDescent="0.2">
      <c r="B45" s="122" t="s">
        <v>53</v>
      </c>
      <c r="C45" s="7"/>
      <c r="D45" s="444"/>
      <c r="E45" s="444"/>
      <c r="F45" s="444"/>
      <c r="G45" s="444"/>
      <c r="H45" s="444"/>
      <c r="I45" s="444"/>
      <c r="J45" s="444"/>
      <c r="L45" s="52"/>
      <c r="M45" s="448"/>
      <c r="N45" s="448"/>
      <c r="O45" s="85"/>
    </row>
    <row r="46" spans="2:15" x14ac:dyDescent="0.2">
      <c r="B46" s="84"/>
      <c r="C46" s="47" t="s">
        <v>337</v>
      </c>
      <c r="D46" s="434">
        <f>'Main activity'!D21</f>
        <v>0</v>
      </c>
      <c r="E46" s="434" t="e">
        <f>'Main activity'!E21</f>
        <v>#DIV/0!</v>
      </c>
      <c r="F46" s="434" t="e">
        <f>'Main activity'!F21</f>
        <v>#DIV/0!</v>
      </c>
      <c r="G46" s="434" t="e">
        <f>'Main activity'!G21</f>
        <v>#DIV/0!</v>
      </c>
      <c r="H46" s="434" t="e">
        <f>'Main activity'!H21</f>
        <v>#DIV/0!</v>
      </c>
      <c r="I46" s="434" t="e">
        <f>'Main activity'!I21</f>
        <v>#DIV/0!</v>
      </c>
      <c r="J46" s="434">
        <f>'Main activity'!J21</f>
        <v>0</v>
      </c>
      <c r="L46" s="52">
        <f>Dashboard!E106</f>
        <v>0</v>
      </c>
      <c r="M46" s="448" t="e">
        <f>D46/kWh_MJ_conversion/L46*1000</f>
        <v>#DIV/0!</v>
      </c>
      <c r="N46" s="448" t="e">
        <f>H46/kWh_MJ_conversion/L46*1000</f>
        <v>#DIV/0!</v>
      </c>
      <c r="O46" s="85"/>
    </row>
    <row r="47" spans="2:15" x14ac:dyDescent="0.2">
      <c r="B47" s="84"/>
      <c r="C47" s="47" t="s">
        <v>216</v>
      </c>
      <c r="D47" s="434">
        <f>'Main activity'!D24</f>
        <v>0</v>
      </c>
      <c r="E47" s="434" t="e">
        <f>'Main activity'!E24</f>
        <v>#DIV/0!</v>
      </c>
      <c r="F47" s="434" t="e">
        <f>'Main activity'!F24</f>
        <v>#DIV/0!</v>
      </c>
      <c r="G47" s="434" t="e">
        <f>'Main activity'!G24</f>
        <v>#DIV/0!</v>
      </c>
      <c r="H47" s="434" t="e">
        <f>'Main activity'!H24</f>
        <v>#DIV/0!</v>
      </c>
      <c r="I47" s="434" t="e">
        <f>'Main activity'!I24</f>
        <v>#DIV/0!</v>
      </c>
      <c r="J47" s="434">
        <f>'Main activity'!J24</f>
        <v>0</v>
      </c>
      <c r="L47" s="52">
        <f>Dashboard!E107</f>
        <v>0</v>
      </c>
      <c r="M47" s="448" t="e">
        <f>D47/kWh_MJ_conversion/L47*1000</f>
        <v>#DIV/0!</v>
      </c>
      <c r="N47" s="448" t="e">
        <f>H47/kWh_MJ_conversion/L47*1000</f>
        <v>#DIV/0!</v>
      </c>
      <c r="O47" s="85"/>
    </row>
    <row r="48" spans="2:15" x14ac:dyDescent="0.2">
      <c r="B48" s="84"/>
      <c r="C48" s="47" t="s">
        <v>256</v>
      </c>
      <c r="D48" s="434">
        <f>'Main activity'!D27</f>
        <v>0</v>
      </c>
      <c r="E48" s="434" t="e">
        <f>'Main activity'!E27</f>
        <v>#DIV/0!</v>
      </c>
      <c r="F48" s="434" t="e">
        <f>'Main activity'!F27</f>
        <v>#DIV/0!</v>
      </c>
      <c r="G48" s="434" t="e">
        <f>'Main activity'!G27</f>
        <v>#DIV/0!</v>
      </c>
      <c r="H48" s="434" t="e">
        <f>'Main activity'!H27</f>
        <v>#DIV/0!</v>
      </c>
      <c r="I48" s="434" t="e">
        <f>'Main activity'!I27</f>
        <v>#DIV/0!</v>
      </c>
      <c r="J48" s="434">
        <f>'Main activity'!J27</f>
        <v>0</v>
      </c>
      <c r="L48" s="52">
        <f>Dashboard!E108</f>
        <v>0</v>
      </c>
      <c r="M48" s="448" t="e">
        <f>D48/kWh_MJ_conversion/L48*1000</f>
        <v>#DIV/0!</v>
      </c>
      <c r="N48" s="448" t="e">
        <f>H48/kWh_MJ_conversion/L48*1000</f>
        <v>#DIV/0!</v>
      </c>
      <c r="O48" s="85"/>
    </row>
    <row r="49" spans="2:15" x14ac:dyDescent="0.2">
      <c r="B49" s="84"/>
      <c r="C49" s="47" t="s">
        <v>444</v>
      </c>
      <c r="D49" s="434">
        <f>'Main activity'!D32</f>
        <v>0</v>
      </c>
      <c r="E49" s="434" t="e">
        <f>'Main activity'!E32</f>
        <v>#DIV/0!</v>
      </c>
      <c r="F49" s="434" t="e">
        <f>'Main activity'!F32</f>
        <v>#DIV/0!</v>
      </c>
      <c r="G49" s="434" t="e">
        <f>'Main activity'!G32</f>
        <v>#DIV/0!</v>
      </c>
      <c r="H49" s="434" t="e">
        <f>'Main activity'!H32</f>
        <v>#DIV/0!</v>
      </c>
      <c r="I49" s="434" t="e">
        <f>'Main activity'!I32</f>
        <v>#DIV/0!</v>
      </c>
      <c r="J49" s="434">
        <f>'Main activity'!J32</f>
        <v>0</v>
      </c>
      <c r="L49" s="52">
        <f>Dashboard!E109</f>
        <v>0</v>
      </c>
      <c r="M49" s="448" t="e">
        <f>D49/kWh_MJ_conversion/L49*1000</f>
        <v>#DIV/0!</v>
      </c>
      <c r="N49" s="448" t="e">
        <f>H49/kWh_MJ_conversion/L49*1000</f>
        <v>#DIV/0!</v>
      </c>
      <c r="O49" s="85"/>
    </row>
    <row r="50" spans="2:15" ht="17" thickBot="1" x14ac:dyDescent="0.25">
      <c r="B50" s="84"/>
      <c r="C50" s="47" t="s">
        <v>420</v>
      </c>
      <c r="D50" s="443">
        <f t="shared" ref="D50:J50" si="7">SUM(D46:D49)</f>
        <v>0</v>
      </c>
      <c r="E50" s="443" t="e">
        <f t="shared" si="7"/>
        <v>#DIV/0!</v>
      </c>
      <c r="F50" s="437" t="e">
        <f t="shared" si="7"/>
        <v>#DIV/0!</v>
      </c>
      <c r="G50" s="437" t="e">
        <f t="shared" si="7"/>
        <v>#DIV/0!</v>
      </c>
      <c r="H50" s="437" t="e">
        <f t="shared" si="7"/>
        <v>#DIV/0!</v>
      </c>
      <c r="I50" s="437" t="e">
        <f t="shared" si="7"/>
        <v>#DIV/0!</v>
      </c>
      <c r="J50" s="437">
        <f t="shared" si="7"/>
        <v>0</v>
      </c>
      <c r="K50" s="347"/>
      <c r="L50" s="348"/>
      <c r="M50" s="449" t="e">
        <f>SUM(M46:M49)</f>
        <v>#DIV/0!</v>
      </c>
      <c r="N50" s="449" t="e">
        <f>SUM(N46:N49)</f>
        <v>#DIV/0!</v>
      </c>
      <c r="O50" s="85"/>
    </row>
    <row r="51" spans="2:15" ht="17" thickTop="1" x14ac:dyDescent="0.2">
      <c r="B51" s="89"/>
      <c r="C51" s="9"/>
      <c r="D51" s="445"/>
      <c r="E51" s="445"/>
      <c r="F51" s="445"/>
      <c r="G51" s="445"/>
      <c r="H51" s="445"/>
      <c r="I51" s="445"/>
      <c r="J51" s="445"/>
      <c r="K51" s="8"/>
      <c r="L51" s="53"/>
      <c r="M51" s="376"/>
      <c r="N51" s="376"/>
      <c r="O51" s="90"/>
    </row>
    <row r="52" spans="2:15" x14ac:dyDescent="0.2">
      <c r="B52" s="122" t="s">
        <v>54</v>
      </c>
      <c r="C52" s="7"/>
      <c r="D52" s="444"/>
      <c r="E52" s="444"/>
      <c r="F52" s="444"/>
      <c r="G52" s="444"/>
      <c r="H52" s="444"/>
      <c r="I52" s="444"/>
      <c r="J52" s="444"/>
      <c r="L52" s="52"/>
      <c r="M52" s="375"/>
      <c r="N52" s="375"/>
      <c r="O52" s="85"/>
    </row>
    <row r="53" spans="2:15" x14ac:dyDescent="0.2">
      <c r="B53" s="84"/>
      <c r="C53" s="47" t="s">
        <v>218</v>
      </c>
      <c r="D53" s="434">
        <f>'Waste incineration'!D13</f>
        <v>0</v>
      </c>
      <c r="E53" s="434" t="e">
        <f>'Waste incineration'!E13</f>
        <v>#DIV/0!</v>
      </c>
      <c r="F53" s="434" t="e">
        <f>'Waste incineration'!F13</f>
        <v>#DIV/0!</v>
      </c>
      <c r="G53" s="434" t="e">
        <f>'Waste incineration'!G13</f>
        <v>#DIV/0!</v>
      </c>
      <c r="H53" s="434" t="e">
        <f>'Waste incineration'!H13</f>
        <v>#DIV/0!</v>
      </c>
      <c r="I53" s="434" t="e">
        <f>'Waste incineration'!I13</f>
        <v>#DIV/0!</v>
      </c>
      <c r="J53" s="434">
        <f>'Waste incineration'!J13</f>
        <v>0</v>
      </c>
      <c r="L53" s="52">
        <f>Dashboard!E112</f>
        <v>0</v>
      </c>
      <c r="M53" s="448" t="e">
        <f>D53/kWh_MJ_conversion/L53*1000</f>
        <v>#DIV/0!</v>
      </c>
      <c r="N53" s="448" t="e">
        <f>H53/kWh_MJ_conversion/L53*1000</f>
        <v>#DIV/0!</v>
      </c>
      <c r="O53" s="85"/>
    </row>
    <row r="54" spans="2:15" ht="17" thickBot="1" x14ac:dyDescent="0.25">
      <c r="B54" s="91"/>
      <c r="C54" s="31"/>
      <c r="D54" s="133"/>
      <c r="E54" s="31"/>
      <c r="F54" s="31"/>
      <c r="G54" s="31"/>
      <c r="H54" s="31"/>
      <c r="I54" s="31"/>
      <c r="J54" s="31"/>
      <c r="K54" s="92"/>
      <c r="L54" s="133"/>
      <c r="M54" s="31"/>
      <c r="N54" s="31"/>
      <c r="O54" s="94"/>
    </row>
    <row r="56" spans="2:15" x14ac:dyDescent="0.2">
      <c r="D56" s="295"/>
      <c r="E56" s="295"/>
      <c r="F56" s="295"/>
      <c r="G56" s="295"/>
      <c r="H56" s="295"/>
      <c r="I56" s="295"/>
      <c r="J56" s="295"/>
    </row>
  </sheetData>
  <mergeCells count="1">
    <mergeCell ref="B5:E5"/>
  </mergeCells>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5" tint="0.39997558519241921"/>
  </sheetPr>
  <dimension ref="B2:U90"/>
  <sheetViews>
    <sheetView workbookViewId="0">
      <pane xSplit="4" topLeftCell="E1" activePane="topRight" state="frozen"/>
      <selection pane="topRight" activeCell="B5" sqref="B5:F5"/>
    </sheetView>
  </sheetViews>
  <sheetFormatPr baseColWidth="10" defaultRowHeight="16" x14ac:dyDescent="0.2"/>
  <cols>
    <col min="1" max="1" width="6.83203125" style="2" customWidth="1"/>
    <col min="2" max="2" width="30.33203125" style="2" customWidth="1"/>
    <col min="3" max="3" width="3.83203125" style="2" customWidth="1"/>
    <col min="4" max="4" width="27.5" style="2" customWidth="1"/>
    <col min="5" max="20" width="17.1640625" style="2" customWidth="1"/>
    <col min="21" max="16384" width="10.83203125" style="2"/>
  </cols>
  <sheetData>
    <row r="2" spans="2:21" ht="21" x14ac:dyDescent="0.25">
      <c r="B2" s="16" t="s">
        <v>263</v>
      </c>
    </row>
    <row r="4" spans="2:21" x14ac:dyDescent="0.2">
      <c r="B4" s="3" t="s">
        <v>36</v>
      </c>
      <c r="C4" s="4"/>
      <c r="D4" s="4"/>
      <c r="E4" s="4"/>
      <c r="F4" s="5"/>
    </row>
    <row r="5" spans="2:21" ht="47" customHeight="1" x14ac:dyDescent="0.2">
      <c r="B5" s="827" t="s">
        <v>839</v>
      </c>
      <c r="C5" s="828"/>
      <c r="D5" s="828"/>
      <c r="E5" s="828"/>
      <c r="F5" s="829"/>
    </row>
    <row r="6" spans="2:21" ht="17" thickBot="1" x14ac:dyDescent="0.25"/>
    <row r="7" spans="2:21" x14ac:dyDescent="0.2">
      <c r="B7" s="81" t="s">
        <v>833</v>
      </c>
      <c r="C7" s="104"/>
      <c r="D7" s="154"/>
      <c r="E7" s="155" t="s">
        <v>40</v>
      </c>
      <c r="F7" s="155" t="s">
        <v>363</v>
      </c>
      <c r="G7" s="155" t="s">
        <v>146</v>
      </c>
      <c r="H7" s="155" t="s">
        <v>41</v>
      </c>
      <c r="I7" s="155" t="s">
        <v>42</v>
      </c>
      <c r="J7" s="155" t="s">
        <v>328</v>
      </c>
      <c r="K7" s="155" t="s">
        <v>329</v>
      </c>
      <c r="L7" s="155" t="s">
        <v>43</v>
      </c>
      <c r="M7" s="155" t="s">
        <v>44</v>
      </c>
      <c r="N7" s="155" t="s">
        <v>212</v>
      </c>
      <c r="O7" s="155" t="s">
        <v>193</v>
      </c>
      <c r="P7" s="155" t="s">
        <v>320</v>
      </c>
      <c r="Q7" s="155" t="s">
        <v>119</v>
      </c>
      <c r="R7" s="155" t="s">
        <v>201</v>
      </c>
      <c r="S7" s="154" t="s">
        <v>202</v>
      </c>
      <c r="T7" s="156" t="s">
        <v>203</v>
      </c>
    </row>
    <row r="8" spans="2:21" x14ac:dyDescent="0.2">
      <c r="B8" s="84"/>
      <c r="D8" s="50" t="s">
        <v>321</v>
      </c>
      <c r="E8" s="453" t="e">
        <f>E15-SUM(E9:E14)</f>
        <v>#DIV/0!</v>
      </c>
      <c r="F8" s="453">
        <f>F15-SUM(F9:F14)</f>
        <v>0</v>
      </c>
      <c r="G8" s="453" t="e">
        <f t="shared" ref="G8:S8" si="0">G15-SUM(G9:G14)</f>
        <v>#DIV/0!</v>
      </c>
      <c r="H8" s="453" t="e">
        <f t="shared" si="0"/>
        <v>#DIV/0!</v>
      </c>
      <c r="I8" s="453" t="e">
        <f t="shared" si="0"/>
        <v>#DIV/0!</v>
      </c>
      <c r="J8" s="453" t="e">
        <f t="shared" si="0"/>
        <v>#DIV/0!</v>
      </c>
      <c r="K8" s="453" t="e">
        <f t="shared" si="0"/>
        <v>#DIV/0!</v>
      </c>
      <c r="L8" s="453" t="e">
        <f t="shared" si="0"/>
        <v>#DIV/0!</v>
      </c>
      <c r="M8" s="453" t="e">
        <f t="shared" si="0"/>
        <v>#DIV/0!</v>
      </c>
      <c r="N8" s="453" t="e">
        <f t="shared" si="0"/>
        <v>#DIV/0!</v>
      </c>
      <c r="O8" s="453">
        <f t="shared" si="0"/>
        <v>0</v>
      </c>
      <c r="P8" s="453">
        <f t="shared" si="0"/>
        <v>0</v>
      </c>
      <c r="Q8" s="453">
        <f t="shared" si="0"/>
        <v>0</v>
      </c>
      <c r="R8" s="453" t="e">
        <f t="shared" si="0"/>
        <v>#DIV/0!</v>
      </c>
      <c r="S8" s="453" t="e">
        <f t="shared" si="0"/>
        <v>#DIV/0!</v>
      </c>
      <c r="T8" s="454" t="e">
        <f t="shared" ref="T8:T22" si="1">SUM(E8:S8)</f>
        <v>#DIV/0!</v>
      </c>
      <c r="U8" s="295"/>
    </row>
    <row r="9" spans="2:21" x14ac:dyDescent="0.2">
      <c r="B9" s="84"/>
      <c r="D9" s="47" t="s">
        <v>323</v>
      </c>
      <c r="E9" s="434" t="e">
        <f>-'Results by fuel'!E106</f>
        <v>#DIV/0!</v>
      </c>
      <c r="F9" s="434">
        <f>0</f>
        <v>0</v>
      </c>
      <c r="G9" s="434" t="e">
        <f>-'Results by fuel'!E107</f>
        <v>#DIV/0!</v>
      </c>
      <c r="H9" s="434" t="e">
        <f>-'Results by fuel'!E108</f>
        <v>#DIV/0!</v>
      </c>
      <c r="I9" s="434">
        <f>0</f>
        <v>0</v>
      </c>
      <c r="J9" s="434" t="e">
        <f>-'Results by fuel'!E138</f>
        <v>#DIV/0!</v>
      </c>
      <c r="K9" s="434" t="e">
        <f>-'Results by fuel'!E139</f>
        <v>#DIV/0!</v>
      </c>
      <c r="L9" s="434" t="e">
        <f>-'Results by fuel'!E109</f>
        <v>#DIV/0!</v>
      </c>
      <c r="M9" s="434">
        <f>0</f>
        <v>0</v>
      </c>
      <c r="N9" s="434" t="e">
        <f>-'Results by fuel'!E110</f>
        <v>#DIV/0!</v>
      </c>
      <c r="O9" s="434">
        <f>'Delta energy balance'!O26</f>
        <v>0</v>
      </c>
      <c r="P9" s="434">
        <f>'Delta energy balance'!P26</f>
        <v>0</v>
      </c>
      <c r="Q9" s="434">
        <f>'Delta energy balance'!Q26</f>
        <v>0</v>
      </c>
      <c r="R9" s="434">
        <f>'Results by fuel'!D111+'Results by fuel'!D140</f>
        <v>0</v>
      </c>
      <c r="S9" s="455" t="e">
        <f>'Results by fuel'!H111+'Results by fuel'!H140</f>
        <v>#DIV/0!</v>
      </c>
      <c r="T9" s="456" t="e">
        <f t="shared" si="1"/>
        <v>#DIV/0!</v>
      </c>
    </row>
    <row r="10" spans="2:21" x14ac:dyDescent="0.2">
      <c r="B10" s="84"/>
      <c r="D10" s="47" t="s">
        <v>322</v>
      </c>
      <c r="E10" s="434" t="e">
        <f>-'Results by fuel'!E60</f>
        <v>#DIV/0!</v>
      </c>
      <c r="F10" s="434">
        <f>-'Results by fuel'!E61</f>
        <v>0</v>
      </c>
      <c r="G10" s="434" t="e">
        <f>-'Results by fuel'!E62</f>
        <v>#DIV/0!</v>
      </c>
      <c r="H10" s="434" t="e">
        <f>-'Results by fuel'!E63</f>
        <v>#DIV/0!</v>
      </c>
      <c r="I10" s="434" t="e">
        <f>-'Results by fuel'!E64</f>
        <v>#DIV/0!</v>
      </c>
      <c r="J10" s="434">
        <f>0</f>
        <v>0</v>
      </c>
      <c r="K10" s="434">
        <f>0</f>
        <v>0</v>
      </c>
      <c r="L10" s="434" t="e">
        <f>-'Results by fuel'!E65</f>
        <v>#DIV/0!</v>
      </c>
      <c r="M10" s="434" t="e">
        <f>-'Results by fuel'!E66</f>
        <v>#DIV/0!</v>
      </c>
      <c r="N10" s="434" t="e">
        <f>-'Results by fuel'!E67</f>
        <v>#DIV/0!</v>
      </c>
      <c r="O10" s="434">
        <f>'Delta energy balance'!O27</f>
        <v>0</v>
      </c>
      <c r="P10" s="434">
        <f>'Delta energy balance'!P27</f>
        <v>0</v>
      </c>
      <c r="Q10" s="434">
        <f>'Delta energy balance'!Q27</f>
        <v>0</v>
      </c>
      <c r="R10" s="434" t="e">
        <f>'Results by fuel'!D68</f>
        <v>#DIV/0!</v>
      </c>
      <c r="S10" s="455" t="e">
        <f>'Results by fuel'!H68</f>
        <v>#DIV/0!</v>
      </c>
      <c r="T10" s="456" t="e">
        <f t="shared" si="1"/>
        <v>#DIV/0!</v>
      </c>
    </row>
    <row r="11" spans="2:21" x14ac:dyDescent="0.2">
      <c r="B11" s="84"/>
      <c r="D11" s="47" t="s">
        <v>324</v>
      </c>
      <c r="E11" s="434">
        <f>'Delta energy balance'!E28</f>
        <v>0</v>
      </c>
      <c r="F11" s="434">
        <f>'Delta energy balance'!F28</f>
        <v>0</v>
      </c>
      <c r="G11" s="434">
        <f>'Delta energy balance'!G28</f>
        <v>0</v>
      </c>
      <c r="H11" s="434">
        <f>'Delta energy balance'!H28</f>
        <v>0</v>
      </c>
      <c r="I11" s="434">
        <f>'Delta energy balance'!I28</f>
        <v>0</v>
      </c>
      <c r="J11" s="434">
        <f>'Delta energy balance'!J28</f>
        <v>0</v>
      </c>
      <c r="K11" s="434">
        <f>'Delta energy balance'!K28</f>
        <v>0</v>
      </c>
      <c r="L11" s="434">
        <f>'Delta energy balance'!L28</f>
        <v>0</v>
      </c>
      <c r="M11" s="434">
        <f>'Delta energy balance'!M28</f>
        <v>0</v>
      </c>
      <c r="N11" s="434">
        <f>'Delta energy balance'!N28</f>
        <v>0</v>
      </c>
      <c r="O11" s="434">
        <f>'Delta energy balance'!O28</f>
        <v>0</v>
      </c>
      <c r="P11" s="434">
        <f>'Delta energy balance'!P28</f>
        <v>0</v>
      </c>
      <c r="Q11" s="434">
        <f>'Delta energy balance'!Q28</f>
        <v>0</v>
      </c>
      <c r="R11" s="434">
        <f>'Delta energy balance'!R28</f>
        <v>0</v>
      </c>
      <c r="S11" s="434">
        <f>'Delta energy balance'!S28</f>
        <v>0</v>
      </c>
      <c r="T11" s="456">
        <f t="shared" si="1"/>
        <v>0</v>
      </c>
    </row>
    <row r="12" spans="2:21" x14ac:dyDescent="0.2">
      <c r="B12" s="84"/>
      <c r="D12" s="47" t="s">
        <v>325</v>
      </c>
      <c r="E12" s="434">
        <f>'Delta energy balance'!E29</f>
        <v>0</v>
      </c>
      <c r="F12" s="434">
        <f>'Delta energy balance'!F29</f>
        <v>0</v>
      </c>
      <c r="G12" s="434">
        <f>'Delta energy balance'!G29</f>
        <v>0</v>
      </c>
      <c r="H12" s="434">
        <f>'Delta energy balance'!H29</f>
        <v>0</v>
      </c>
      <c r="I12" s="434">
        <f>'Delta energy balance'!I29</f>
        <v>0</v>
      </c>
      <c r="J12" s="434">
        <f>'Delta energy balance'!J29</f>
        <v>0</v>
      </c>
      <c r="K12" s="434">
        <f>'Delta energy balance'!K29</f>
        <v>0</v>
      </c>
      <c r="L12" s="434">
        <f>'Delta energy balance'!L29</f>
        <v>0</v>
      </c>
      <c r="M12" s="434">
        <f>'Delta energy balance'!M29</f>
        <v>0</v>
      </c>
      <c r="N12" s="434">
        <f>'Delta energy balance'!N29</f>
        <v>0</v>
      </c>
      <c r="O12" s="434">
        <f>'Delta energy balance'!O29</f>
        <v>0</v>
      </c>
      <c r="P12" s="434">
        <f>'Delta energy balance'!P29</f>
        <v>0</v>
      </c>
      <c r="Q12" s="434">
        <f>'Delta energy balance'!Q29</f>
        <v>0</v>
      </c>
      <c r="R12" s="434">
        <f>'Delta energy balance'!R29</f>
        <v>0</v>
      </c>
      <c r="S12" s="434">
        <f>'Delta energy balance'!S29</f>
        <v>0</v>
      </c>
      <c r="T12" s="456">
        <f t="shared" si="1"/>
        <v>0</v>
      </c>
    </row>
    <row r="13" spans="2:21" x14ac:dyDescent="0.2">
      <c r="B13" s="84"/>
      <c r="D13" s="47" t="s">
        <v>88</v>
      </c>
      <c r="E13" s="434" t="e">
        <f>'Delta energy balance'!E30+'Results by fuel'!G38</f>
        <v>#DIV/0!</v>
      </c>
      <c r="F13" s="434">
        <f>'Delta energy balance'!F30</f>
        <v>0</v>
      </c>
      <c r="G13" s="434">
        <f>'Delta energy balance'!G30</f>
        <v>0</v>
      </c>
      <c r="H13" s="434" t="e">
        <f>'Delta energy balance'!H30+'Results by fuel'!G39</f>
        <v>#DIV/0!</v>
      </c>
      <c r="I13" s="434" t="e">
        <f>'Delta energy balance'!I30+'Results by fuel'!G40</f>
        <v>#DIV/0!</v>
      </c>
      <c r="J13" s="434">
        <f>'Delta energy balance'!J30</f>
        <v>0</v>
      </c>
      <c r="K13" s="434">
        <f>'Delta energy balance'!K30</f>
        <v>0</v>
      </c>
      <c r="L13" s="434">
        <f>'Delta energy balance'!L30</f>
        <v>0</v>
      </c>
      <c r="M13" s="434">
        <f>'Delta energy balance'!M30</f>
        <v>0</v>
      </c>
      <c r="N13" s="434">
        <f>'Delta energy balance'!N30</f>
        <v>0</v>
      </c>
      <c r="O13" s="434">
        <f>'Delta energy balance'!O30</f>
        <v>0</v>
      </c>
      <c r="P13" s="434">
        <f>'Delta energy balance'!P30</f>
        <v>0</v>
      </c>
      <c r="Q13" s="434">
        <f>'Delta energy balance'!Q30</f>
        <v>0</v>
      </c>
      <c r="R13" s="434">
        <f>'Delta energy balance'!R30</f>
        <v>0</v>
      </c>
      <c r="S13" s="434" t="e">
        <f>'Delta energy balance'!S30-'Results by fuel'!J41</f>
        <v>#DIV/0!</v>
      </c>
      <c r="T13" s="456" t="e">
        <f t="shared" si="1"/>
        <v>#DIV/0!</v>
      </c>
    </row>
    <row r="14" spans="2:21" x14ac:dyDescent="0.2">
      <c r="B14" s="84"/>
      <c r="D14" s="47" t="s">
        <v>97</v>
      </c>
      <c r="E14" s="434">
        <f>'Delta energy balance'!E31</f>
        <v>0</v>
      </c>
      <c r="F14" s="434">
        <f>'Delta energy balance'!F31</f>
        <v>0</v>
      </c>
      <c r="G14" s="434">
        <f>'Delta energy balance'!G31</f>
        <v>0</v>
      </c>
      <c r="H14" s="434">
        <f>'Delta energy balance'!H31</f>
        <v>0</v>
      </c>
      <c r="I14" s="434">
        <f>'Delta energy balance'!I31</f>
        <v>0</v>
      </c>
      <c r="J14" s="434">
        <f>'Delta energy balance'!J31</f>
        <v>0</v>
      </c>
      <c r="K14" s="434">
        <f>'Delta energy balance'!K31</f>
        <v>0</v>
      </c>
      <c r="L14" s="434">
        <f>'Delta energy balance'!L31</f>
        <v>0</v>
      </c>
      <c r="M14" s="434">
        <f>'Delta energy balance'!M31</f>
        <v>0</v>
      </c>
      <c r="N14" s="434">
        <f>'Delta energy balance'!N31</f>
        <v>0</v>
      </c>
      <c r="O14" s="434">
        <f>'Delta energy balance'!O31</f>
        <v>0</v>
      </c>
      <c r="P14" s="434">
        <f>'Delta energy balance'!P31</f>
        <v>0</v>
      </c>
      <c r="Q14" s="434">
        <f>'Delta energy balance'!Q31</f>
        <v>0</v>
      </c>
      <c r="R14" s="434">
        <f>'Delta energy balance'!R31</f>
        <v>0</v>
      </c>
      <c r="S14" s="434">
        <f>'Delta energy balance'!S31</f>
        <v>0</v>
      </c>
      <c r="T14" s="456">
        <f t="shared" si="1"/>
        <v>0</v>
      </c>
    </row>
    <row r="15" spans="2:21" x14ac:dyDescent="0.2">
      <c r="B15" s="84"/>
      <c r="D15" s="50" t="s">
        <v>98</v>
      </c>
      <c r="E15" s="453" t="e">
        <f t="shared" ref="E15:S15" si="2">SUM(E16:E22)</f>
        <v>#DIV/0!</v>
      </c>
      <c r="F15" s="453">
        <f t="shared" si="2"/>
        <v>0</v>
      </c>
      <c r="G15" s="453" t="e">
        <f t="shared" si="2"/>
        <v>#DIV/0!</v>
      </c>
      <c r="H15" s="453" t="e">
        <f t="shared" si="2"/>
        <v>#DIV/0!</v>
      </c>
      <c r="I15" s="453">
        <f t="shared" si="2"/>
        <v>0</v>
      </c>
      <c r="J15" s="453">
        <f t="shared" si="2"/>
        <v>0</v>
      </c>
      <c r="K15" s="453">
        <f t="shared" si="2"/>
        <v>0</v>
      </c>
      <c r="L15" s="453" t="e">
        <f t="shared" si="2"/>
        <v>#DIV/0!</v>
      </c>
      <c r="M15" s="453" t="e">
        <f t="shared" si="2"/>
        <v>#DIV/0!</v>
      </c>
      <c r="N15" s="453" t="e">
        <f t="shared" si="2"/>
        <v>#DIV/0!</v>
      </c>
      <c r="O15" s="453">
        <f t="shared" si="2"/>
        <v>0</v>
      </c>
      <c r="P15" s="453">
        <f t="shared" si="2"/>
        <v>0</v>
      </c>
      <c r="Q15" s="453">
        <f t="shared" si="2"/>
        <v>0</v>
      </c>
      <c r="R15" s="453">
        <f t="shared" si="2"/>
        <v>0</v>
      </c>
      <c r="S15" s="453" t="e">
        <f t="shared" si="2"/>
        <v>#DIV/0!</v>
      </c>
      <c r="T15" s="454" t="e">
        <f t="shared" si="1"/>
        <v>#DIV/0!</v>
      </c>
    </row>
    <row r="16" spans="2:21" x14ac:dyDescent="0.2">
      <c r="B16" s="84"/>
      <c r="D16" s="47" t="s">
        <v>52</v>
      </c>
      <c r="E16" s="434" t="e">
        <f>'Delta energy balance'!E33-'Results by fuel'!G47</f>
        <v>#DIV/0!</v>
      </c>
      <c r="F16" s="434">
        <f>'Delta energy balance'!F33-'Results by fuel'!G48</f>
        <v>0</v>
      </c>
      <c r="G16" s="434" t="e">
        <f>'Delta energy balance'!G33-'Results by fuel'!G49</f>
        <v>#DIV/0!</v>
      </c>
      <c r="H16" s="434" t="e">
        <f>'Delta energy balance'!H33-'Results by fuel'!G50</f>
        <v>#DIV/0!</v>
      </c>
      <c r="I16" s="434">
        <f>'Delta energy balance'!I33</f>
        <v>0</v>
      </c>
      <c r="J16" s="434">
        <f>'Delta energy balance'!J33</f>
        <v>0</v>
      </c>
      <c r="K16" s="434">
        <f>'Delta energy balance'!K33</f>
        <v>0</v>
      </c>
      <c r="L16" s="434" t="e">
        <f>'Delta energy balance'!L33-'Results by fuel'!G51</f>
        <v>#DIV/0!</v>
      </c>
      <c r="M16" s="434" t="e">
        <f>'Delta energy balance'!M33-'Results by fuel'!G52</f>
        <v>#DIV/0!</v>
      </c>
      <c r="N16" s="434" t="e">
        <f>'Delta energy balance'!N33-'Results by fuel'!G53</f>
        <v>#DIV/0!</v>
      </c>
      <c r="O16" s="434">
        <f>'Delta energy balance'!O33</f>
        <v>0</v>
      </c>
      <c r="P16" s="434">
        <f>'Delta energy balance'!P33</f>
        <v>0</v>
      </c>
      <c r="Q16" s="434">
        <f>'Delta energy balance'!Q33</f>
        <v>0</v>
      </c>
      <c r="R16" s="434">
        <f>'Delta energy balance'!R33</f>
        <v>0</v>
      </c>
      <c r="S16" s="455" t="e">
        <f>'Delta energy balance'!S33+'Results by fuel'!J54</f>
        <v>#DIV/0!</v>
      </c>
      <c r="T16" s="456" t="e">
        <f t="shared" si="1"/>
        <v>#DIV/0!</v>
      </c>
    </row>
    <row r="17" spans="2:20" x14ac:dyDescent="0.2">
      <c r="B17" s="84"/>
      <c r="D17" s="47" t="s">
        <v>112</v>
      </c>
      <c r="E17" s="434">
        <f>'Delta energy balance'!E34</f>
        <v>0</v>
      </c>
      <c r="F17" s="434">
        <f>'Delta energy balance'!F34</f>
        <v>0</v>
      </c>
      <c r="G17" s="434">
        <f>'Delta energy balance'!G34</f>
        <v>0</v>
      </c>
      <c r="H17" s="434">
        <f>'Delta energy balance'!H34</f>
        <v>0</v>
      </c>
      <c r="I17" s="434">
        <f>'Delta energy balance'!I34</f>
        <v>0</v>
      </c>
      <c r="J17" s="434">
        <f>'Delta energy balance'!J34</f>
        <v>0</v>
      </c>
      <c r="K17" s="434">
        <f>'Delta energy balance'!K34</f>
        <v>0</v>
      </c>
      <c r="L17" s="434">
        <f>'Delta energy balance'!L34</f>
        <v>0</v>
      </c>
      <c r="M17" s="434">
        <f>'Delta energy balance'!M34</f>
        <v>0</v>
      </c>
      <c r="N17" s="434">
        <f>'Delta energy balance'!N34</f>
        <v>0</v>
      </c>
      <c r="O17" s="434">
        <f>'Delta energy balance'!O34</f>
        <v>0</v>
      </c>
      <c r="P17" s="434">
        <f>'Delta energy balance'!P34</f>
        <v>0</v>
      </c>
      <c r="Q17" s="434">
        <f>'Delta energy balance'!Q34</f>
        <v>0</v>
      </c>
      <c r="R17" s="434">
        <f>'Delta energy balance'!R34</f>
        <v>0</v>
      </c>
      <c r="S17" s="434">
        <f>'Delta energy balance'!S34</f>
        <v>0</v>
      </c>
      <c r="T17" s="456">
        <f t="shared" si="1"/>
        <v>0</v>
      </c>
    </row>
    <row r="18" spans="2:20" x14ac:dyDescent="0.2">
      <c r="B18" s="84"/>
      <c r="D18" s="47" t="s">
        <v>120</v>
      </c>
      <c r="E18" s="434">
        <f>'Delta energy balance'!E35</f>
        <v>0</v>
      </c>
      <c r="F18" s="434">
        <f>'Delta energy balance'!F35</f>
        <v>0</v>
      </c>
      <c r="G18" s="434">
        <f>'Delta energy balance'!G35</f>
        <v>0</v>
      </c>
      <c r="H18" s="434" t="e">
        <f>'Delta energy balance'!H35-'Results by fuel'!G20</f>
        <v>#DIV/0!</v>
      </c>
      <c r="I18" s="434">
        <f>'Delta energy balance'!I35</f>
        <v>0</v>
      </c>
      <c r="J18" s="434">
        <f>'Delta energy balance'!J35</f>
        <v>0</v>
      </c>
      <c r="K18" s="434">
        <f>'Delta energy balance'!K35</f>
        <v>0</v>
      </c>
      <c r="L18" s="434" t="e">
        <f>'Delta energy balance'!L35-'Results by fuel'!G21</f>
        <v>#DIV/0!</v>
      </c>
      <c r="M18" s="434">
        <f>'Delta energy balance'!M35</f>
        <v>0</v>
      </c>
      <c r="N18" s="434" t="e">
        <f>'Delta energy balance'!N35-'Results by fuel'!G22</f>
        <v>#DIV/0!</v>
      </c>
      <c r="O18" s="434">
        <f>'Delta energy balance'!O35</f>
        <v>0</v>
      </c>
      <c r="P18" s="434">
        <f>'Delta energy balance'!P35</f>
        <v>0</v>
      </c>
      <c r="Q18" s="434">
        <f>'Delta energy balance'!Q35</f>
        <v>0</v>
      </c>
      <c r="R18" s="434">
        <f>'Delta energy balance'!R35</f>
        <v>0</v>
      </c>
      <c r="S18" s="455" t="e">
        <f>'Delta energy balance'!S35+'Results by fuel'!J23-(0.25*'Results by fuel'!H21)</f>
        <v>#DIV/0!</v>
      </c>
      <c r="T18" s="456" t="e">
        <f t="shared" si="1"/>
        <v>#DIV/0!</v>
      </c>
    </row>
    <row r="19" spans="2:20" x14ac:dyDescent="0.2">
      <c r="B19" s="84"/>
      <c r="D19" s="47" t="s">
        <v>326</v>
      </c>
      <c r="E19" s="434">
        <f>'Delta energy balance'!E36</f>
        <v>0</v>
      </c>
      <c r="F19" s="434">
        <f>'Delta energy balance'!F36</f>
        <v>0</v>
      </c>
      <c r="G19" s="434">
        <f>'Delta energy balance'!G36</f>
        <v>0</v>
      </c>
      <c r="H19" s="434" t="e">
        <f>'Delta energy balance'!H36-'Results by fuel'!G29</f>
        <v>#DIV/0!</v>
      </c>
      <c r="I19" s="434">
        <f>'Delta energy balance'!I36</f>
        <v>0</v>
      </c>
      <c r="J19" s="434">
        <f>'Delta energy balance'!J36</f>
        <v>0</v>
      </c>
      <c r="K19" s="434">
        <f>'Delta energy balance'!K36</f>
        <v>0</v>
      </c>
      <c r="L19" s="434" t="e">
        <f>'Delta energy balance'!L36-'Results by fuel'!G30</f>
        <v>#DIV/0!</v>
      </c>
      <c r="M19" s="434">
        <f>'Delta energy balance'!M36</f>
        <v>0</v>
      </c>
      <c r="N19" s="434" t="e">
        <f>'Delta energy balance'!N36-'Results by fuel'!G31</f>
        <v>#DIV/0!</v>
      </c>
      <c r="O19" s="434">
        <f>'Delta energy balance'!O36</f>
        <v>0</v>
      </c>
      <c r="P19" s="434">
        <f>'Delta energy balance'!P36</f>
        <v>0</v>
      </c>
      <c r="Q19" s="434">
        <f>'Delta energy balance'!Q36</f>
        <v>0</v>
      </c>
      <c r="R19" s="434">
        <f>'Delta energy balance'!R36</f>
        <v>0</v>
      </c>
      <c r="S19" s="455" t="e">
        <f>'Delta energy balance'!S36+'Results by fuel'!J32-(0.25*'Results by fuel'!H30)</f>
        <v>#DIV/0!</v>
      </c>
      <c r="T19" s="456" t="e">
        <f t="shared" si="1"/>
        <v>#DIV/0!</v>
      </c>
    </row>
    <row r="20" spans="2:20" x14ac:dyDescent="0.2">
      <c r="B20" s="84"/>
      <c r="D20" s="47" t="s">
        <v>49</v>
      </c>
      <c r="E20" s="434">
        <f>'Delta energy balance'!E37</f>
        <v>0</v>
      </c>
      <c r="F20" s="434">
        <f>'Delta energy balance'!F37</f>
        <v>0</v>
      </c>
      <c r="G20" s="434">
        <f>'Delta energy balance'!G37</f>
        <v>0</v>
      </c>
      <c r="H20" s="434" t="e">
        <f>'Delta energy balance'!H37-'Results by fuel'!G11</f>
        <v>#DIV/0!</v>
      </c>
      <c r="I20" s="434">
        <f>'Delta energy balance'!I37</f>
        <v>0</v>
      </c>
      <c r="J20" s="434">
        <f>'Delta energy balance'!J37</f>
        <v>0</v>
      </c>
      <c r="K20" s="434">
        <f>'Delta energy balance'!K37</f>
        <v>0</v>
      </c>
      <c r="L20" s="434" t="e">
        <f>'Delta energy balance'!L37-'Results by fuel'!G12</f>
        <v>#DIV/0!</v>
      </c>
      <c r="M20" s="434">
        <f>'Delta energy balance'!M37</f>
        <v>0</v>
      </c>
      <c r="N20" s="434" t="e">
        <f>'Delta energy balance'!N37-'Results by fuel'!G13</f>
        <v>#DIV/0!</v>
      </c>
      <c r="O20" s="434">
        <f>'Delta energy balance'!O37</f>
        <v>0</v>
      </c>
      <c r="P20" s="434">
        <f>'Delta energy balance'!P37</f>
        <v>0</v>
      </c>
      <c r="Q20" s="434">
        <f>'Delta energy balance'!Q37</f>
        <v>0</v>
      </c>
      <c r="R20" s="434">
        <f>'Delta energy balance'!R37</f>
        <v>0</v>
      </c>
      <c r="S20" s="455" t="e">
        <f>'Delta energy balance'!S37+'Results by fuel'!J14-(0.25*'Results by fuel'!H12)</f>
        <v>#DIV/0!</v>
      </c>
      <c r="T20" s="456" t="e">
        <f t="shared" si="1"/>
        <v>#DIV/0!</v>
      </c>
    </row>
    <row r="21" spans="2:20" x14ac:dyDescent="0.2">
      <c r="B21" s="84"/>
      <c r="D21" s="47" t="s">
        <v>119</v>
      </c>
      <c r="E21" s="434">
        <f>'Delta energy balance'!E38</f>
        <v>0</v>
      </c>
      <c r="F21" s="434">
        <f>'Delta energy balance'!F38</f>
        <v>0</v>
      </c>
      <c r="G21" s="434">
        <f>'Delta energy balance'!G38</f>
        <v>0</v>
      </c>
      <c r="H21" s="434">
        <f>'Delta energy balance'!H38</f>
        <v>0</v>
      </c>
      <c r="I21" s="434">
        <f>'Delta energy balance'!I38</f>
        <v>0</v>
      </c>
      <c r="J21" s="434">
        <f>'Delta energy balance'!J38</f>
        <v>0</v>
      </c>
      <c r="K21" s="434">
        <f>'Delta energy balance'!K38</f>
        <v>0</v>
      </c>
      <c r="L21" s="434">
        <f>'Delta energy balance'!L38</f>
        <v>0</v>
      </c>
      <c r="M21" s="434">
        <f>'Delta energy balance'!M38</f>
        <v>0</v>
      </c>
      <c r="N21" s="434">
        <f>'Delta energy balance'!N38</f>
        <v>0</v>
      </c>
      <c r="O21" s="434">
        <f>'Delta energy balance'!O38</f>
        <v>0</v>
      </c>
      <c r="P21" s="434">
        <f>'Delta energy balance'!P38</f>
        <v>0</v>
      </c>
      <c r="Q21" s="434">
        <f>'Delta energy balance'!Q38</f>
        <v>0</v>
      </c>
      <c r="R21" s="434">
        <f>'Delta energy balance'!R38</f>
        <v>0</v>
      </c>
      <c r="S21" s="434">
        <f>'Delta energy balance'!S38</f>
        <v>0</v>
      </c>
      <c r="T21" s="456">
        <f t="shared" si="1"/>
        <v>0</v>
      </c>
    </row>
    <row r="22" spans="2:20" ht="17" thickBot="1" x14ac:dyDescent="0.25">
      <c r="B22" s="91"/>
      <c r="C22" s="92"/>
      <c r="D22" s="108" t="s">
        <v>125</v>
      </c>
      <c r="E22" s="457">
        <f>'Delta energy balance'!E39</f>
        <v>0</v>
      </c>
      <c r="F22" s="457">
        <f>'Delta energy balance'!F39</f>
        <v>0</v>
      </c>
      <c r="G22" s="457">
        <f>'Delta energy balance'!G39</f>
        <v>0</v>
      </c>
      <c r="H22" s="457">
        <f>'Delta energy balance'!H39</f>
        <v>0</v>
      </c>
      <c r="I22" s="457">
        <f>'Delta energy balance'!I39</f>
        <v>0</v>
      </c>
      <c r="J22" s="457">
        <f>'Delta energy balance'!J39</f>
        <v>0</v>
      </c>
      <c r="K22" s="457">
        <f>'Delta energy balance'!K39</f>
        <v>0</v>
      </c>
      <c r="L22" s="457">
        <f>'Delta energy balance'!L39</f>
        <v>0</v>
      </c>
      <c r="M22" s="457">
        <f>'Delta energy balance'!M39</f>
        <v>0</v>
      </c>
      <c r="N22" s="457">
        <f>'Delta energy balance'!N39</f>
        <v>0</v>
      </c>
      <c r="O22" s="457">
        <f>'Delta energy balance'!O39</f>
        <v>0</v>
      </c>
      <c r="P22" s="457">
        <f>'Delta energy balance'!P39</f>
        <v>0</v>
      </c>
      <c r="Q22" s="457">
        <f>'Delta energy balance'!Q39</f>
        <v>0</v>
      </c>
      <c r="R22" s="457">
        <f>'Delta energy balance'!R39</f>
        <v>0</v>
      </c>
      <c r="S22" s="457">
        <f>'Delta energy balance'!S39</f>
        <v>0</v>
      </c>
      <c r="T22" s="458">
        <f t="shared" si="1"/>
        <v>0</v>
      </c>
    </row>
    <row r="23" spans="2:20" ht="17" thickBot="1" x14ac:dyDescent="0.25"/>
    <row r="24" spans="2:20" x14ac:dyDescent="0.2">
      <c r="B24" s="81" t="s">
        <v>315</v>
      </c>
      <c r="C24" s="104"/>
      <c r="D24" s="154"/>
      <c r="E24" s="155" t="s">
        <v>40</v>
      </c>
      <c r="F24" s="155" t="s">
        <v>363</v>
      </c>
      <c r="G24" s="155" t="s">
        <v>146</v>
      </c>
      <c r="H24" s="155" t="s">
        <v>41</v>
      </c>
      <c r="I24" s="155" t="s">
        <v>42</v>
      </c>
      <c r="J24" s="155" t="s">
        <v>328</v>
      </c>
      <c r="K24" s="155" t="s">
        <v>329</v>
      </c>
      <c r="L24" s="155" t="s">
        <v>43</v>
      </c>
      <c r="M24" s="155" t="s">
        <v>44</v>
      </c>
      <c r="N24" s="155" t="s">
        <v>212</v>
      </c>
      <c r="O24" s="155" t="s">
        <v>193</v>
      </c>
      <c r="P24" s="155" t="s">
        <v>320</v>
      </c>
      <c r="Q24" s="155" t="s">
        <v>119</v>
      </c>
      <c r="R24" s="155" t="s">
        <v>201</v>
      </c>
      <c r="S24" s="154" t="s">
        <v>202</v>
      </c>
      <c r="T24" s="156" t="s">
        <v>203</v>
      </c>
    </row>
    <row r="25" spans="2:20" x14ac:dyDescent="0.2">
      <c r="B25" s="84"/>
      <c r="D25" s="50" t="s">
        <v>321</v>
      </c>
      <c r="E25" s="453">
        <f t="shared" ref="E25:S25" si="3">E32-SUM(E26:E31)</f>
        <v>0</v>
      </c>
      <c r="F25" s="453">
        <f t="shared" si="3"/>
        <v>0</v>
      </c>
      <c r="G25" s="453">
        <f t="shared" si="3"/>
        <v>0</v>
      </c>
      <c r="H25" s="453">
        <f t="shared" si="3"/>
        <v>0</v>
      </c>
      <c r="I25" s="453">
        <f t="shared" si="3"/>
        <v>0</v>
      </c>
      <c r="J25" s="453">
        <f t="shared" si="3"/>
        <v>0</v>
      </c>
      <c r="K25" s="453">
        <f t="shared" si="3"/>
        <v>0</v>
      </c>
      <c r="L25" s="453">
        <f t="shared" si="3"/>
        <v>0</v>
      </c>
      <c r="M25" s="453">
        <f t="shared" si="3"/>
        <v>0</v>
      </c>
      <c r="N25" s="453">
        <f t="shared" si="3"/>
        <v>0</v>
      </c>
      <c r="O25" s="453">
        <f t="shared" si="3"/>
        <v>0</v>
      </c>
      <c r="P25" s="453">
        <f t="shared" si="3"/>
        <v>0</v>
      </c>
      <c r="Q25" s="453">
        <f t="shared" si="3"/>
        <v>0</v>
      </c>
      <c r="R25" s="453">
        <f t="shared" si="3"/>
        <v>0</v>
      </c>
      <c r="S25" s="453">
        <f t="shared" si="3"/>
        <v>0</v>
      </c>
      <c r="T25" s="454">
        <f t="shared" ref="T25:T39" si="4">SUM(E25:S25)</f>
        <v>0</v>
      </c>
    </row>
    <row r="26" spans="2:20" x14ac:dyDescent="0.2">
      <c r="B26" s="84"/>
      <c r="D26" s="47" t="s">
        <v>323</v>
      </c>
      <c r="E26" s="434">
        <f>SUM('energy balance'!C21:H21,'energy balance'!J21:N21,'energy balance'!S21)</f>
        <v>0</v>
      </c>
      <c r="F26" s="434">
        <f>SUM('energy balance'!O21:R21)</f>
        <v>0</v>
      </c>
      <c r="G26" s="434">
        <f>'energy balance'!I21</f>
        <v>0</v>
      </c>
      <c r="H26" s="434">
        <f>'energy balance'!T21</f>
        <v>0</v>
      </c>
      <c r="I26" s="434">
        <f>SUM('energy balance'!U21:AQ21)</f>
        <v>0</v>
      </c>
      <c r="J26" s="434">
        <f>'energy balance'!AS21</f>
        <v>0</v>
      </c>
      <c r="K26" s="434">
        <f>SUM('energy balance'!AR21,'energy balance'!AT21)</f>
        <v>0</v>
      </c>
      <c r="L26" s="434">
        <f>'energy balance'!AV21</f>
        <v>0</v>
      </c>
      <c r="M26" s="434">
        <f>SUM('energy balance'!AW21:AY21)</f>
        <v>0</v>
      </c>
      <c r="N26" s="434">
        <f>SUM('energy balance'!AU21,'energy balance'!AZ21)</f>
        <v>0</v>
      </c>
      <c r="O26" s="434">
        <f>'energy balance'!BD21</f>
        <v>0</v>
      </c>
      <c r="P26" s="434">
        <f>SUM('energy balance'!BE21:BJ21)</f>
        <v>0</v>
      </c>
      <c r="Q26" s="434">
        <f>SUM('energy balance'!BA21:BC21,'energy balance'!BK21)</f>
        <v>0</v>
      </c>
      <c r="R26" s="434">
        <f>'energy balance'!BL21</f>
        <v>0</v>
      </c>
      <c r="S26" s="455">
        <f>'energy balance'!BM21</f>
        <v>0</v>
      </c>
      <c r="T26" s="456">
        <f t="shared" si="4"/>
        <v>0</v>
      </c>
    </row>
    <row r="27" spans="2:20" x14ac:dyDescent="0.2">
      <c r="B27" s="84"/>
      <c r="D27" s="47" t="s">
        <v>322</v>
      </c>
      <c r="E27" s="434">
        <f>SUM('energy balance'!C22:H22,'energy balance'!J22:N22,'energy balance'!S22)</f>
        <v>0</v>
      </c>
      <c r="F27" s="434">
        <f>SUM('energy balance'!O22:R22)</f>
        <v>0</v>
      </c>
      <c r="G27" s="434">
        <f>'energy balance'!I22</f>
        <v>0</v>
      </c>
      <c r="H27" s="434">
        <f>'energy balance'!T22</f>
        <v>0</v>
      </c>
      <c r="I27" s="434">
        <f>SUM('energy balance'!U22:AQ22)</f>
        <v>0</v>
      </c>
      <c r="J27" s="434">
        <f>'energy balance'!AS22</f>
        <v>0</v>
      </c>
      <c r="K27" s="434">
        <f>SUM('energy balance'!AR22,'energy balance'!AT22)</f>
        <v>0</v>
      </c>
      <c r="L27" s="434">
        <f>'energy balance'!AV22</f>
        <v>0</v>
      </c>
      <c r="M27" s="434">
        <f>SUM('energy balance'!AW22:AY22)</f>
        <v>0</v>
      </c>
      <c r="N27" s="434">
        <f>SUM('energy balance'!AU22,'energy balance'!AZ22)</f>
        <v>0</v>
      </c>
      <c r="O27" s="434">
        <f>'energy balance'!BD22</f>
        <v>0</v>
      </c>
      <c r="P27" s="434">
        <f>SUM('energy balance'!BE22:BJ22)</f>
        <v>0</v>
      </c>
      <c r="Q27" s="434">
        <f>SUM('energy balance'!BA22:BC22,'energy balance'!BK22)</f>
        <v>0</v>
      </c>
      <c r="R27" s="434">
        <f>'energy balance'!BL22</f>
        <v>0</v>
      </c>
      <c r="S27" s="455">
        <f>'energy balance'!BM22</f>
        <v>0</v>
      </c>
      <c r="T27" s="456">
        <f t="shared" si="4"/>
        <v>0</v>
      </c>
    </row>
    <row r="28" spans="2:20" x14ac:dyDescent="0.2">
      <c r="B28" s="84"/>
      <c r="D28" s="47" t="s">
        <v>324</v>
      </c>
      <c r="E28" s="434">
        <f>SUM('energy balance'!C19:H20,'energy balance'!C23:H24,'energy balance'!J19:N20,'energy balance'!J23:N24,'energy balance'!S19:S20,'energy balance'!S23:S24)</f>
        <v>0</v>
      </c>
      <c r="F28" s="434">
        <f>SUM('energy balance'!O19:R20,'energy balance'!O23:R24)</f>
        <v>0</v>
      </c>
      <c r="G28" s="434">
        <f>SUM('energy balance'!I19:I20,'energy balance'!I23:I24)</f>
        <v>0</v>
      </c>
      <c r="H28" s="434">
        <f>SUM('energy balance'!T19:T20,'energy balance'!T23:T24)</f>
        <v>0</v>
      </c>
      <c r="I28" s="434">
        <f>SUM('energy balance'!U19:AQ20,'energy balance'!U23:AQ24)</f>
        <v>0</v>
      </c>
      <c r="J28" s="434">
        <f>SUM('energy balance'!AS19:AS20,'energy balance'!AS23:AS24)</f>
        <v>0</v>
      </c>
      <c r="K28" s="434">
        <f>SUM('energy balance'!AR19:AR20,'energy balance'!AR23:AR24,'energy balance'!AT19:AT20,'energy balance'!AT23:AT24)</f>
        <v>0</v>
      </c>
      <c r="L28" s="434">
        <f>SUM('energy balance'!AV19:AV20,'energy balance'!AV23:AV24)</f>
        <v>0</v>
      </c>
      <c r="M28" s="434">
        <f>SUM('energy balance'!AW19:AY20,'energy balance'!AW23:AY24)</f>
        <v>0</v>
      </c>
      <c r="N28" s="434">
        <f>SUM('energy balance'!AU19:AU20,'energy balance'!AU23:AU24,'energy balance'!AZ19:AZ20,'energy balance'!AZ23:AZ24)</f>
        <v>0</v>
      </c>
      <c r="O28" s="434">
        <f>SUM('energy balance'!BD19:BD20,'energy balance'!BD23:BD24)</f>
        <v>0</v>
      </c>
      <c r="P28" s="434">
        <f>SUM('energy balance'!BE19:BJ20,'energy balance'!BE23:BJ24)</f>
        <v>0</v>
      </c>
      <c r="Q28" s="434">
        <f>SUM('energy balance'!BA19:BC20,'energy balance'!BA23:BC24,'energy balance'!BK19:BK20,'energy balance'!BK23:BK24)</f>
        <v>0</v>
      </c>
      <c r="R28" s="434">
        <f>SUM('energy balance'!BL19:BL20,'energy balance'!BL23:BL24)</f>
        <v>0</v>
      </c>
      <c r="S28" s="434">
        <f>SUM('energy balance'!BM19:BM20,'energy balance'!BM23:BM24)</f>
        <v>0</v>
      </c>
      <c r="T28" s="456">
        <f t="shared" si="4"/>
        <v>0</v>
      </c>
    </row>
    <row r="29" spans="2:20" x14ac:dyDescent="0.2">
      <c r="B29" s="84"/>
      <c r="D29" s="47" t="s">
        <v>325</v>
      </c>
      <c r="E29" s="434">
        <f>SUM('energy balance'!C25:H39,'energy balance'!J25:N39,'energy balance'!S25:S39)</f>
        <v>0</v>
      </c>
      <c r="F29" s="434">
        <f>SUM('energy balance'!O25:R39)</f>
        <v>0</v>
      </c>
      <c r="G29" s="434">
        <f>SUM('energy balance'!I25:I39)</f>
        <v>0</v>
      </c>
      <c r="H29" s="434">
        <f>SUM('energy balance'!T25:T39)</f>
        <v>0</v>
      </c>
      <c r="I29" s="434">
        <f>SUM('energy balance'!U25:AQ39)</f>
        <v>0</v>
      </c>
      <c r="J29" s="434">
        <f>SUM('energy balance'!AS25:AS39)</f>
        <v>0</v>
      </c>
      <c r="K29" s="434">
        <f>SUM('energy balance'!AR25:AR39,'energy balance'!AT25:AT39)</f>
        <v>0</v>
      </c>
      <c r="L29" s="434">
        <f>SUM('energy balance'!AV25:AV39)</f>
        <v>0</v>
      </c>
      <c r="M29" s="434">
        <f>SUM('energy balance'!AW25:AY39)</f>
        <v>0</v>
      </c>
      <c r="N29" s="434">
        <f>SUM('energy balance'!AU25:AU39,'energy balance'!AZ25:AZ39)</f>
        <v>0</v>
      </c>
      <c r="O29" s="434">
        <f>SUM('energy balance'!BD25:BD39)</f>
        <v>0</v>
      </c>
      <c r="P29" s="434">
        <f>SUM('energy balance'!BE25:BJ39)</f>
        <v>0</v>
      </c>
      <c r="Q29" s="434">
        <f>SUM('energy balance'!BA25:BC39,'energy balance'!BK25:BK39)</f>
        <v>0</v>
      </c>
      <c r="R29" s="434">
        <f>SUM('energy balance'!BL25:BL39)</f>
        <v>0</v>
      </c>
      <c r="S29" s="434">
        <f>SUM('energy balance'!BM25:BM39)</f>
        <v>0</v>
      </c>
      <c r="T29" s="456">
        <f t="shared" si="4"/>
        <v>0</v>
      </c>
    </row>
    <row r="30" spans="2:20" x14ac:dyDescent="0.2">
      <c r="B30" s="84"/>
      <c r="D30" s="47" t="s">
        <v>88</v>
      </c>
      <c r="E30" s="434">
        <f>SUM('energy balance'!C40:H40,'energy balance'!J40:N40,'energy balance'!S40)</f>
        <v>0</v>
      </c>
      <c r="F30" s="434">
        <f>SUM('energy balance'!O40:R40)</f>
        <v>0</v>
      </c>
      <c r="G30" s="434">
        <f>'energy balance'!I40</f>
        <v>0</v>
      </c>
      <c r="H30" s="434">
        <f>'energy balance'!T40</f>
        <v>0</v>
      </c>
      <c r="I30" s="434">
        <f>SUM('energy balance'!U40:AQ40)</f>
        <v>0</v>
      </c>
      <c r="J30" s="434">
        <f>'energy balance'!AS40</f>
        <v>0</v>
      </c>
      <c r="K30" s="434">
        <f>SUM('energy balance'!AR40,'energy balance'!AT40)</f>
        <v>0</v>
      </c>
      <c r="L30" s="434">
        <f>'energy balance'!AV40</f>
        <v>0</v>
      </c>
      <c r="M30" s="434">
        <f>SUM('energy balance'!AW40:AY40)</f>
        <v>0</v>
      </c>
      <c r="N30" s="434">
        <f>SUM('energy balance'!AU40,'energy balance'!AZ40)</f>
        <v>0</v>
      </c>
      <c r="O30" s="434">
        <f>'energy balance'!BD40</f>
        <v>0</v>
      </c>
      <c r="P30" s="434">
        <f>SUM('energy balance'!BE40:BJ40)</f>
        <v>0</v>
      </c>
      <c r="Q30" s="434">
        <f>SUM('energy balance'!BA40:BC40,'energy balance'!BK40)</f>
        <v>0</v>
      </c>
      <c r="R30" s="434">
        <f>'energy balance'!BL40</f>
        <v>0</v>
      </c>
      <c r="S30" s="434">
        <f>'energy balance'!BM40</f>
        <v>0</v>
      </c>
      <c r="T30" s="456">
        <f t="shared" si="4"/>
        <v>0</v>
      </c>
    </row>
    <row r="31" spans="2:20" x14ac:dyDescent="0.2">
      <c r="B31" s="84"/>
      <c r="D31" s="47" t="s">
        <v>97</v>
      </c>
      <c r="E31" s="434">
        <f>SUM('energy balance'!C58:H58,'energy balance'!J58:N58,'energy balance'!S58)</f>
        <v>0</v>
      </c>
      <c r="F31" s="434">
        <f>SUM('energy balance'!O58:R58)</f>
        <v>0</v>
      </c>
      <c r="G31" s="434">
        <f>'energy balance'!I58</f>
        <v>0</v>
      </c>
      <c r="H31" s="434">
        <f>'energy balance'!T58</f>
        <v>0</v>
      </c>
      <c r="I31" s="434">
        <f>SUM('energy balance'!U58:AQ58)</f>
        <v>0</v>
      </c>
      <c r="J31" s="434">
        <f>'energy balance'!AS58</f>
        <v>0</v>
      </c>
      <c r="K31" s="434">
        <f>SUM('energy balance'!AR58,'energy balance'!AT58)</f>
        <v>0</v>
      </c>
      <c r="L31" s="434">
        <f>'energy balance'!AV58</f>
        <v>0</v>
      </c>
      <c r="M31" s="434">
        <f>SUM('energy balance'!AW58:AY58)</f>
        <v>0</v>
      </c>
      <c r="N31" s="434">
        <f>SUM('energy balance'!AU58,'energy balance'!AZ58)</f>
        <v>0</v>
      </c>
      <c r="O31" s="434">
        <f>'energy balance'!BD58</f>
        <v>0</v>
      </c>
      <c r="P31" s="434">
        <f>SUM('energy balance'!BE58:BJ58)</f>
        <v>0</v>
      </c>
      <c r="Q31" s="434">
        <f>SUM('energy balance'!BA58:BC58,'energy balance'!BK58)</f>
        <v>0</v>
      </c>
      <c r="R31" s="434">
        <f>'energy balance'!BL58</f>
        <v>0</v>
      </c>
      <c r="S31" s="434">
        <f>'energy balance'!BM58</f>
        <v>0</v>
      </c>
      <c r="T31" s="456">
        <f t="shared" si="4"/>
        <v>0</v>
      </c>
    </row>
    <row r="32" spans="2:20" x14ac:dyDescent="0.2">
      <c r="B32" s="84"/>
      <c r="D32" s="50" t="s">
        <v>98</v>
      </c>
      <c r="E32" s="453">
        <f t="shared" ref="E32:S32" si="5">SUM(E33:E39)</f>
        <v>0</v>
      </c>
      <c r="F32" s="453">
        <f t="shared" si="5"/>
        <v>0</v>
      </c>
      <c r="G32" s="453">
        <f t="shared" si="5"/>
        <v>0</v>
      </c>
      <c r="H32" s="453">
        <f t="shared" si="5"/>
        <v>0</v>
      </c>
      <c r="I32" s="453">
        <f t="shared" si="5"/>
        <v>0</v>
      </c>
      <c r="J32" s="453">
        <f t="shared" si="5"/>
        <v>0</v>
      </c>
      <c r="K32" s="453">
        <f t="shared" si="5"/>
        <v>0</v>
      </c>
      <c r="L32" s="453">
        <f t="shared" si="5"/>
        <v>0</v>
      </c>
      <c r="M32" s="453">
        <f t="shared" si="5"/>
        <v>0</v>
      </c>
      <c r="N32" s="453">
        <f t="shared" si="5"/>
        <v>0</v>
      </c>
      <c r="O32" s="453">
        <f t="shared" si="5"/>
        <v>0</v>
      </c>
      <c r="P32" s="453">
        <f t="shared" si="5"/>
        <v>0</v>
      </c>
      <c r="Q32" s="453">
        <f t="shared" si="5"/>
        <v>0</v>
      </c>
      <c r="R32" s="453">
        <f t="shared" si="5"/>
        <v>0</v>
      </c>
      <c r="S32" s="453">
        <f t="shared" si="5"/>
        <v>0</v>
      </c>
      <c r="T32" s="454">
        <f t="shared" si="4"/>
        <v>0</v>
      </c>
    </row>
    <row r="33" spans="2:20" x14ac:dyDescent="0.2">
      <c r="B33" s="84"/>
      <c r="D33" s="47" t="s">
        <v>52</v>
      </c>
      <c r="E33" s="434">
        <f>SUM('energy balance'!C60:H60,'energy balance'!J60:N60,'energy balance'!S60)</f>
        <v>0</v>
      </c>
      <c r="F33" s="434">
        <f>SUM('energy balance'!O60:R60)</f>
        <v>0</v>
      </c>
      <c r="G33" s="434">
        <f>'energy balance'!I60</f>
        <v>0</v>
      </c>
      <c r="H33" s="434">
        <f>'energy balance'!T60</f>
        <v>0</v>
      </c>
      <c r="I33" s="434">
        <f>SUM('energy balance'!U60:AQ60)</f>
        <v>0</v>
      </c>
      <c r="J33" s="434">
        <f>'energy balance'!AS60</f>
        <v>0</v>
      </c>
      <c r="K33" s="434">
        <f>SUM('energy balance'!AR60,'energy balance'!AT60)</f>
        <v>0</v>
      </c>
      <c r="L33" s="434">
        <f>'energy balance'!AV60</f>
        <v>0</v>
      </c>
      <c r="M33" s="434">
        <f>SUM('energy balance'!AW60:AY60)</f>
        <v>0</v>
      </c>
      <c r="N33" s="434">
        <f>SUM('energy balance'!AU60,'energy balance'!AZ60)</f>
        <v>0</v>
      </c>
      <c r="O33" s="434">
        <f>'energy balance'!BD60</f>
        <v>0</v>
      </c>
      <c r="P33" s="434">
        <f>SUM('energy balance'!BE60:BJ60)</f>
        <v>0</v>
      </c>
      <c r="Q33" s="434">
        <f>SUM('energy balance'!BA60:BC60,'energy balance'!BK60)</f>
        <v>0</v>
      </c>
      <c r="R33" s="434">
        <f>'energy balance'!BL60</f>
        <v>0</v>
      </c>
      <c r="S33" s="455">
        <f>'energy balance'!BM60</f>
        <v>0</v>
      </c>
      <c r="T33" s="456">
        <f t="shared" si="4"/>
        <v>0</v>
      </c>
    </row>
    <row r="34" spans="2:20" x14ac:dyDescent="0.2">
      <c r="B34" s="84"/>
      <c r="D34" s="47" t="s">
        <v>112</v>
      </c>
      <c r="E34" s="434">
        <f>SUM('energy balance'!C74:H74,'energy balance'!J74:N74,'energy balance'!S74)</f>
        <v>0</v>
      </c>
      <c r="F34" s="434">
        <f>SUM('energy balance'!O74:R74)</f>
        <v>0</v>
      </c>
      <c r="G34" s="434">
        <f>'energy balance'!I74</f>
        <v>0</v>
      </c>
      <c r="H34" s="434">
        <f>'energy balance'!T74</f>
        <v>0</v>
      </c>
      <c r="I34" s="434">
        <f>SUM('energy balance'!U74:AQ74)</f>
        <v>0</v>
      </c>
      <c r="J34" s="434">
        <f>'energy balance'!AS74</f>
        <v>0</v>
      </c>
      <c r="K34" s="434">
        <f>SUM('energy balance'!AR74,'energy balance'!AT74)</f>
        <v>0</v>
      </c>
      <c r="L34" s="434">
        <f>'energy balance'!AV74</f>
        <v>0</v>
      </c>
      <c r="M34" s="434">
        <f>SUM('energy balance'!AW74:AY74)</f>
        <v>0</v>
      </c>
      <c r="N34" s="434">
        <f>SUM('energy balance'!AU74,'energy balance'!AZ74)</f>
        <v>0</v>
      </c>
      <c r="O34" s="434">
        <f>'energy balance'!BD74</f>
        <v>0</v>
      </c>
      <c r="P34" s="434">
        <f>SUM('energy balance'!BE74:BJ74)</f>
        <v>0</v>
      </c>
      <c r="Q34" s="434">
        <f>SUM('energy balance'!BA74:BC74,'energy balance'!BK74)</f>
        <v>0</v>
      </c>
      <c r="R34" s="434">
        <f>'energy balance'!BL74</f>
        <v>0</v>
      </c>
      <c r="S34" s="434">
        <f>'energy balance'!BM74</f>
        <v>0</v>
      </c>
      <c r="T34" s="456">
        <f t="shared" si="4"/>
        <v>0</v>
      </c>
    </row>
    <row r="35" spans="2:20" x14ac:dyDescent="0.2">
      <c r="B35" s="84"/>
      <c r="D35" s="47" t="s">
        <v>120</v>
      </c>
      <c r="E35" s="434">
        <f>SUM('energy balance'!C82:H82,'energy balance'!J82:N82,'energy balance'!S82)</f>
        <v>0</v>
      </c>
      <c r="F35" s="434">
        <f>SUM('energy balance'!O82:R82)</f>
        <v>0</v>
      </c>
      <c r="G35" s="434">
        <f>'energy balance'!I82</f>
        <v>0</v>
      </c>
      <c r="H35" s="434">
        <f>'energy balance'!T82</f>
        <v>0</v>
      </c>
      <c r="I35" s="434">
        <f>SUM('energy balance'!U82:AQ82)</f>
        <v>0</v>
      </c>
      <c r="J35" s="434">
        <f>'energy balance'!AS82</f>
        <v>0</v>
      </c>
      <c r="K35" s="434">
        <f>SUM('energy balance'!AR82,'energy balance'!AT82)</f>
        <v>0</v>
      </c>
      <c r="L35" s="434">
        <f>'energy balance'!AV82</f>
        <v>0</v>
      </c>
      <c r="M35" s="434">
        <f>SUM('energy balance'!AW82:AY82)</f>
        <v>0</v>
      </c>
      <c r="N35" s="434">
        <f>SUM('energy balance'!AU82,'energy balance'!AZ82)</f>
        <v>0</v>
      </c>
      <c r="O35" s="434">
        <f>'energy balance'!BD82</f>
        <v>0</v>
      </c>
      <c r="P35" s="434">
        <f>SUM('energy balance'!BE82:BJ82)</f>
        <v>0</v>
      </c>
      <c r="Q35" s="434">
        <f>SUM('energy balance'!BA82:BC82,'energy balance'!BK82)</f>
        <v>0</v>
      </c>
      <c r="R35" s="434">
        <f>'energy balance'!BL82</f>
        <v>0</v>
      </c>
      <c r="S35" s="455">
        <f>'energy balance'!BM82</f>
        <v>0</v>
      </c>
      <c r="T35" s="456">
        <f t="shared" si="4"/>
        <v>0</v>
      </c>
    </row>
    <row r="36" spans="2:20" x14ac:dyDescent="0.2">
      <c r="B36" s="84"/>
      <c r="D36" s="47" t="s">
        <v>326</v>
      </c>
      <c r="E36" s="434">
        <f>SUM('energy balance'!C83:H83,'energy balance'!J83:N83,'energy balance'!S83)</f>
        <v>0</v>
      </c>
      <c r="F36" s="434">
        <f>SUM('energy balance'!O83:R83)</f>
        <v>0</v>
      </c>
      <c r="G36" s="434">
        <f>'energy balance'!I83</f>
        <v>0</v>
      </c>
      <c r="H36" s="434">
        <f>'energy balance'!T83</f>
        <v>0</v>
      </c>
      <c r="I36" s="434">
        <f>SUM('energy balance'!U83:AQ83)</f>
        <v>0</v>
      </c>
      <c r="J36" s="434">
        <f>'energy balance'!AS83</f>
        <v>0</v>
      </c>
      <c r="K36" s="434">
        <f>SUM('energy balance'!AR83,'energy balance'!AT83)</f>
        <v>0</v>
      </c>
      <c r="L36" s="434">
        <f>'energy balance'!AV83</f>
        <v>0</v>
      </c>
      <c r="M36" s="434">
        <f>SUM('energy balance'!AW83:AY83)</f>
        <v>0</v>
      </c>
      <c r="N36" s="434">
        <f>SUM('energy balance'!AU83,'energy balance'!AZ83)</f>
        <v>0</v>
      </c>
      <c r="O36" s="434">
        <f>'energy balance'!BD83</f>
        <v>0</v>
      </c>
      <c r="P36" s="434">
        <f>SUM('energy balance'!BE83:BJ83)</f>
        <v>0</v>
      </c>
      <c r="Q36" s="434">
        <f>SUM('energy balance'!BA83:BC83,'energy balance'!BK83)</f>
        <v>0</v>
      </c>
      <c r="R36" s="434">
        <f>'energy balance'!BL83</f>
        <v>0</v>
      </c>
      <c r="S36" s="455">
        <f>'energy balance'!BM83</f>
        <v>0</v>
      </c>
      <c r="T36" s="456">
        <f t="shared" si="4"/>
        <v>0</v>
      </c>
    </row>
    <row r="37" spans="2:20" x14ac:dyDescent="0.2">
      <c r="B37" s="84"/>
      <c r="D37" s="47" t="s">
        <v>49</v>
      </c>
      <c r="E37" s="434">
        <f>SUM('energy balance'!C84:H84,'energy balance'!J84:N84,'energy balance'!S84)</f>
        <v>0</v>
      </c>
      <c r="F37" s="434">
        <f>SUM('energy balance'!O84:R84)</f>
        <v>0</v>
      </c>
      <c r="G37" s="434">
        <f>'energy balance'!I84</f>
        <v>0</v>
      </c>
      <c r="H37" s="434">
        <f>'energy balance'!T84</f>
        <v>0</v>
      </c>
      <c r="I37" s="434">
        <f>SUM('energy balance'!U84:AQ84)</f>
        <v>0</v>
      </c>
      <c r="J37" s="434">
        <f>'energy balance'!AS84</f>
        <v>0</v>
      </c>
      <c r="K37" s="434">
        <f>SUM('energy balance'!AR84,'energy balance'!AT84)</f>
        <v>0</v>
      </c>
      <c r="L37" s="434">
        <f>'energy balance'!AV84</f>
        <v>0</v>
      </c>
      <c r="M37" s="434">
        <f>SUM('energy balance'!AW84:AY84)</f>
        <v>0</v>
      </c>
      <c r="N37" s="434">
        <f>SUM('energy balance'!AU84,'energy balance'!AZ84)</f>
        <v>0</v>
      </c>
      <c r="O37" s="434">
        <f>'energy balance'!BD84</f>
        <v>0</v>
      </c>
      <c r="P37" s="434">
        <f>SUM('energy balance'!BE84:BJ84)</f>
        <v>0</v>
      </c>
      <c r="Q37" s="434">
        <f>SUM('energy balance'!BA84:BC84,'energy balance'!BK84)</f>
        <v>0</v>
      </c>
      <c r="R37" s="434">
        <f>'energy balance'!BL84</f>
        <v>0</v>
      </c>
      <c r="S37" s="455">
        <f>'energy balance'!BM84</f>
        <v>0</v>
      </c>
      <c r="T37" s="456">
        <f t="shared" si="4"/>
        <v>0</v>
      </c>
    </row>
    <row r="38" spans="2:20" x14ac:dyDescent="0.2">
      <c r="B38" s="84"/>
      <c r="D38" s="47" t="s">
        <v>119</v>
      </c>
      <c r="E38" s="434">
        <f>SUM('energy balance'!C85:H86,'energy balance'!J85:N86,'energy balance'!S85:S86)</f>
        <v>0</v>
      </c>
      <c r="F38" s="434">
        <f>SUM('energy balance'!O85:R86)</f>
        <v>0</v>
      </c>
      <c r="G38" s="434">
        <f>SUM('energy balance'!I85:I86)</f>
        <v>0</v>
      </c>
      <c r="H38" s="434">
        <f>SUM('energy balance'!T85:T86)</f>
        <v>0</v>
      </c>
      <c r="I38" s="434">
        <f>SUM('energy balance'!U85:AQ86)</f>
        <v>0</v>
      </c>
      <c r="J38" s="434">
        <f>SUM('energy balance'!AS85:AS86)</f>
        <v>0</v>
      </c>
      <c r="K38" s="434">
        <f>SUM('energy balance'!AR85:AR86,'energy balance'!AT85:AT86)</f>
        <v>0</v>
      </c>
      <c r="L38" s="434">
        <f>SUM('energy balance'!AV85:AV86)</f>
        <v>0</v>
      </c>
      <c r="M38" s="434">
        <f>SUM('energy balance'!AW85:AY86)</f>
        <v>0</v>
      </c>
      <c r="N38" s="434">
        <f>SUM('energy balance'!AU85:AU86,'energy balance'!AZ85:AZ86)</f>
        <v>0</v>
      </c>
      <c r="O38" s="434">
        <f>SUM('energy balance'!BD85:BD86)</f>
        <v>0</v>
      </c>
      <c r="P38" s="434">
        <f>SUM('energy balance'!BE85:BJ86)</f>
        <v>0</v>
      </c>
      <c r="Q38" s="434">
        <f>SUM('energy balance'!BA85:BC86,'energy balance'!BK85:BK86)</f>
        <v>0</v>
      </c>
      <c r="R38" s="434">
        <f>SUM('energy balance'!BL85:BL86)</f>
        <v>0</v>
      </c>
      <c r="S38" s="434">
        <f>SUM('energy balance'!BM85:BM86)</f>
        <v>0</v>
      </c>
      <c r="T38" s="456">
        <f t="shared" si="4"/>
        <v>0</v>
      </c>
    </row>
    <row r="39" spans="2:20" ht="17" thickBot="1" x14ac:dyDescent="0.25">
      <c r="B39" s="91"/>
      <c r="C39" s="92"/>
      <c r="D39" s="108" t="s">
        <v>125</v>
      </c>
      <c r="E39" s="457">
        <f>SUM('energy balance'!C87:H87,'energy balance'!J87:N87,'energy balance'!S87)</f>
        <v>0</v>
      </c>
      <c r="F39" s="457">
        <f>SUM('energy balance'!O87:R87)</f>
        <v>0</v>
      </c>
      <c r="G39" s="457">
        <f>'energy balance'!I87</f>
        <v>0</v>
      </c>
      <c r="H39" s="457">
        <f>'energy balance'!T87</f>
        <v>0</v>
      </c>
      <c r="I39" s="457">
        <f>SUM('energy balance'!U87:AQ87)</f>
        <v>0</v>
      </c>
      <c r="J39" s="457">
        <f>'energy balance'!AS87</f>
        <v>0</v>
      </c>
      <c r="K39" s="457">
        <f>SUM('energy balance'!AR87,'energy balance'!AT87)</f>
        <v>0</v>
      </c>
      <c r="L39" s="457">
        <f>'energy balance'!AV87</f>
        <v>0</v>
      </c>
      <c r="M39" s="457">
        <f>SUM('energy balance'!AW87:AY87)</f>
        <v>0</v>
      </c>
      <c r="N39" s="457">
        <f>SUM('energy balance'!AU87,'energy balance'!AZ87)</f>
        <v>0</v>
      </c>
      <c r="O39" s="457">
        <f>'energy balance'!BD87</f>
        <v>0</v>
      </c>
      <c r="P39" s="457">
        <f>SUM('energy balance'!BE87:BJ87)</f>
        <v>0</v>
      </c>
      <c r="Q39" s="457">
        <f>SUM('energy balance'!BA87:BC87,'energy balance'!BK87)</f>
        <v>0</v>
      </c>
      <c r="R39" s="457">
        <f>'energy balance'!BL87</f>
        <v>0</v>
      </c>
      <c r="S39" s="457">
        <f>'energy balance'!BM87</f>
        <v>0</v>
      </c>
      <c r="T39" s="458">
        <f t="shared" si="4"/>
        <v>0</v>
      </c>
    </row>
    <row r="40" spans="2:20" ht="17" thickBot="1" x14ac:dyDescent="0.25"/>
    <row r="41" spans="2:20" x14ac:dyDescent="0.2">
      <c r="B41" s="81" t="s">
        <v>834</v>
      </c>
      <c r="C41" s="104"/>
      <c r="D41" s="155"/>
      <c r="E41" s="298" t="s">
        <v>40</v>
      </c>
      <c r="F41" s="296" t="s">
        <v>363</v>
      </c>
      <c r="G41" s="296" t="s">
        <v>146</v>
      </c>
      <c r="H41" s="296" t="s">
        <v>41</v>
      </c>
      <c r="I41" s="296" t="s">
        <v>42</v>
      </c>
      <c r="J41" s="296" t="s">
        <v>328</v>
      </c>
      <c r="K41" s="296" t="s">
        <v>329</v>
      </c>
      <c r="L41" s="296" t="s">
        <v>43</v>
      </c>
      <c r="M41" s="296" t="s">
        <v>44</v>
      </c>
      <c r="N41" s="296" t="s">
        <v>212</v>
      </c>
      <c r="O41" s="296" t="s">
        <v>193</v>
      </c>
      <c r="P41" s="296" t="s">
        <v>320</v>
      </c>
      <c r="Q41" s="296" t="s">
        <v>119</v>
      </c>
      <c r="R41" s="296" t="s">
        <v>201</v>
      </c>
      <c r="S41" s="296" t="s">
        <v>202</v>
      </c>
      <c r="T41" s="297" t="s">
        <v>203</v>
      </c>
    </row>
    <row r="42" spans="2:20" x14ac:dyDescent="0.2">
      <c r="B42" s="84"/>
      <c r="D42" s="34" t="s">
        <v>321</v>
      </c>
      <c r="E42" s="453" t="e">
        <f>'Delta energy balance'!E8-'Delta energy balance'!E25</f>
        <v>#DIV/0!</v>
      </c>
      <c r="F42" s="453">
        <f>'Delta energy balance'!F8-'Delta energy balance'!F25</f>
        <v>0</v>
      </c>
      <c r="G42" s="453" t="e">
        <f>'Delta energy balance'!G8-'Delta energy balance'!G25</f>
        <v>#DIV/0!</v>
      </c>
      <c r="H42" s="453" t="e">
        <f>'Delta energy balance'!H8-'Delta energy balance'!H25</f>
        <v>#DIV/0!</v>
      </c>
      <c r="I42" s="453" t="e">
        <f>'Delta energy balance'!I8-'Delta energy balance'!I25</f>
        <v>#DIV/0!</v>
      </c>
      <c r="J42" s="453" t="e">
        <f>'Delta energy balance'!J8-'Delta energy balance'!J25</f>
        <v>#DIV/0!</v>
      </c>
      <c r="K42" s="453" t="e">
        <f>'Delta energy balance'!K8-'Delta energy balance'!K25</f>
        <v>#DIV/0!</v>
      </c>
      <c r="L42" s="453" t="e">
        <f>'Delta energy balance'!L8-'Delta energy balance'!L25</f>
        <v>#DIV/0!</v>
      </c>
      <c r="M42" s="453" t="e">
        <f>'Delta energy balance'!M8-'Delta energy balance'!M25</f>
        <v>#DIV/0!</v>
      </c>
      <c r="N42" s="453" t="e">
        <f>'Delta energy balance'!N8-'Delta energy balance'!N25</f>
        <v>#DIV/0!</v>
      </c>
      <c r="O42" s="453">
        <f>'Delta energy balance'!O8-'Delta energy balance'!O25</f>
        <v>0</v>
      </c>
      <c r="P42" s="453">
        <f>'Delta energy balance'!P8-'Delta energy balance'!P25</f>
        <v>0</v>
      </c>
      <c r="Q42" s="453">
        <f>'Delta energy balance'!Q8-'Delta energy balance'!Q25</f>
        <v>0</v>
      </c>
      <c r="R42" s="453" t="e">
        <f>'Delta energy balance'!R8-'Delta energy balance'!R25</f>
        <v>#DIV/0!</v>
      </c>
      <c r="S42" s="453" t="e">
        <f>'Delta energy balance'!S8-'Delta energy balance'!S25</f>
        <v>#DIV/0!</v>
      </c>
      <c r="T42" s="454" t="e">
        <f>'Delta energy balance'!T8-'Delta energy balance'!T25</f>
        <v>#DIV/0!</v>
      </c>
    </row>
    <row r="43" spans="2:20" x14ac:dyDescent="0.2">
      <c r="B43" s="84"/>
      <c r="D43" t="s">
        <v>323</v>
      </c>
      <c r="E43" s="434" t="e">
        <f>'Delta energy balance'!E9-'Delta energy balance'!E26</f>
        <v>#DIV/0!</v>
      </c>
      <c r="F43" s="434">
        <f>'Delta energy balance'!F9-'Delta energy balance'!F26</f>
        <v>0</v>
      </c>
      <c r="G43" s="434" t="e">
        <f>'Delta energy balance'!G9-'Delta energy balance'!G26</f>
        <v>#DIV/0!</v>
      </c>
      <c r="H43" s="434" t="e">
        <f>'Delta energy balance'!H9-'Delta energy balance'!H26</f>
        <v>#DIV/0!</v>
      </c>
      <c r="I43" s="434">
        <f>'Delta energy balance'!I9-'Delta energy balance'!I26</f>
        <v>0</v>
      </c>
      <c r="J43" s="434" t="e">
        <f>'Delta energy balance'!J9-'Delta energy balance'!J26</f>
        <v>#DIV/0!</v>
      </c>
      <c r="K43" s="434" t="e">
        <f>'Delta energy balance'!K9-'Delta energy balance'!K26</f>
        <v>#DIV/0!</v>
      </c>
      <c r="L43" s="434" t="e">
        <f>'Delta energy balance'!L9-'Delta energy balance'!L26</f>
        <v>#DIV/0!</v>
      </c>
      <c r="M43" s="434">
        <f>'Delta energy balance'!M9-'Delta energy balance'!M26</f>
        <v>0</v>
      </c>
      <c r="N43" s="434" t="e">
        <f>'Delta energy balance'!N9-'Delta energy balance'!N26</f>
        <v>#DIV/0!</v>
      </c>
      <c r="O43" s="434">
        <f>'Delta energy balance'!O9-'Delta energy balance'!O26</f>
        <v>0</v>
      </c>
      <c r="P43" s="434">
        <f>'Delta energy balance'!P9-'Delta energy balance'!P26</f>
        <v>0</v>
      </c>
      <c r="Q43" s="434">
        <f>'Delta energy balance'!Q9-'Delta energy balance'!Q26</f>
        <v>0</v>
      </c>
      <c r="R43" s="434">
        <f>'Delta energy balance'!R9-'Delta energy balance'!R26</f>
        <v>0</v>
      </c>
      <c r="S43" s="455" t="e">
        <f>'Delta energy balance'!S9-'Delta energy balance'!S26</f>
        <v>#DIV/0!</v>
      </c>
      <c r="T43" s="456" t="e">
        <f>'Delta energy balance'!T9-'Delta energy balance'!T26</f>
        <v>#DIV/0!</v>
      </c>
    </row>
    <row r="44" spans="2:20" x14ac:dyDescent="0.2">
      <c r="B44" s="84"/>
      <c r="D44" t="s">
        <v>322</v>
      </c>
      <c r="E44" s="434" t="e">
        <f>'Delta energy balance'!E10-'Delta energy balance'!E27</f>
        <v>#DIV/0!</v>
      </c>
      <c r="F44" s="434">
        <f>'Delta energy balance'!F10-'Delta energy balance'!F27</f>
        <v>0</v>
      </c>
      <c r="G44" s="434" t="e">
        <f>'Delta energy balance'!G10-'Delta energy balance'!G27</f>
        <v>#DIV/0!</v>
      </c>
      <c r="H44" s="434" t="e">
        <f>'Delta energy balance'!H10-'Delta energy balance'!H27</f>
        <v>#DIV/0!</v>
      </c>
      <c r="I44" s="434" t="e">
        <f>'Delta energy balance'!I10-'Delta energy balance'!I27</f>
        <v>#DIV/0!</v>
      </c>
      <c r="J44" s="434">
        <f>'Delta energy balance'!J10-'Delta energy balance'!J27</f>
        <v>0</v>
      </c>
      <c r="K44" s="434">
        <f>'Delta energy balance'!K10-'Delta energy balance'!K27</f>
        <v>0</v>
      </c>
      <c r="L44" s="434" t="e">
        <f>'Delta energy balance'!L10-'Delta energy balance'!L27</f>
        <v>#DIV/0!</v>
      </c>
      <c r="M44" s="434" t="e">
        <f>'Delta energy balance'!M10-'Delta energy balance'!M27</f>
        <v>#DIV/0!</v>
      </c>
      <c r="N44" s="434" t="e">
        <f>'Delta energy balance'!N10-'Delta energy balance'!N27</f>
        <v>#DIV/0!</v>
      </c>
      <c r="O44" s="434">
        <f>'Delta energy balance'!O10-'Delta energy balance'!O27</f>
        <v>0</v>
      </c>
      <c r="P44" s="434">
        <f>'Delta energy balance'!P10-'Delta energy balance'!P27</f>
        <v>0</v>
      </c>
      <c r="Q44" s="434">
        <f>'Delta energy balance'!Q10-'Delta energy balance'!Q27</f>
        <v>0</v>
      </c>
      <c r="R44" s="434" t="e">
        <f>'Delta energy balance'!R10-'Delta energy balance'!R27</f>
        <v>#DIV/0!</v>
      </c>
      <c r="S44" s="455" t="e">
        <f>'Delta energy balance'!S10-'Delta energy balance'!S27</f>
        <v>#DIV/0!</v>
      </c>
      <c r="T44" s="456" t="e">
        <f>'Delta energy balance'!T10-'Delta energy balance'!T27</f>
        <v>#DIV/0!</v>
      </c>
    </row>
    <row r="45" spans="2:20" x14ac:dyDescent="0.2">
      <c r="B45" s="84"/>
      <c r="D45" t="s">
        <v>324</v>
      </c>
      <c r="E45" s="434">
        <f>'Delta energy balance'!E11-'Delta energy balance'!E28</f>
        <v>0</v>
      </c>
      <c r="F45" s="434">
        <f>'Delta energy balance'!F11-'Delta energy balance'!F28</f>
        <v>0</v>
      </c>
      <c r="G45" s="434">
        <f>'Delta energy balance'!G11-'Delta energy balance'!G28</f>
        <v>0</v>
      </c>
      <c r="H45" s="434">
        <f>'Delta energy balance'!H11-'Delta energy balance'!H28</f>
        <v>0</v>
      </c>
      <c r="I45" s="434">
        <f>'Delta energy balance'!I11-'Delta energy balance'!I28</f>
        <v>0</v>
      </c>
      <c r="J45" s="434">
        <f>'Delta energy balance'!J11-'Delta energy balance'!J28</f>
        <v>0</v>
      </c>
      <c r="K45" s="434">
        <f>'Delta energy balance'!K11-'Delta energy balance'!K28</f>
        <v>0</v>
      </c>
      <c r="L45" s="434">
        <f>'Delta energy balance'!L11-'Delta energy balance'!L28</f>
        <v>0</v>
      </c>
      <c r="M45" s="434">
        <f>'Delta energy balance'!M11-'Delta energy balance'!M28</f>
        <v>0</v>
      </c>
      <c r="N45" s="434">
        <f>'Delta energy balance'!N11-'Delta energy balance'!N28</f>
        <v>0</v>
      </c>
      <c r="O45" s="434">
        <f>'Delta energy balance'!O11-'Delta energy balance'!O28</f>
        <v>0</v>
      </c>
      <c r="P45" s="434">
        <f>'Delta energy balance'!P11-'Delta energy balance'!P28</f>
        <v>0</v>
      </c>
      <c r="Q45" s="434">
        <f>'Delta energy balance'!Q11-'Delta energy balance'!Q28</f>
        <v>0</v>
      </c>
      <c r="R45" s="434">
        <f>'Delta energy balance'!R11-'Delta energy balance'!R28</f>
        <v>0</v>
      </c>
      <c r="S45" s="434">
        <f>'Delta energy balance'!S11-'Delta energy balance'!S28</f>
        <v>0</v>
      </c>
      <c r="T45" s="456">
        <f>'Delta energy balance'!T11-'Delta energy balance'!T28</f>
        <v>0</v>
      </c>
    </row>
    <row r="46" spans="2:20" x14ac:dyDescent="0.2">
      <c r="B46" s="84"/>
      <c r="D46" t="s">
        <v>325</v>
      </c>
      <c r="E46" s="434">
        <f>'Delta energy balance'!E12-'Delta energy balance'!E29</f>
        <v>0</v>
      </c>
      <c r="F46" s="434">
        <f>'Delta energy balance'!F12-'Delta energy balance'!F29</f>
        <v>0</v>
      </c>
      <c r="G46" s="434">
        <f>'Delta energy balance'!G12-'Delta energy balance'!G29</f>
        <v>0</v>
      </c>
      <c r="H46" s="434">
        <f>'Delta energy balance'!H12-'Delta energy balance'!H29</f>
        <v>0</v>
      </c>
      <c r="I46" s="434">
        <f>'Delta energy balance'!I12-'Delta energy balance'!I29</f>
        <v>0</v>
      </c>
      <c r="J46" s="434">
        <f>'Delta energy balance'!J12-'Delta energy balance'!J29</f>
        <v>0</v>
      </c>
      <c r="K46" s="434">
        <f>'Delta energy balance'!K12-'Delta energy balance'!K29</f>
        <v>0</v>
      </c>
      <c r="L46" s="434">
        <f>'Delta energy balance'!L12-'Delta energy balance'!L29</f>
        <v>0</v>
      </c>
      <c r="M46" s="434">
        <f>'Delta energy balance'!M12-'Delta energy balance'!M29</f>
        <v>0</v>
      </c>
      <c r="N46" s="434">
        <f>'Delta energy balance'!N12-'Delta energy balance'!N29</f>
        <v>0</v>
      </c>
      <c r="O46" s="434">
        <f>'Delta energy balance'!O12-'Delta energy balance'!O29</f>
        <v>0</v>
      </c>
      <c r="P46" s="434">
        <f>'Delta energy balance'!P12-'Delta energy balance'!P29</f>
        <v>0</v>
      </c>
      <c r="Q46" s="434">
        <f>'Delta energy balance'!Q12-'Delta energy balance'!Q29</f>
        <v>0</v>
      </c>
      <c r="R46" s="434">
        <f>'Delta energy balance'!R12-'Delta energy balance'!R29</f>
        <v>0</v>
      </c>
      <c r="S46" s="434">
        <f>'Delta energy balance'!S12-'Delta energy balance'!S29</f>
        <v>0</v>
      </c>
      <c r="T46" s="456">
        <f>'Delta energy balance'!T12-'Delta energy balance'!T29</f>
        <v>0</v>
      </c>
    </row>
    <row r="47" spans="2:20" x14ac:dyDescent="0.2">
      <c r="B47" s="84"/>
      <c r="D47" t="s">
        <v>88</v>
      </c>
      <c r="E47" s="434" t="e">
        <f>'Delta energy balance'!E13-'Delta energy balance'!E30</f>
        <v>#DIV/0!</v>
      </c>
      <c r="F47" s="434">
        <f>'Delta energy balance'!F13-'Delta energy balance'!F30</f>
        <v>0</v>
      </c>
      <c r="G47" s="434">
        <f>'Delta energy balance'!G13-'Delta energy balance'!G30</f>
        <v>0</v>
      </c>
      <c r="H47" s="434" t="e">
        <f>'Delta energy balance'!H13-'Delta energy balance'!H30</f>
        <v>#DIV/0!</v>
      </c>
      <c r="I47" s="434" t="e">
        <f>'Delta energy balance'!I13-'Delta energy balance'!I30</f>
        <v>#DIV/0!</v>
      </c>
      <c r="J47" s="434">
        <f>'Delta energy balance'!J13-'Delta energy balance'!J30</f>
        <v>0</v>
      </c>
      <c r="K47" s="434">
        <f>'Delta energy balance'!K13-'Delta energy balance'!K30</f>
        <v>0</v>
      </c>
      <c r="L47" s="434">
        <f>'Delta energy balance'!L13-'Delta energy balance'!L30</f>
        <v>0</v>
      </c>
      <c r="M47" s="434">
        <f>'Delta energy balance'!M13-'Delta energy balance'!M30</f>
        <v>0</v>
      </c>
      <c r="N47" s="434">
        <f>'Delta energy balance'!N13-'Delta energy balance'!N30</f>
        <v>0</v>
      </c>
      <c r="O47" s="434">
        <f>'Delta energy balance'!O13-'Delta energy balance'!O30</f>
        <v>0</v>
      </c>
      <c r="P47" s="434">
        <f>'Delta energy balance'!P13-'Delta energy balance'!P30</f>
        <v>0</v>
      </c>
      <c r="Q47" s="434">
        <f>'Delta energy balance'!Q13-'Delta energy balance'!Q30</f>
        <v>0</v>
      </c>
      <c r="R47" s="434">
        <f>'Delta energy balance'!R13-'Delta energy balance'!R30</f>
        <v>0</v>
      </c>
      <c r="S47" s="434" t="e">
        <f>'Delta energy balance'!S13-'Delta energy balance'!S30</f>
        <v>#DIV/0!</v>
      </c>
      <c r="T47" s="456" t="e">
        <f>'Delta energy balance'!T13-'Delta energy balance'!T30</f>
        <v>#DIV/0!</v>
      </c>
    </row>
    <row r="48" spans="2:20" x14ac:dyDescent="0.2">
      <c r="B48" s="84"/>
      <c r="D48" t="s">
        <v>97</v>
      </c>
      <c r="E48" s="434">
        <f>'Delta energy balance'!E14-'Delta energy balance'!E31</f>
        <v>0</v>
      </c>
      <c r="F48" s="434">
        <f>'Delta energy balance'!F14-'Delta energy balance'!F31</f>
        <v>0</v>
      </c>
      <c r="G48" s="434">
        <f>'Delta energy balance'!G14-'Delta energy balance'!G31</f>
        <v>0</v>
      </c>
      <c r="H48" s="434">
        <f>'Delta energy balance'!H14-'Delta energy balance'!H31</f>
        <v>0</v>
      </c>
      <c r="I48" s="434">
        <f>'Delta energy balance'!I14-'Delta energy balance'!I31</f>
        <v>0</v>
      </c>
      <c r="J48" s="434">
        <f>'Delta energy balance'!J14-'Delta energy balance'!J31</f>
        <v>0</v>
      </c>
      <c r="K48" s="434">
        <f>'Delta energy balance'!K14-'Delta energy balance'!K31</f>
        <v>0</v>
      </c>
      <c r="L48" s="434">
        <f>'Delta energy balance'!L14-'Delta energy balance'!L31</f>
        <v>0</v>
      </c>
      <c r="M48" s="434">
        <f>'Delta energy balance'!M14-'Delta energy balance'!M31</f>
        <v>0</v>
      </c>
      <c r="N48" s="434">
        <f>'Delta energy balance'!N14-'Delta energy balance'!N31</f>
        <v>0</v>
      </c>
      <c r="O48" s="434">
        <f>'Delta energy balance'!O14-'Delta energy balance'!O31</f>
        <v>0</v>
      </c>
      <c r="P48" s="434">
        <f>'Delta energy balance'!P14-'Delta energy balance'!P31</f>
        <v>0</v>
      </c>
      <c r="Q48" s="434">
        <f>'Delta energy balance'!Q14-'Delta energy balance'!Q31</f>
        <v>0</v>
      </c>
      <c r="R48" s="434">
        <f>'Delta energy balance'!R14-'Delta energy balance'!R31</f>
        <v>0</v>
      </c>
      <c r="S48" s="434">
        <f>'Delta energy balance'!S14-'Delta energy balance'!S31</f>
        <v>0</v>
      </c>
      <c r="T48" s="456">
        <f>'Delta energy balance'!T14-'Delta energy balance'!T31</f>
        <v>0</v>
      </c>
    </row>
    <row r="49" spans="2:20" x14ac:dyDescent="0.2">
      <c r="B49" s="84"/>
      <c r="D49" s="34" t="s">
        <v>98</v>
      </c>
      <c r="E49" s="453" t="e">
        <f>'Delta energy balance'!E15-'Delta energy balance'!E32</f>
        <v>#DIV/0!</v>
      </c>
      <c r="F49" s="453">
        <f>'Delta energy balance'!F15-'Delta energy balance'!F32</f>
        <v>0</v>
      </c>
      <c r="G49" s="453" t="e">
        <f>'Delta energy balance'!G15-'Delta energy balance'!G32</f>
        <v>#DIV/0!</v>
      </c>
      <c r="H49" s="453" t="e">
        <f>'Delta energy balance'!H15-'Delta energy balance'!H32</f>
        <v>#DIV/0!</v>
      </c>
      <c r="I49" s="453">
        <f>'Delta energy balance'!I15-'Delta energy balance'!I32</f>
        <v>0</v>
      </c>
      <c r="J49" s="453">
        <f>'Delta energy balance'!J15-'Delta energy balance'!J32</f>
        <v>0</v>
      </c>
      <c r="K49" s="453">
        <f>'Delta energy balance'!K15-'Delta energy balance'!K32</f>
        <v>0</v>
      </c>
      <c r="L49" s="453" t="e">
        <f>'Delta energy balance'!L15-'Delta energy balance'!L32</f>
        <v>#DIV/0!</v>
      </c>
      <c r="M49" s="453" t="e">
        <f>'Delta energy balance'!M15-'Delta energy balance'!M32</f>
        <v>#DIV/0!</v>
      </c>
      <c r="N49" s="453" t="e">
        <f>'Delta energy balance'!N15-'Delta energy balance'!N32</f>
        <v>#DIV/0!</v>
      </c>
      <c r="O49" s="453">
        <f>'Delta energy balance'!O15-'Delta energy balance'!O32</f>
        <v>0</v>
      </c>
      <c r="P49" s="453">
        <f>'Delta energy balance'!P15-'Delta energy balance'!P32</f>
        <v>0</v>
      </c>
      <c r="Q49" s="453">
        <f>'Delta energy balance'!Q15-'Delta energy balance'!Q32</f>
        <v>0</v>
      </c>
      <c r="R49" s="453">
        <f>'Delta energy balance'!R15-'Delta energy balance'!R32</f>
        <v>0</v>
      </c>
      <c r="S49" s="453" t="e">
        <f>'Delta energy balance'!S15-'Delta energy balance'!S32</f>
        <v>#DIV/0!</v>
      </c>
      <c r="T49" s="454" t="e">
        <f>'Delta energy balance'!T15-'Delta energy balance'!T32</f>
        <v>#DIV/0!</v>
      </c>
    </row>
    <row r="50" spans="2:20" x14ac:dyDescent="0.2">
      <c r="B50" s="84"/>
      <c r="D50" t="s">
        <v>52</v>
      </c>
      <c r="E50" s="434" t="e">
        <f>'Delta energy balance'!E16-'Delta energy balance'!E33</f>
        <v>#DIV/0!</v>
      </c>
      <c r="F50" s="434">
        <f>'Delta energy balance'!F16-'Delta energy balance'!F33</f>
        <v>0</v>
      </c>
      <c r="G50" s="434" t="e">
        <f>'Delta energy balance'!G16-'Delta energy balance'!G33</f>
        <v>#DIV/0!</v>
      </c>
      <c r="H50" s="434" t="e">
        <f>'Delta energy balance'!H16-'Delta energy balance'!H33</f>
        <v>#DIV/0!</v>
      </c>
      <c r="I50" s="434">
        <f>'Delta energy balance'!I16-'Delta energy balance'!I33</f>
        <v>0</v>
      </c>
      <c r="J50" s="434">
        <f>'Delta energy balance'!J16-'Delta energy balance'!J33</f>
        <v>0</v>
      </c>
      <c r="K50" s="434">
        <f>'Delta energy balance'!K16-'Delta energy balance'!K33</f>
        <v>0</v>
      </c>
      <c r="L50" s="434" t="e">
        <f>'Delta energy balance'!L16-'Delta energy balance'!L33</f>
        <v>#DIV/0!</v>
      </c>
      <c r="M50" s="434" t="e">
        <f>'Delta energy balance'!M16-'Delta energy balance'!M33</f>
        <v>#DIV/0!</v>
      </c>
      <c r="N50" s="434" t="e">
        <f>'Delta energy balance'!N16-'Delta energy balance'!N33</f>
        <v>#DIV/0!</v>
      </c>
      <c r="O50" s="434">
        <f>'Delta energy balance'!O16-'Delta energy balance'!O33</f>
        <v>0</v>
      </c>
      <c r="P50" s="434">
        <f>'Delta energy balance'!P16-'Delta energy balance'!P33</f>
        <v>0</v>
      </c>
      <c r="Q50" s="434">
        <f>'Delta energy balance'!Q16-'Delta energy balance'!Q33</f>
        <v>0</v>
      </c>
      <c r="R50" s="434">
        <f>'Delta energy balance'!R16-'Delta energy balance'!R33</f>
        <v>0</v>
      </c>
      <c r="S50" s="455" t="e">
        <f>'Delta energy balance'!S16-'Delta energy balance'!S33</f>
        <v>#DIV/0!</v>
      </c>
      <c r="T50" s="456" t="e">
        <f>'Delta energy balance'!T16-'Delta energy balance'!T33</f>
        <v>#DIV/0!</v>
      </c>
    </row>
    <row r="51" spans="2:20" x14ac:dyDescent="0.2">
      <c r="B51" s="84"/>
      <c r="D51" t="s">
        <v>112</v>
      </c>
      <c r="E51" s="434">
        <f>'Delta energy balance'!E17-'Delta energy balance'!E34</f>
        <v>0</v>
      </c>
      <c r="F51" s="434">
        <f>'Delta energy balance'!F17-'Delta energy balance'!F34</f>
        <v>0</v>
      </c>
      <c r="G51" s="434">
        <f>'Delta energy balance'!G17-'Delta energy balance'!G34</f>
        <v>0</v>
      </c>
      <c r="H51" s="434">
        <f>'Delta energy balance'!H17-'Delta energy balance'!H34</f>
        <v>0</v>
      </c>
      <c r="I51" s="434">
        <f>'Delta energy balance'!I17-'Delta energy balance'!I34</f>
        <v>0</v>
      </c>
      <c r="J51" s="434">
        <f>'Delta energy balance'!J17-'Delta energy balance'!J34</f>
        <v>0</v>
      </c>
      <c r="K51" s="434">
        <f>'Delta energy balance'!K17-'Delta energy balance'!K34</f>
        <v>0</v>
      </c>
      <c r="L51" s="434">
        <f>'Delta energy balance'!L17-'Delta energy balance'!L34</f>
        <v>0</v>
      </c>
      <c r="M51" s="434">
        <f>'Delta energy balance'!M17-'Delta energy balance'!M34</f>
        <v>0</v>
      </c>
      <c r="N51" s="434">
        <f>'Delta energy balance'!N17-'Delta energy balance'!N34</f>
        <v>0</v>
      </c>
      <c r="O51" s="434">
        <f>'Delta energy balance'!O17-'Delta energy balance'!O34</f>
        <v>0</v>
      </c>
      <c r="P51" s="434">
        <f>'Delta energy balance'!P17-'Delta energy balance'!P34</f>
        <v>0</v>
      </c>
      <c r="Q51" s="434">
        <f>'Delta energy balance'!Q17-'Delta energy balance'!Q34</f>
        <v>0</v>
      </c>
      <c r="R51" s="434">
        <f>'Delta energy balance'!R17-'Delta energy balance'!R34</f>
        <v>0</v>
      </c>
      <c r="S51" s="434">
        <f>'Delta energy balance'!S17-'Delta energy balance'!S34</f>
        <v>0</v>
      </c>
      <c r="T51" s="456">
        <f>'Delta energy balance'!T17-'Delta energy balance'!T34</f>
        <v>0</v>
      </c>
    </row>
    <row r="52" spans="2:20" x14ac:dyDescent="0.2">
      <c r="B52" s="84"/>
      <c r="D52" t="s">
        <v>120</v>
      </c>
      <c r="E52" s="434">
        <f>'Delta energy balance'!E18-'Delta energy balance'!E35</f>
        <v>0</v>
      </c>
      <c r="F52" s="434">
        <f>'Delta energy balance'!F18-'Delta energy balance'!F35</f>
        <v>0</v>
      </c>
      <c r="G52" s="434">
        <f>'Delta energy balance'!G18-'Delta energy balance'!G35</f>
        <v>0</v>
      </c>
      <c r="H52" s="434" t="e">
        <f>'Delta energy balance'!H18-'Delta energy balance'!H35</f>
        <v>#DIV/0!</v>
      </c>
      <c r="I52" s="434">
        <f>'Delta energy balance'!I18-'Delta energy balance'!I35</f>
        <v>0</v>
      </c>
      <c r="J52" s="434">
        <f>'Delta energy balance'!J18-'Delta energy balance'!J35</f>
        <v>0</v>
      </c>
      <c r="K52" s="434">
        <f>'Delta energy balance'!K18-'Delta energy balance'!K35</f>
        <v>0</v>
      </c>
      <c r="L52" s="434" t="e">
        <f>'Delta energy balance'!L18-'Delta energy balance'!L35</f>
        <v>#DIV/0!</v>
      </c>
      <c r="M52" s="434">
        <f>'Delta energy balance'!M18-'Delta energy balance'!M35</f>
        <v>0</v>
      </c>
      <c r="N52" s="434" t="e">
        <f>'Delta energy balance'!N18-'Delta energy balance'!N35</f>
        <v>#DIV/0!</v>
      </c>
      <c r="O52" s="434">
        <f>'Delta energy balance'!O18-'Delta energy balance'!O35</f>
        <v>0</v>
      </c>
      <c r="P52" s="434">
        <f>'Delta energy balance'!P18-'Delta energy balance'!P35</f>
        <v>0</v>
      </c>
      <c r="Q52" s="434">
        <f>'Delta energy balance'!Q18-'Delta energy balance'!Q35</f>
        <v>0</v>
      </c>
      <c r="R52" s="434">
        <f>'Delta energy balance'!R18-'Delta energy balance'!R35</f>
        <v>0</v>
      </c>
      <c r="S52" s="455" t="e">
        <f>'Delta energy balance'!S18-'Delta energy balance'!S35</f>
        <v>#DIV/0!</v>
      </c>
      <c r="T52" s="456" t="e">
        <f>'Delta energy balance'!T18-'Delta energy balance'!T35</f>
        <v>#DIV/0!</v>
      </c>
    </row>
    <row r="53" spans="2:20" x14ac:dyDescent="0.2">
      <c r="B53" s="84"/>
      <c r="D53" t="s">
        <v>326</v>
      </c>
      <c r="E53" s="434">
        <f>'Delta energy balance'!E19-'Delta energy balance'!E36</f>
        <v>0</v>
      </c>
      <c r="F53" s="434">
        <f>'Delta energy balance'!F19-'Delta energy balance'!F36</f>
        <v>0</v>
      </c>
      <c r="G53" s="434">
        <f>'Delta energy balance'!G19-'Delta energy balance'!G36</f>
        <v>0</v>
      </c>
      <c r="H53" s="434" t="e">
        <f>'Delta energy balance'!H19-'Delta energy balance'!H36</f>
        <v>#DIV/0!</v>
      </c>
      <c r="I53" s="434">
        <f>'Delta energy balance'!I19-'Delta energy balance'!I36</f>
        <v>0</v>
      </c>
      <c r="J53" s="434">
        <f>'Delta energy balance'!J19-'Delta energy balance'!J36</f>
        <v>0</v>
      </c>
      <c r="K53" s="434">
        <f>'Delta energy balance'!K19-'Delta energy balance'!K36</f>
        <v>0</v>
      </c>
      <c r="L53" s="434" t="e">
        <f>'Delta energy balance'!L19-'Delta energy balance'!L36</f>
        <v>#DIV/0!</v>
      </c>
      <c r="M53" s="434">
        <f>'Delta energy balance'!M19-'Delta energy balance'!M36</f>
        <v>0</v>
      </c>
      <c r="N53" s="434" t="e">
        <f>'Delta energy balance'!N19-'Delta energy balance'!N36</f>
        <v>#DIV/0!</v>
      </c>
      <c r="O53" s="434">
        <f>'Delta energy balance'!O19-'Delta energy balance'!O36</f>
        <v>0</v>
      </c>
      <c r="P53" s="434">
        <f>'Delta energy balance'!P19-'Delta energy balance'!P36</f>
        <v>0</v>
      </c>
      <c r="Q53" s="434">
        <f>'Delta energy balance'!Q19-'Delta energy balance'!Q36</f>
        <v>0</v>
      </c>
      <c r="R53" s="434">
        <f>'Delta energy balance'!R19-'Delta energy balance'!R36</f>
        <v>0</v>
      </c>
      <c r="S53" s="455" t="e">
        <f>'Delta energy balance'!S19-'Delta energy balance'!S36</f>
        <v>#DIV/0!</v>
      </c>
      <c r="T53" s="456" t="e">
        <f>'Delta energy balance'!T19-'Delta energy balance'!T36</f>
        <v>#DIV/0!</v>
      </c>
    </row>
    <row r="54" spans="2:20" x14ac:dyDescent="0.2">
      <c r="B54" s="84"/>
      <c r="D54" t="s">
        <v>49</v>
      </c>
      <c r="E54" s="434">
        <f>'Delta energy balance'!E20-'Delta energy balance'!E37</f>
        <v>0</v>
      </c>
      <c r="F54" s="434">
        <f>'Delta energy balance'!F20-'Delta energy balance'!F37</f>
        <v>0</v>
      </c>
      <c r="G54" s="434">
        <f>'Delta energy balance'!G20-'Delta energy balance'!G37</f>
        <v>0</v>
      </c>
      <c r="H54" s="434" t="e">
        <f>'Delta energy balance'!H20-'Delta energy balance'!H37</f>
        <v>#DIV/0!</v>
      </c>
      <c r="I54" s="434">
        <f>'Delta energy balance'!I20-'Delta energy balance'!I37</f>
        <v>0</v>
      </c>
      <c r="J54" s="434">
        <f>'Delta energy balance'!J20-'Delta energy balance'!J37</f>
        <v>0</v>
      </c>
      <c r="K54" s="434">
        <f>'Delta energy balance'!K20-'Delta energy balance'!K37</f>
        <v>0</v>
      </c>
      <c r="L54" s="434" t="e">
        <f>'Delta energy balance'!L20-'Delta energy balance'!L37</f>
        <v>#DIV/0!</v>
      </c>
      <c r="M54" s="434">
        <f>'Delta energy balance'!M20-'Delta energy balance'!M37</f>
        <v>0</v>
      </c>
      <c r="N54" s="434" t="e">
        <f>'Delta energy balance'!N20-'Delta energy balance'!N37</f>
        <v>#DIV/0!</v>
      </c>
      <c r="O54" s="434">
        <f>'Delta energy balance'!O20-'Delta energy balance'!O37</f>
        <v>0</v>
      </c>
      <c r="P54" s="434">
        <f>'Delta energy balance'!P20-'Delta energy balance'!P37</f>
        <v>0</v>
      </c>
      <c r="Q54" s="434">
        <f>'Delta energy balance'!Q20-'Delta energy balance'!Q37</f>
        <v>0</v>
      </c>
      <c r="R54" s="434">
        <f>'Delta energy balance'!R20-'Delta energy balance'!R37</f>
        <v>0</v>
      </c>
      <c r="S54" s="455" t="e">
        <f>'Delta energy balance'!S20-'Delta energy balance'!S37</f>
        <v>#DIV/0!</v>
      </c>
      <c r="T54" s="456" t="e">
        <f>'Delta energy balance'!T20-'Delta energy balance'!T37</f>
        <v>#DIV/0!</v>
      </c>
    </row>
    <row r="55" spans="2:20" x14ac:dyDescent="0.2">
      <c r="B55" s="84"/>
      <c r="D55" t="s">
        <v>119</v>
      </c>
      <c r="E55" s="434">
        <f>'Delta energy balance'!E21-'Delta energy balance'!E38</f>
        <v>0</v>
      </c>
      <c r="F55" s="434">
        <f>'Delta energy balance'!F21-'Delta energy balance'!F38</f>
        <v>0</v>
      </c>
      <c r="G55" s="434">
        <f>'Delta energy balance'!G21-'Delta energy balance'!G38</f>
        <v>0</v>
      </c>
      <c r="H55" s="434">
        <f>'Delta energy balance'!H21-'Delta energy balance'!H38</f>
        <v>0</v>
      </c>
      <c r="I55" s="434">
        <f>'Delta energy balance'!I21-'Delta energy balance'!I38</f>
        <v>0</v>
      </c>
      <c r="J55" s="434">
        <f>'Delta energy balance'!J21-'Delta energy balance'!J38</f>
        <v>0</v>
      </c>
      <c r="K55" s="434">
        <f>'Delta energy balance'!K21-'Delta energy balance'!K38</f>
        <v>0</v>
      </c>
      <c r="L55" s="434">
        <f>'Delta energy balance'!L21-'Delta energy balance'!L38</f>
        <v>0</v>
      </c>
      <c r="M55" s="434">
        <f>'Delta energy balance'!M21-'Delta energy balance'!M38</f>
        <v>0</v>
      </c>
      <c r="N55" s="434">
        <f>'Delta energy balance'!N21-'Delta energy balance'!N38</f>
        <v>0</v>
      </c>
      <c r="O55" s="434">
        <f>'Delta energy balance'!O21-'Delta energy balance'!O38</f>
        <v>0</v>
      </c>
      <c r="P55" s="434">
        <f>'Delta energy balance'!P21-'Delta energy balance'!P38</f>
        <v>0</v>
      </c>
      <c r="Q55" s="434">
        <f>'Delta energy balance'!Q21-'Delta energy balance'!Q38</f>
        <v>0</v>
      </c>
      <c r="R55" s="434">
        <f>'Delta energy balance'!R21-'Delta energy balance'!R38</f>
        <v>0</v>
      </c>
      <c r="S55" s="434">
        <f>'Delta energy balance'!S21-'Delta energy balance'!S38</f>
        <v>0</v>
      </c>
      <c r="T55" s="456">
        <f>'Delta energy balance'!T21-'Delta energy balance'!T38</f>
        <v>0</v>
      </c>
    </row>
    <row r="56" spans="2:20" ht="17" thickBot="1" x14ac:dyDescent="0.25">
      <c r="B56" s="91"/>
      <c r="C56" s="92"/>
      <c r="D56" s="31" t="s">
        <v>125</v>
      </c>
      <c r="E56" s="457">
        <f>'Delta energy balance'!E22-'Delta energy balance'!E39</f>
        <v>0</v>
      </c>
      <c r="F56" s="457">
        <f>'Delta energy balance'!F22-'Delta energy balance'!F39</f>
        <v>0</v>
      </c>
      <c r="G56" s="457">
        <f>'Delta energy balance'!G22-'Delta energy balance'!G39</f>
        <v>0</v>
      </c>
      <c r="H56" s="457">
        <f>'Delta energy balance'!H22-'Delta energy balance'!H39</f>
        <v>0</v>
      </c>
      <c r="I56" s="457">
        <f>'Delta energy balance'!I22-'Delta energy balance'!I39</f>
        <v>0</v>
      </c>
      <c r="J56" s="457">
        <f>'Delta energy balance'!J22-'Delta energy balance'!J39</f>
        <v>0</v>
      </c>
      <c r="K56" s="457">
        <f>'Delta energy balance'!K22-'Delta energy balance'!K39</f>
        <v>0</v>
      </c>
      <c r="L56" s="457">
        <f>'Delta energy balance'!L22-'Delta energy balance'!L39</f>
        <v>0</v>
      </c>
      <c r="M56" s="457">
        <f>'Delta energy balance'!M22-'Delta energy balance'!M39</f>
        <v>0</v>
      </c>
      <c r="N56" s="457">
        <f>'Delta energy balance'!N22-'Delta energy balance'!N39</f>
        <v>0</v>
      </c>
      <c r="O56" s="457">
        <f>'Delta energy balance'!O22-'Delta energy balance'!O39</f>
        <v>0</v>
      </c>
      <c r="P56" s="457">
        <f>'Delta energy balance'!P22-'Delta energy balance'!P39</f>
        <v>0</v>
      </c>
      <c r="Q56" s="457">
        <f>'Delta energy balance'!Q22-'Delta energy balance'!Q39</f>
        <v>0</v>
      </c>
      <c r="R56" s="457">
        <f>'Delta energy balance'!R22-'Delta energy balance'!R39</f>
        <v>0</v>
      </c>
      <c r="S56" s="457">
        <f>'Delta energy balance'!S22-'Delta energy balance'!S39</f>
        <v>0</v>
      </c>
      <c r="T56" s="458">
        <f>'Delta energy balance'!T22-'Delta energy balance'!T39</f>
        <v>0</v>
      </c>
    </row>
    <row r="57" spans="2:20" ht="17" thickBot="1" x14ac:dyDescent="0.25">
      <c r="D57"/>
      <c r="E57" s="434"/>
      <c r="F57" s="434"/>
      <c r="G57" s="434"/>
      <c r="H57" s="434"/>
      <c r="I57" s="434"/>
      <c r="J57" s="434"/>
      <c r="K57" s="434"/>
      <c r="L57" s="434"/>
      <c r="M57" s="434"/>
      <c r="N57" s="434"/>
      <c r="O57" s="434"/>
      <c r="P57" s="434"/>
      <c r="Q57" s="434"/>
      <c r="R57" s="434"/>
      <c r="S57" s="434"/>
      <c r="T57" s="434"/>
    </row>
    <row r="58" spans="2:20" x14ac:dyDescent="0.2">
      <c r="B58" s="81" t="s">
        <v>835</v>
      </c>
      <c r="C58" s="104"/>
      <c r="D58" s="154"/>
      <c r="E58" s="155" t="s">
        <v>40</v>
      </c>
      <c r="F58" s="155" t="s">
        <v>363</v>
      </c>
      <c r="G58" s="155" t="s">
        <v>146</v>
      </c>
      <c r="H58" s="155" t="s">
        <v>41</v>
      </c>
      <c r="I58" s="155" t="s">
        <v>42</v>
      </c>
      <c r="J58" s="155" t="s">
        <v>328</v>
      </c>
      <c r="K58" s="155" t="s">
        <v>329</v>
      </c>
      <c r="L58" s="155" t="s">
        <v>43</v>
      </c>
      <c r="M58" s="155" t="s">
        <v>44</v>
      </c>
      <c r="N58" s="155" t="s">
        <v>212</v>
      </c>
      <c r="O58" s="155" t="s">
        <v>193</v>
      </c>
      <c r="P58" s="155" t="s">
        <v>320</v>
      </c>
      <c r="Q58" s="155" t="s">
        <v>119</v>
      </c>
      <c r="R58" s="155" t="s">
        <v>201</v>
      </c>
      <c r="S58" s="154" t="s">
        <v>202</v>
      </c>
      <c r="T58" s="156" t="s">
        <v>203</v>
      </c>
    </row>
    <row r="59" spans="2:20" x14ac:dyDescent="0.2">
      <c r="B59" s="84"/>
      <c r="D59" s="50" t="s">
        <v>321</v>
      </c>
      <c r="E59" s="453" t="e">
        <f t="shared" ref="E59:S59" si="6">E66-SUM(E60:E65)</f>
        <v>#DIV/0!</v>
      </c>
      <c r="F59" s="453">
        <f t="shared" si="6"/>
        <v>0</v>
      </c>
      <c r="G59" s="453" t="e">
        <f t="shared" si="6"/>
        <v>#DIV/0!</v>
      </c>
      <c r="H59" s="453" t="e">
        <f t="shared" si="6"/>
        <v>#DIV/0!</v>
      </c>
      <c r="I59" s="453" t="e">
        <f t="shared" si="6"/>
        <v>#DIV/0!</v>
      </c>
      <c r="J59" s="453" t="e">
        <f t="shared" si="6"/>
        <v>#DIV/0!</v>
      </c>
      <c r="K59" s="453" t="e">
        <f t="shared" si="6"/>
        <v>#DIV/0!</v>
      </c>
      <c r="L59" s="453" t="e">
        <f t="shared" si="6"/>
        <v>#DIV/0!</v>
      </c>
      <c r="M59" s="453" t="e">
        <f t="shared" si="6"/>
        <v>#DIV/0!</v>
      </c>
      <c r="N59" s="453" t="e">
        <f t="shared" si="6"/>
        <v>#DIV/0!</v>
      </c>
      <c r="O59" s="453">
        <f t="shared" si="6"/>
        <v>0</v>
      </c>
      <c r="P59" s="453">
        <f t="shared" si="6"/>
        <v>0</v>
      </c>
      <c r="Q59" s="453">
        <f t="shared" si="6"/>
        <v>0</v>
      </c>
      <c r="R59" s="453" t="e">
        <f t="shared" si="6"/>
        <v>#DIV/0!</v>
      </c>
      <c r="S59" s="453" t="e">
        <f t="shared" si="6"/>
        <v>#DIV/0!</v>
      </c>
      <c r="T59" s="454" t="e">
        <f t="shared" ref="T59:T73" si="7">SUM(E59:S59)</f>
        <v>#DIV/0!</v>
      </c>
    </row>
    <row r="60" spans="2:20" x14ac:dyDescent="0.2">
      <c r="B60" s="84"/>
      <c r="D60" s="47" t="s">
        <v>323</v>
      </c>
      <c r="E60" s="434" t="e">
        <f>SUM('Corrected energy balance step 1'!C21:H21,'Corrected energy balance step 1'!J21:N21,'Corrected energy balance step 1'!S21)</f>
        <v>#DIV/0!</v>
      </c>
      <c r="F60" s="434">
        <f>SUM('Corrected energy balance step 1'!O21:R21)</f>
        <v>0</v>
      </c>
      <c r="G60" s="434" t="e">
        <f>'Corrected energy balance step 1'!I21</f>
        <v>#DIV/0!</v>
      </c>
      <c r="H60" s="434" t="e">
        <f>'Corrected energy balance step 1'!T21</f>
        <v>#DIV/0!</v>
      </c>
      <c r="I60" s="434">
        <f>SUM('Corrected energy balance step 1'!U21:AQ21)</f>
        <v>0</v>
      </c>
      <c r="J60" s="434" t="e">
        <f>'Corrected energy balance step 1'!AS21</f>
        <v>#DIV/0!</v>
      </c>
      <c r="K60" s="434" t="e">
        <f>SUM('Corrected energy balance step 1'!AR21,'Corrected energy balance step 1'!AT21)</f>
        <v>#DIV/0!</v>
      </c>
      <c r="L60" s="434" t="e">
        <f>'Corrected energy balance step 1'!AV21</f>
        <v>#DIV/0!</v>
      </c>
      <c r="M60" s="434">
        <f>SUM('Corrected energy balance step 1'!AW21:AY21)</f>
        <v>0</v>
      </c>
      <c r="N60" s="434" t="e">
        <f>SUM('Corrected energy balance step 1'!AU21,'Corrected energy balance step 1'!AZ21)</f>
        <v>#DIV/0!</v>
      </c>
      <c r="O60" s="434">
        <f>'Corrected energy balance step 1'!BD21</f>
        <v>0</v>
      </c>
      <c r="P60" s="434">
        <f>SUM('Corrected energy balance step 1'!BE21:BJ21)</f>
        <v>0</v>
      </c>
      <c r="Q60" s="434">
        <f>SUM('Corrected energy balance step 1'!BA21:BC21,'Corrected energy balance step 1'!BK21)</f>
        <v>0</v>
      </c>
      <c r="R60" s="434">
        <f>'Corrected energy balance step 1'!BL21</f>
        <v>0</v>
      </c>
      <c r="S60" s="455" t="e">
        <f>'Corrected energy balance step 1'!BM21</f>
        <v>#DIV/0!</v>
      </c>
      <c r="T60" s="456" t="e">
        <f t="shared" si="7"/>
        <v>#DIV/0!</v>
      </c>
    </row>
    <row r="61" spans="2:20" x14ac:dyDescent="0.2">
      <c r="B61" s="84"/>
      <c r="D61" s="47" t="s">
        <v>322</v>
      </c>
      <c r="E61" s="434" t="e">
        <f>SUM('Corrected energy balance step 1'!C22:H22,'Corrected energy balance step 1'!J22:N22,'Corrected energy balance step 1'!S22)</f>
        <v>#DIV/0!</v>
      </c>
      <c r="F61" s="434">
        <f>SUM('Corrected energy balance step 1'!O22:R22)</f>
        <v>0</v>
      </c>
      <c r="G61" s="434" t="e">
        <f>'Corrected energy balance step 1'!I22</f>
        <v>#DIV/0!</v>
      </c>
      <c r="H61" s="434" t="e">
        <f>'Corrected energy balance step 1'!T22</f>
        <v>#DIV/0!</v>
      </c>
      <c r="I61" s="434" t="e">
        <f>SUM('Corrected energy balance step 1'!U22:AQ22)</f>
        <v>#DIV/0!</v>
      </c>
      <c r="J61" s="434">
        <f>'Corrected energy balance step 1'!AS22</f>
        <v>0</v>
      </c>
      <c r="K61" s="434">
        <f>SUM('Corrected energy balance step 1'!AR22,'Corrected energy balance step 1'!AT22)</f>
        <v>0</v>
      </c>
      <c r="L61" s="434" t="e">
        <f>'Corrected energy balance step 1'!AV22</f>
        <v>#DIV/0!</v>
      </c>
      <c r="M61" s="434" t="e">
        <f>SUM('Corrected energy balance step 1'!AW22:AY22)</f>
        <v>#DIV/0!</v>
      </c>
      <c r="N61" s="434" t="e">
        <f>SUM('Corrected energy balance step 1'!AU22,'Corrected energy balance step 1'!AZ22)</f>
        <v>#DIV/0!</v>
      </c>
      <c r="O61" s="434">
        <f>'Corrected energy balance step 1'!BD22</f>
        <v>0</v>
      </c>
      <c r="P61" s="434">
        <f>SUM('Corrected energy balance step 1'!BE22:BJ22)</f>
        <v>0</v>
      </c>
      <c r="Q61" s="434">
        <f>SUM('Corrected energy balance step 1'!BA22:BC22,'Corrected energy balance step 1'!BK22)</f>
        <v>0</v>
      </c>
      <c r="R61" s="434" t="e">
        <f>'Corrected energy balance step 1'!BL22</f>
        <v>#DIV/0!</v>
      </c>
      <c r="S61" s="455" t="e">
        <f>'Corrected energy balance step 1'!BM22</f>
        <v>#DIV/0!</v>
      </c>
      <c r="T61" s="456" t="e">
        <f t="shared" si="7"/>
        <v>#DIV/0!</v>
      </c>
    </row>
    <row r="62" spans="2:20" x14ac:dyDescent="0.2">
      <c r="B62" s="84"/>
      <c r="D62" s="47" t="s">
        <v>324</v>
      </c>
      <c r="E62" s="434">
        <f>SUM('Corrected energy balance step 1'!C19:H20,'Corrected energy balance step 1'!C23:H24,'Corrected energy balance step 1'!J19:N20,'Corrected energy balance step 1'!J23:N24,'Corrected energy balance step 1'!S19:S20,'Corrected energy balance step 1'!S23:S24)</f>
        <v>0</v>
      </c>
      <c r="F62" s="434">
        <f>SUM('Corrected energy balance step 1'!O19:R20,'Corrected energy balance step 1'!O23:R24)</f>
        <v>0</v>
      </c>
      <c r="G62" s="434">
        <f>SUM('Corrected energy balance step 1'!I19:I20,'Corrected energy balance step 1'!I23:I24)</f>
        <v>0</v>
      </c>
      <c r="H62" s="434">
        <f>SUM('Corrected energy balance step 1'!T19:T20,'Corrected energy balance step 1'!T23:T24)</f>
        <v>0</v>
      </c>
      <c r="I62" s="434">
        <f>SUM('Corrected energy balance step 1'!U19:AQ20,'Corrected energy balance step 1'!U23:AQ24)</f>
        <v>0</v>
      </c>
      <c r="J62" s="434">
        <f>SUM('Corrected energy balance step 1'!AS19:AS20,'Corrected energy balance step 1'!AS23:AS24)</f>
        <v>0</v>
      </c>
      <c r="K62" s="434">
        <f>SUM('Corrected energy balance step 1'!AR19:AR20,'Corrected energy balance step 1'!AR23:AR24,'Corrected energy balance step 1'!AT19:AT20,'Corrected energy balance step 1'!AT23:AT24)</f>
        <v>0</v>
      </c>
      <c r="L62" s="434">
        <f>SUM('Corrected energy balance step 1'!AV19:AV20,'Corrected energy balance step 1'!AV23:AV24)</f>
        <v>0</v>
      </c>
      <c r="M62" s="434">
        <f>SUM('Corrected energy balance step 1'!AW19:AY20,'Corrected energy balance step 1'!AW23:AY24)</f>
        <v>0</v>
      </c>
      <c r="N62" s="434">
        <f>SUM('Corrected energy balance step 1'!AU19:AU20,'Corrected energy balance step 1'!AU23:AU24,'Corrected energy balance step 1'!AZ19:AZ20,'Corrected energy balance step 1'!AZ23:AZ24)</f>
        <v>0</v>
      </c>
      <c r="O62" s="434">
        <f>SUM('Corrected energy balance step 1'!BD19:BD20,'Corrected energy balance step 1'!BD23:BD24)</f>
        <v>0</v>
      </c>
      <c r="P62" s="434">
        <f>SUM('Corrected energy balance step 1'!BE19:BJ20,'Corrected energy balance step 1'!BE23:BJ24)</f>
        <v>0</v>
      </c>
      <c r="Q62" s="434">
        <f>SUM('Corrected energy balance step 1'!BA19:BC20,'Corrected energy balance step 1'!BA23:BC24,'Corrected energy balance step 1'!BK19:BK20,'Corrected energy balance step 1'!BK23:BK24)</f>
        <v>0</v>
      </c>
      <c r="R62" s="434">
        <f>SUM('Corrected energy balance step 1'!BL19:BL20,'Corrected energy balance step 1'!BL23:BL24)</f>
        <v>0</v>
      </c>
      <c r="S62" s="434">
        <f>SUM('Corrected energy balance step 1'!BM19:BM20,'Corrected energy balance step 1'!BM23:BM24)</f>
        <v>0</v>
      </c>
      <c r="T62" s="456">
        <f t="shared" si="7"/>
        <v>0</v>
      </c>
    </row>
    <row r="63" spans="2:20" x14ac:dyDescent="0.2">
      <c r="B63" s="84"/>
      <c r="D63" s="47" t="s">
        <v>325</v>
      </c>
      <c r="E63" s="434">
        <f>SUM('Corrected energy balance step 1'!C25:H39,'Corrected energy balance step 1'!J25:N39,'Corrected energy balance step 1'!S25:S39)</f>
        <v>0</v>
      </c>
      <c r="F63" s="434">
        <f>SUM('Corrected energy balance step 1'!O25:R39)</f>
        <v>0</v>
      </c>
      <c r="G63" s="434">
        <f>SUM('Corrected energy balance step 1'!I25:I39)</f>
        <v>0</v>
      </c>
      <c r="H63" s="434">
        <f>SUM('Corrected energy balance step 1'!T25:T39)</f>
        <v>0</v>
      </c>
      <c r="I63" s="434">
        <f>SUM('Corrected energy balance step 1'!U25:AQ39)</f>
        <v>0</v>
      </c>
      <c r="J63" s="434">
        <f>SUM('Corrected energy balance step 1'!AS25:AS39)</f>
        <v>0</v>
      </c>
      <c r="K63" s="434">
        <f>SUM('Corrected energy balance step 1'!AR25:AR39,'Corrected energy balance step 1'!AT25:AT39)</f>
        <v>0</v>
      </c>
      <c r="L63" s="434">
        <f>SUM('Corrected energy balance step 1'!AV25:AV39)</f>
        <v>0</v>
      </c>
      <c r="M63" s="434">
        <f>SUM('Corrected energy balance step 1'!AW25:AY39)</f>
        <v>0</v>
      </c>
      <c r="N63" s="434">
        <f>SUM('Corrected energy balance step 1'!AU25:AU39,'Corrected energy balance step 1'!AZ25:AZ39)</f>
        <v>0</v>
      </c>
      <c r="O63" s="434">
        <f>SUM('Corrected energy balance step 1'!BD25:BD39)</f>
        <v>0</v>
      </c>
      <c r="P63" s="434">
        <f>SUM('Corrected energy balance step 1'!BE25:BJ39)</f>
        <v>0</v>
      </c>
      <c r="Q63" s="434">
        <f>SUM('Corrected energy balance step 1'!BA25:BC39,'Corrected energy balance step 1'!BK25:BK39)</f>
        <v>0</v>
      </c>
      <c r="R63" s="434">
        <f>SUM('Corrected energy balance step 1'!BL25:BL39)</f>
        <v>0</v>
      </c>
      <c r="S63" s="434">
        <f>SUM('Corrected energy balance step 1'!BM25:BM39)</f>
        <v>0</v>
      </c>
      <c r="T63" s="456">
        <f t="shared" si="7"/>
        <v>0</v>
      </c>
    </row>
    <row r="64" spans="2:20" x14ac:dyDescent="0.2">
      <c r="B64" s="84"/>
      <c r="D64" s="47" t="s">
        <v>88</v>
      </c>
      <c r="E64" s="434" t="e">
        <f>SUM('Corrected energy balance step 1'!C40:H40,'Corrected energy balance step 1'!J40:N40,'Corrected energy balance step 1'!S40)</f>
        <v>#DIV/0!</v>
      </c>
      <c r="F64" s="434">
        <f>SUM('Corrected energy balance step 1'!O40:R40)</f>
        <v>0</v>
      </c>
      <c r="G64" s="434">
        <f>'Corrected energy balance step 1'!I40</f>
        <v>0</v>
      </c>
      <c r="H64" s="434" t="e">
        <f>'Corrected energy balance step 1'!T40</f>
        <v>#DIV/0!</v>
      </c>
      <c r="I64" s="434" t="e">
        <f>SUM('Corrected energy balance step 1'!U40:AQ40)</f>
        <v>#DIV/0!</v>
      </c>
      <c r="J64" s="434">
        <f>'Corrected energy balance step 1'!AS40</f>
        <v>0</v>
      </c>
      <c r="K64" s="434">
        <f>SUM('Corrected energy balance step 1'!AR40,'Corrected energy balance step 1'!AT40)</f>
        <v>0</v>
      </c>
      <c r="L64" s="434">
        <f>'Corrected energy balance step 1'!AV40</f>
        <v>0</v>
      </c>
      <c r="M64" s="434">
        <f>SUM('Corrected energy balance step 1'!AW40:AY40)</f>
        <v>0</v>
      </c>
      <c r="N64" s="434">
        <f>SUM('Corrected energy balance step 1'!AU40,'Corrected energy balance step 1'!AZ40)</f>
        <v>0</v>
      </c>
      <c r="O64" s="434">
        <f>'Corrected energy balance step 1'!BD40</f>
        <v>0</v>
      </c>
      <c r="P64" s="434">
        <f>SUM('Corrected energy balance step 1'!BE40:BJ40)</f>
        <v>0</v>
      </c>
      <c r="Q64" s="434">
        <f>SUM('Corrected energy balance step 1'!BA40:BC40,'Corrected energy balance step 1'!BK40)</f>
        <v>0</v>
      </c>
      <c r="R64" s="434">
        <f>'Corrected energy balance step 1'!BL40</f>
        <v>0</v>
      </c>
      <c r="S64" s="434" t="e">
        <f>'Corrected energy balance step 1'!BM40</f>
        <v>#DIV/0!</v>
      </c>
      <c r="T64" s="456" t="e">
        <f t="shared" si="7"/>
        <v>#DIV/0!</v>
      </c>
    </row>
    <row r="65" spans="2:20" x14ac:dyDescent="0.2">
      <c r="B65" s="84"/>
      <c r="D65" s="47" t="s">
        <v>97</v>
      </c>
      <c r="E65" s="434">
        <f>SUM('Corrected energy balance step 1'!C58:H58,'Corrected energy balance step 1'!J58:N58,'Corrected energy balance step 1'!S58)</f>
        <v>0</v>
      </c>
      <c r="F65" s="434">
        <f>SUM('Corrected energy balance step 1'!O58:R58)</f>
        <v>0</v>
      </c>
      <c r="G65" s="434">
        <f>'Corrected energy balance step 1'!I58</f>
        <v>0</v>
      </c>
      <c r="H65" s="434">
        <f>'Corrected energy balance step 1'!T58</f>
        <v>0</v>
      </c>
      <c r="I65" s="434">
        <f>SUM('Corrected energy balance step 1'!U58:AQ58)</f>
        <v>0</v>
      </c>
      <c r="J65" s="434">
        <f>'Corrected energy balance step 1'!AS58</f>
        <v>0</v>
      </c>
      <c r="K65" s="434">
        <f>SUM('Corrected energy balance step 1'!AR58,'Corrected energy balance step 1'!AT58)</f>
        <v>0</v>
      </c>
      <c r="L65" s="434">
        <f>'Corrected energy balance step 1'!AV58</f>
        <v>0</v>
      </c>
      <c r="M65" s="434">
        <f>SUM('Corrected energy balance step 1'!AW58:AY58)</f>
        <v>0</v>
      </c>
      <c r="N65" s="434">
        <f>SUM('Corrected energy balance step 1'!AU58,'Corrected energy balance step 1'!AZ58)</f>
        <v>0</v>
      </c>
      <c r="O65" s="434">
        <f>'Corrected energy balance step 1'!BD58</f>
        <v>0</v>
      </c>
      <c r="P65" s="434">
        <f>SUM('Corrected energy balance step 1'!BE58:BJ58)</f>
        <v>0</v>
      </c>
      <c r="Q65" s="434">
        <f>SUM('Corrected energy balance step 1'!BA58:BC58,'Corrected energy balance step 1'!BK58)</f>
        <v>0</v>
      </c>
      <c r="R65" s="434">
        <f>'Corrected energy balance step 1'!BL58</f>
        <v>0</v>
      </c>
      <c r="S65" s="434">
        <f>'Corrected energy balance step 1'!BM58</f>
        <v>0</v>
      </c>
      <c r="T65" s="456">
        <f t="shared" si="7"/>
        <v>0</v>
      </c>
    </row>
    <row r="66" spans="2:20" x14ac:dyDescent="0.2">
      <c r="B66" s="84"/>
      <c r="D66" s="50" t="s">
        <v>98</v>
      </c>
      <c r="E66" s="453">
        <f t="shared" ref="E66:S66" si="8">SUM(E67:E73)</f>
        <v>0</v>
      </c>
      <c r="F66" s="453">
        <f t="shared" si="8"/>
        <v>0</v>
      </c>
      <c r="G66" s="453" t="e">
        <f t="shared" si="8"/>
        <v>#DIV/0!</v>
      </c>
      <c r="H66" s="453" t="e">
        <f t="shared" si="8"/>
        <v>#DIV/0!</v>
      </c>
      <c r="I66" s="453">
        <f t="shared" si="8"/>
        <v>0</v>
      </c>
      <c r="J66" s="453">
        <f t="shared" si="8"/>
        <v>0</v>
      </c>
      <c r="K66" s="453">
        <f t="shared" si="8"/>
        <v>0</v>
      </c>
      <c r="L66" s="453" t="e">
        <f t="shared" si="8"/>
        <v>#DIV/0!</v>
      </c>
      <c r="M66" s="453" t="e">
        <f t="shared" si="8"/>
        <v>#DIV/0!</v>
      </c>
      <c r="N66" s="453" t="e">
        <f t="shared" si="8"/>
        <v>#DIV/0!</v>
      </c>
      <c r="O66" s="453">
        <f t="shared" si="8"/>
        <v>0</v>
      </c>
      <c r="P66" s="453">
        <f t="shared" si="8"/>
        <v>0</v>
      </c>
      <c r="Q66" s="453">
        <f t="shared" si="8"/>
        <v>0</v>
      </c>
      <c r="R66" s="453">
        <f t="shared" si="8"/>
        <v>0</v>
      </c>
      <c r="S66" s="453" t="e">
        <f t="shared" si="8"/>
        <v>#DIV/0!</v>
      </c>
      <c r="T66" s="454" t="e">
        <f t="shared" si="7"/>
        <v>#DIV/0!</v>
      </c>
    </row>
    <row r="67" spans="2:20" x14ac:dyDescent="0.2">
      <c r="B67" s="84"/>
      <c r="D67" s="47" t="s">
        <v>52</v>
      </c>
      <c r="E67" s="434">
        <f>SUM('Corrected energy balance step 1'!C60:H60,'Corrected energy balance step 1'!J60:N60,'Corrected energy balance step 1'!S60)</f>
        <v>0</v>
      </c>
      <c r="F67" s="434">
        <f>SUM('Corrected energy balance step 1'!O60:R60)</f>
        <v>0</v>
      </c>
      <c r="G67" s="434" t="e">
        <f>'Corrected energy balance step 1'!I60</f>
        <v>#DIV/0!</v>
      </c>
      <c r="H67" s="434" t="e">
        <f>'Corrected energy balance step 1'!T60</f>
        <v>#DIV/0!</v>
      </c>
      <c r="I67" s="434">
        <f>SUM('Corrected energy balance step 1'!U60:AQ60)</f>
        <v>0</v>
      </c>
      <c r="J67" s="434">
        <f>'Corrected energy balance step 1'!AS60</f>
        <v>0</v>
      </c>
      <c r="K67" s="434">
        <f>SUM('Corrected energy balance step 1'!AR60,'Corrected energy balance step 1'!AT60)</f>
        <v>0</v>
      </c>
      <c r="L67" s="434" t="e">
        <f>'Corrected energy balance step 1'!AV60</f>
        <v>#DIV/0!</v>
      </c>
      <c r="M67" s="434" t="e">
        <f>SUM('Corrected energy balance step 1'!AW60:AY60)</f>
        <v>#DIV/0!</v>
      </c>
      <c r="N67" s="434" t="e">
        <f>SUM('Corrected energy balance step 1'!AU60,'Corrected energy balance step 1'!AZ60)</f>
        <v>#DIV/0!</v>
      </c>
      <c r="O67" s="434">
        <f>'Corrected energy balance step 1'!BD60</f>
        <v>0</v>
      </c>
      <c r="P67" s="434">
        <f>SUM('Corrected energy balance step 1'!BE60:BJ60)</f>
        <v>0</v>
      </c>
      <c r="Q67" s="434">
        <f>SUM('Corrected energy balance step 1'!BA60:BC60,'Corrected energy balance step 1'!BK60)</f>
        <v>0</v>
      </c>
      <c r="R67" s="434">
        <f>'Corrected energy balance step 1'!BL60</f>
        <v>0</v>
      </c>
      <c r="S67" s="455" t="e">
        <f>'Corrected energy balance step 1'!BM60</f>
        <v>#DIV/0!</v>
      </c>
      <c r="T67" s="456" t="e">
        <f t="shared" si="7"/>
        <v>#DIV/0!</v>
      </c>
    </row>
    <row r="68" spans="2:20" x14ac:dyDescent="0.2">
      <c r="B68" s="84"/>
      <c r="D68" s="47" t="s">
        <v>112</v>
      </c>
      <c r="E68" s="434">
        <f>SUM('Corrected energy balance step 1'!C74:H74,'Corrected energy balance step 1'!J74:N74,'Corrected energy balance step 1'!S74)</f>
        <v>0</v>
      </c>
      <c r="F68" s="434">
        <f>SUM('Corrected energy balance step 1'!O74:R74)</f>
        <v>0</v>
      </c>
      <c r="G68" s="434">
        <f>'Corrected energy balance step 1'!I74</f>
        <v>0</v>
      </c>
      <c r="H68" s="434">
        <f>'Corrected energy balance step 1'!T74</f>
        <v>0</v>
      </c>
      <c r="I68" s="434">
        <f>SUM('Corrected energy balance step 1'!U74:AQ74)</f>
        <v>0</v>
      </c>
      <c r="J68" s="434">
        <f>'Corrected energy balance step 1'!AS74</f>
        <v>0</v>
      </c>
      <c r="K68" s="434">
        <f>SUM('Corrected energy balance step 1'!AR74,'Corrected energy balance step 1'!AT74)</f>
        <v>0</v>
      </c>
      <c r="L68" s="434">
        <f>'Corrected energy balance step 1'!AV74</f>
        <v>0</v>
      </c>
      <c r="M68" s="434">
        <f>SUM('Corrected energy balance step 1'!AW74:AY74)</f>
        <v>0</v>
      </c>
      <c r="N68" s="434">
        <f>SUM('Corrected energy balance step 1'!AU74,'Corrected energy balance step 1'!AZ74)</f>
        <v>0</v>
      </c>
      <c r="O68" s="434">
        <f>'Corrected energy balance step 1'!BD74</f>
        <v>0</v>
      </c>
      <c r="P68" s="434">
        <f>SUM('Corrected energy balance step 1'!BE74:BJ74)</f>
        <v>0</v>
      </c>
      <c r="Q68" s="434">
        <f>SUM('Corrected energy balance step 1'!BA74:BC74,'Corrected energy balance step 1'!BK74)</f>
        <v>0</v>
      </c>
      <c r="R68" s="434">
        <f>'Corrected energy balance step 1'!BL74</f>
        <v>0</v>
      </c>
      <c r="S68" s="434">
        <f>'Corrected energy balance step 1'!BM74</f>
        <v>0</v>
      </c>
      <c r="T68" s="456">
        <f t="shared" si="7"/>
        <v>0</v>
      </c>
    </row>
    <row r="69" spans="2:20" x14ac:dyDescent="0.2">
      <c r="B69" s="84"/>
      <c r="D69" s="47" t="s">
        <v>120</v>
      </c>
      <c r="E69" s="434">
        <f>SUM('Corrected energy balance step 1'!C82:H82,'Corrected energy balance step 1'!J82:N82,'Corrected energy balance step 1'!S82)</f>
        <v>0</v>
      </c>
      <c r="F69" s="434">
        <f>SUM('Corrected energy balance step 1'!O82:R82)</f>
        <v>0</v>
      </c>
      <c r="G69" s="434">
        <f>'Corrected energy balance step 1'!I82</f>
        <v>0</v>
      </c>
      <c r="H69" s="434" t="e">
        <f>'Corrected energy balance step 1'!T82</f>
        <v>#DIV/0!</v>
      </c>
      <c r="I69" s="434">
        <f>SUM('Corrected energy balance step 1'!U82:AQ82)</f>
        <v>0</v>
      </c>
      <c r="J69" s="434">
        <f>'Corrected energy balance step 1'!AS82</f>
        <v>0</v>
      </c>
      <c r="K69" s="434">
        <f>SUM('Corrected energy balance step 1'!AR82,'Corrected energy balance step 1'!AT82)</f>
        <v>0</v>
      </c>
      <c r="L69" s="434" t="e">
        <f>'Corrected energy balance step 1'!AV82</f>
        <v>#DIV/0!</v>
      </c>
      <c r="M69" s="434">
        <f>SUM('Corrected energy balance step 1'!AW82:AY82)</f>
        <v>0</v>
      </c>
      <c r="N69" s="434" t="e">
        <f>SUM('Corrected energy balance step 1'!AU82,'Corrected energy balance step 1'!AZ82)</f>
        <v>#DIV/0!</v>
      </c>
      <c r="O69" s="434">
        <f>'Corrected energy balance step 1'!BD82</f>
        <v>0</v>
      </c>
      <c r="P69" s="434">
        <f>SUM('Corrected energy balance step 1'!BE82:BJ82)</f>
        <v>0</v>
      </c>
      <c r="Q69" s="434">
        <f>SUM('Corrected energy balance step 1'!BA82:BC82,'Corrected energy balance step 1'!BK82)</f>
        <v>0</v>
      </c>
      <c r="R69" s="434">
        <f>'Corrected energy balance step 1'!BL82</f>
        <v>0</v>
      </c>
      <c r="S69" s="455" t="e">
        <f>'Corrected energy balance step 1'!BM82</f>
        <v>#DIV/0!</v>
      </c>
      <c r="T69" s="456" t="e">
        <f t="shared" si="7"/>
        <v>#DIV/0!</v>
      </c>
    </row>
    <row r="70" spans="2:20" x14ac:dyDescent="0.2">
      <c r="B70" s="84"/>
      <c r="D70" s="47" t="s">
        <v>326</v>
      </c>
      <c r="E70" s="434">
        <f>SUM('Corrected energy balance step 1'!C83:H83,'Corrected energy balance step 1'!J83:N83,'Corrected energy balance step 1'!S83)</f>
        <v>0</v>
      </c>
      <c r="F70" s="434">
        <f>SUM('Corrected energy balance step 1'!O83:R83)</f>
        <v>0</v>
      </c>
      <c r="G70" s="434">
        <f>'Corrected energy balance step 1'!I83</f>
        <v>0</v>
      </c>
      <c r="H70" s="434" t="e">
        <f>'Corrected energy balance step 1'!T83</f>
        <v>#DIV/0!</v>
      </c>
      <c r="I70" s="434">
        <f>SUM('Corrected energy balance step 1'!U83:AQ83)</f>
        <v>0</v>
      </c>
      <c r="J70" s="434">
        <f>'Corrected energy balance step 1'!AS83</f>
        <v>0</v>
      </c>
      <c r="K70" s="434">
        <f>SUM('Corrected energy balance step 1'!AR83,'Corrected energy balance step 1'!AT83)</f>
        <v>0</v>
      </c>
      <c r="L70" s="434" t="e">
        <f>'Corrected energy balance step 1'!AV83</f>
        <v>#DIV/0!</v>
      </c>
      <c r="M70" s="434">
        <f>SUM('Corrected energy balance step 1'!AW83:AY83)</f>
        <v>0</v>
      </c>
      <c r="N70" s="434" t="e">
        <f>SUM('Corrected energy balance step 1'!AU83,'Corrected energy balance step 1'!AZ83)</f>
        <v>#DIV/0!</v>
      </c>
      <c r="O70" s="434">
        <f>'Corrected energy balance step 1'!BD83</f>
        <v>0</v>
      </c>
      <c r="P70" s="434">
        <f>SUM('Corrected energy balance step 1'!BE83:BJ83)</f>
        <v>0</v>
      </c>
      <c r="Q70" s="434">
        <f>SUM('Corrected energy balance step 1'!BA83:BC83,'Corrected energy balance step 1'!BK83)</f>
        <v>0</v>
      </c>
      <c r="R70" s="434">
        <f>'Corrected energy balance step 1'!BL83</f>
        <v>0</v>
      </c>
      <c r="S70" s="455" t="e">
        <f>'Corrected energy balance step 1'!BM83</f>
        <v>#DIV/0!</v>
      </c>
      <c r="T70" s="456" t="e">
        <f t="shared" si="7"/>
        <v>#DIV/0!</v>
      </c>
    </row>
    <row r="71" spans="2:20" x14ac:dyDescent="0.2">
      <c r="B71" s="84"/>
      <c r="D71" s="47" t="s">
        <v>49</v>
      </c>
      <c r="E71" s="434">
        <f>SUM('Corrected energy balance step 1'!C84:H84,'Corrected energy balance step 1'!J84:N84,'Corrected energy balance step 1'!S84)</f>
        <v>0</v>
      </c>
      <c r="F71" s="434">
        <f>SUM('Corrected energy balance step 1'!O84:R84)</f>
        <v>0</v>
      </c>
      <c r="G71" s="434">
        <f>'Corrected energy balance step 1'!I84</f>
        <v>0</v>
      </c>
      <c r="H71" s="434" t="e">
        <f>'Corrected energy balance step 1'!T84</f>
        <v>#DIV/0!</v>
      </c>
      <c r="I71" s="434">
        <f>SUM('Corrected energy balance step 1'!U84:AQ84)</f>
        <v>0</v>
      </c>
      <c r="J71" s="434">
        <f>'Corrected energy balance step 1'!AS84</f>
        <v>0</v>
      </c>
      <c r="K71" s="434">
        <f>SUM('Corrected energy balance step 1'!AR84,'Corrected energy balance step 1'!AT84)</f>
        <v>0</v>
      </c>
      <c r="L71" s="434" t="e">
        <f>'Corrected energy balance step 1'!AV84</f>
        <v>#DIV/0!</v>
      </c>
      <c r="M71" s="434">
        <f>SUM('Corrected energy balance step 1'!AW84:AY84)</f>
        <v>0</v>
      </c>
      <c r="N71" s="434" t="e">
        <f>SUM('Corrected energy balance step 1'!AU84,'Corrected energy balance step 1'!AZ84)</f>
        <v>#DIV/0!</v>
      </c>
      <c r="O71" s="434">
        <f>'Corrected energy balance step 1'!BD84</f>
        <v>0</v>
      </c>
      <c r="P71" s="434">
        <f>SUM('Corrected energy balance step 1'!BE84:BJ84)</f>
        <v>0</v>
      </c>
      <c r="Q71" s="434">
        <f>SUM('Corrected energy balance step 1'!BA84:BC84,'Corrected energy balance step 1'!BK84)</f>
        <v>0</v>
      </c>
      <c r="R71" s="434">
        <f>'Corrected energy balance step 1'!BL84</f>
        <v>0</v>
      </c>
      <c r="S71" s="455" t="e">
        <f>'Corrected energy balance step 1'!BM84</f>
        <v>#DIV/0!</v>
      </c>
      <c r="T71" s="456" t="e">
        <f t="shared" si="7"/>
        <v>#DIV/0!</v>
      </c>
    </row>
    <row r="72" spans="2:20" x14ac:dyDescent="0.2">
      <c r="B72" s="84"/>
      <c r="D72" s="47" t="s">
        <v>119</v>
      </c>
      <c r="E72" s="434">
        <f>SUM('Corrected energy balance step 1'!C85:H86,'Corrected energy balance step 1'!J85:N86,'Corrected energy balance step 1'!S85:S86)</f>
        <v>0</v>
      </c>
      <c r="F72" s="434">
        <f>SUM('Corrected energy balance step 1'!O85:R86)</f>
        <v>0</v>
      </c>
      <c r="G72" s="434">
        <f>SUM('Corrected energy balance step 1'!I85:I86)</f>
        <v>0</v>
      </c>
      <c r="H72" s="434">
        <f>SUM('Corrected energy balance step 1'!T85:T86)</f>
        <v>0</v>
      </c>
      <c r="I72" s="434">
        <f>SUM('Corrected energy balance step 1'!U85:AQ86)</f>
        <v>0</v>
      </c>
      <c r="J72" s="434">
        <f>SUM('Corrected energy balance step 1'!AS85:AS86)</f>
        <v>0</v>
      </c>
      <c r="K72" s="434">
        <f>SUM('Corrected energy balance step 1'!AR85:AR86,'Corrected energy balance step 1'!AT85:AT86)</f>
        <v>0</v>
      </c>
      <c r="L72" s="434">
        <f>SUM('Corrected energy balance step 1'!AV85:AV86)</f>
        <v>0</v>
      </c>
      <c r="M72" s="434">
        <f>SUM('Corrected energy balance step 1'!AW85:AY86)</f>
        <v>0</v>
      </c>
      <c r="N72" s="434">
        <f>SUM('Corrected energy balance step 1'!AU85:AU86,'Corrected energy balance step 1'!AZ85:AZ86)</f>
        <v>0</v>
      </c>
      <c r="O72" s="434">
        <f>SUM('Corrected energy balance step 1'!BD85:BD86)</f>
        <v>0</v>
      </c>
      <c r="P72" s="434">
        <f>SUM('Corrected energy balance step 1'!BE85:BJ86)</f>
        <v>0</v>
      </c>
      <c r="Q72" s="434">
        <f>SUM('Corrected energy balance step 1'!BA85:BC86,'Corrected energy balance step 1'!BK85:BK86)</f>
        <v>0</v>
      </c>
      <c r="R72" s="434">
        <f>SUM('Corrected energy balance step 1'!BL85:BL86)</f>
        <v>0</v>
      </c>
      <c r="S72" s="434">
        <f>SUM('Corrected energy balance step 1'!BM85:BM86)</f>
        <v>0</v>
      </c>
      <c r="T72" s="456">
        <f t="shared" si="7"/>
        <v>0</v>
      </c>
    </row>
    <row r="73" spans="2:20" ht="17" thickBot="1" x14ac:dyDescent="0.25">
      <c r="B73" s="91"/>
      <c r="C73" s="92"/>
      <c r="D73" s="108" t="s">
        <v>125</v>
      </c>
      <c r="E73" s="457">
        <f>SUM('Corrected energy balance step 1'!C87:H87,'Corrected energy balance step 1'!J87:N87,'Corrected energy balance step 1'!S87)</f>
        <v>0</v>
      </c>
      <c r="F73" s="457">
        <f>SUM('Corrected energy balance step 1'!O87:R87)</f>
        <v>0</v>
      </c>
      <c r="G73" s="457">
        <f>'Corrected energy balance step 1'!I87</f>
        <v>0</v>
      </c>
      <c r="H73" s="457">
        <f>'Corrected energy balance step 1'!T87</f>
        <v>0</v>
      </c>
      <c r="I73" s="457">
        <f>SUM('Corrected energy balance step 1'!U87:AQ87)</f>
        <v>0</v>
      </c>
      <c r="J73" s="457">
        <f>'Corrected energy balance step 1'!AS87</f>
        <v>0</v>
      </c>
      <c r="K73" s="457">
        <f>SUM('Corrected energy balance step 1'!AR87,'Corrected energy balance step 1'!AT87)</f>
        <v>0</v>
      </c>
      <c r="L73" s="457">
        <f>'Corrected energy balance step 1'!AV87</f>
        <v>0</v>
      </c>
      <c r="M73" s="457">
        <f>SUM('Corrected energy balance step 1'!AW87:AY87)</f>
        <v>0</v>
      </c>
      <c r="N73" s="457">
        <f>SUM('Corrected energy balance step 1'!AU87,'Corrected energy balance step 1'!AZ87)</f>
        <v>0</v>
      </c>
      <c r="O73" s="457">
        <f>'Corrected energy balance step 1'!BD87</f>
        <v>0</v>
      </c>
      <c r="P73" s="457">
        <f>SUM('Corrected energy balance step 1'!BE87:BJ87)</f>
        <v>0</v>
      </c>
      <c r="Q73" s="457">
        <f>SUM('Corrected energy balance step 1'!BA87:BC87,'Corrected energy balance step 1'!BK87)</f>
        <v>0</v>
      </c>
      <c r="R73" s="457">
        <f>'Corrected energy balance step 1'!BL87</f>
        <v>0</v>
      </c>
      <c r="S73" s="457">
        <f>'Corrected energy balance step 1'!BM87</f>
        <v>0</v>
      </c>
      <c r="T73" s="458">
        <f t="shared" si="7"/>
        <v>0</v>
      </c>
    </row>
    <row r="74" spans="2:20" ht="17" thickBot="1" x14ac:dyDescent="0.25"/>
    <row r="75" spans="2:20" x14ac:dyDescent="0.2">
      <c r="B75" s="81" t="s">
        <v>837</v>
      </c>
      <c r="C75" s="104"/>
      <c r="D75" s="155"/>
      <c r="E75" s="298" t="s">
        <v>40</v>
      </c>
      <c r="F75" s="296" t="s">
        <v>363</v>
      </c>
      <c r="G75" s="296" t="s">
        <v>146</v>
      </c>
      <c r="H75" s="296" t="s">
        <v>41</v>
      </c>
      <c r="I75" s="296" t="s">
        <v>42</v>
      </c>
      <c r="J75" s="296" t="s">
        <v>328</v>
      </c>
      <c r="K75" s="296" t="s">
        <v>329</v>
      </c>
      <c r="L75" s="296" t="s">
        <v>43</v>
      </c>
      <c r="M75" s="296" t="s">
        <v>44</v>
      </c>
      <c r="N75" s="296" t="s">
        <v>212</v>
      </c>
      <c r="O75" s="296" t="s">
        <v>193</v>
      </c>
      <c r="P75" s="296" t="s">
        <v>320</v>
      </c>
      <c r="Q75" s="296" t="s">
        <v>119</v>
      </c>
      <c r="R75" s="296" t="s">
        <v>201</v>
      </c>
      <c r="S75" s="296" t="s">
        <v>202</v>
      </c>
      <c r="T75" s="297" t="s">
        <v>203</v>
      </c>
    </row>
    <row r="76" spans="2:20" x14ac:dyDescent="0.2">
      <c r="B76" s="84"/>
      <c r="D76" s="34" t="s">
        <v>321</v>
      </c>
      <c r="E76" s="453" t="e">
        <f t="shared" ref="E76:T76" si="9">E59-E8</f>
        <v>#DIV/0!</v>
      </c>
      <c r="F76" s="453">
        <f t="shared" si="9"/>
        <v>0</v>
      </c>
      <c r="G76" s="453" t="e">
        <f t="shared" si="9"/>
        <v>#DIV/0!</v>
      </c>
      <c r="H76" s="453" t="e">
        <f t="shared" si="9"/>
        <v>#DIV/0!</v>
      </c>
      <c r="I76" s="453" t="e">
        <f t="shared" si="9"/>
        <v>#DIV/0!</v>
      </c>
      <c r="J76" s="453" t="e">
        <f t="shared" si="9"/>
        <v>#DIV/0!</v>
      </c>
      <c r="K76" s="453" t="e">
        <f t="shared" si="9"/>
        <v>#DIV/0!</v>
      </c>
      <c r="L76" s="453" t="e">
        <f t="shared" si="9"/>
        <v>#DIV/0!</v>
      </c>
      <c r="M76" s="453" t="e">
        <f t="shared" si="9"/>
        <v>#DIV/0!</v>
      </c>
      <c r="N76" s="453" t="e">
        <f t="shared" si="9"/>
        <v>#DIV/0!</v>
      </c>
      <c r="O76" s="453">
        <f t="shared" si="9"/>
        <v>0</v>
      </c>
      <c r="P76" s="453">
        <f t="shared" si="9"/>
        <v>0</v>
      </c>
      <c r="Q76" s="453">
        <f t="shared" si="9"/>
        <v>0</v>
      </c>
      <c r="R76" s="453" t="e">
        <f t="shared" si="9"/>
        <v>#DIV/0!</v>
      </c>
      <c r="S76" s="453" t="e">
        <f t="shared" si="9"/>
        <v>#DIV/0!</v>
      </c>
      <c r="T76" s="454" t="e">
        <f t="shared" si="9"/>
        <v>#DIV/0!</v>
      </c>
    </row>
    <row r="77" spans="2:20" x14ac:dyDescent="0.2">
      <c r="B77" s="84"/>
      <c r="D77" t="s">
        <v>323</v>
      </c>
      <c r="E77" s="434" t="e">
        <f t="shared" ref="E77:T77" si="10">E60-E9</f>
        <v>#DIV/0!</v>
      </c>
      <c r="F77" s="434">
        <f t="shared" si="10"/>
        <v>0</v>
      </c>
      <c r="G77" s="434" t="e">
        <f t="shared" si="10"/>
        <v>#DIV/0!</v>
      </c>
      <c r="H77" s="434" t="e">
        <f t="shared" si="10"/>
        <v>#DIV/0!</v>
      </c>
      <c r="I77" s="434">
        <f t="shared" si="10"/>
        <v>0</v>
      </c>
      <c r="J77" s="434" t="e">
        <f t="shared" si="10"/>
        <v>#DIV/0!</v>
      </c>
      <c r="K77" s="434" t="e">
        <f t="shared" si="10"/>
        <v>#DIV/0!</v>
      </c>
      <c r="L77" s="434" t="e">
        <f t="shared" si="10"/>
        <v>#DIV/0!</v>
      </c>
      <c r="M77" s="434">
        <f t="shared" si="10"/>
        <v>0</v>
      </c>
      <c r="N77" s="434" t="e">
        <f t="shared" si="10"/>
        <v>#DIV/0!</v>
      </c>
      <c r="O77" s="434">
        <f t="shared" si="10"/>
        <v>0</v>
      </c>
      <c r="P77" s="434">
        <f t="shared" si="10"/>
        <v>0</v>
      </c>
      <c r="Q77" s="434">
        <f t="shared" si="10"/>
        <v>0</v>
      </c>
      <c r="R77" s="434">
        <f t="shared" si="10"/>
        <v>0</v>
      </c>
      <c r="S77" s="455" t="e">
        <f t="shared" si="10"/>
        <v>#DIV/0!</v>
      </c>
      <c r="T77" s="456" t="e">
        <f t="shared" si="10"/>
        <v>#DIV/0!</v>
      </c>
    </row>
    <row r="78" spans="2:20" x14ac:dyDescent="0.2">
      <c r="B78" s="84"/>
      <c r="D78" t="s">
        <v>322</v>
      </c>
      <c r="E78" s="434" t="e">
        <f t="shared" ref="E78:T78" si="11">E61-E10</f>
        <v>#DIV/0!</v>
      </c>
      <c r="F78" s="434">
        <f t="shared" si="11"/>
        <v>0</v>
      </c>
      <c r="G78" s="434" t="e">
        <f t="shared" si="11"/>
        <v>#DIV/0!</v>
      </c>
      <c r="H78" s="434" t="e">
        <f t="shared" si="11"/>
        <v>#DIV/0!</v>
      </c>
      <c r="I78" s="434" t="e">
        <f t="shared" si="11"/>
        <v>#DIV/0!</v>
      </c>
      <c r="J78" s="434">
        <f t="shared" si="11"/>
        <v>0</v>
      </c>
      <c r="K78" s="434">
        <f t="shared" si="11"/>
        <v>0</v>
      </c>
      <c r="L78" s="434" t="e">
        <f t="shared" si="11"/>
        <v>#DIV/0!</v>
      </c>
      <c r="M78" s="434" t="e">
        <f t="shared" si="11"/>
        <v>#DIV/0!</v>
      </c>
      <c r="N78" s="434" t="e">
        <f t="shared" si="11"/>
        <v>#DIV/0!</v>
      </c>
      <c r="O78" s="434">
        <f t="shared" si="11"/>
        <v>0</v>
      </c>
      <c r="P78" s="434">
        <f t="shared" si="11"/>
        <v>0</v>
      </c>
      <c r="Q78" s="434">
        <f t="shared" si="11"/>
        <v>0</v>
      </c>
      <c r="R78" s="434" t="e">
        <f t="shared" si="11"/>
        <v>#DIV/0!</v>
      </c>
      <c r="S78" s="455" t="e">
        <f t="shared" si="11"/>
        <v>#DIV/0!</v>
      </c>
      <c r="T78" s="456" t="e">
        <f t="shared" si="11"/>
        <v>#DIV/0!</v>
      </c>
    </row>
    <row r="79" spans="2:20" x14ac:dyDescent="0.2">
      <c r="B79" s="84"/>
      <c r="D79" t="s">
        <v>324</v>
      </c>
      <c r="E79" s="434">
        <f t="shared" ref="E79:T79" si="12">E62-E11</f>
        <v>0</v>
      </c>
      <c r="F79" s="434">
        <f t="shared" si="12"/>
        <v>0</v>
      </c>
      <c r="G79" s="434">
        <f t="shared" si="12"/>
        <v>0</v>
      </c>
      <c r="H79" s="434">
        <f t="shared" si="12"/>
        <v>0</v>
      </c>
      <c r="I79" s="434">
        <f t="shared" si="12"/>
        <v>0</v>
      </c>
      <c r="J79" s="434">
        <f t="shared" si="12"/>
        <v>0</v>
      </c>
      <c r="K79" s="434">
        <f t="shared" si="12"/>
        <v>0</v>
      </c>
      <c r="L79" s="434">
        <f t="shared" si="12"/>
        <v>0</v>
      </c>
      <c r="M79" s="434">
        <f t="shared" si="12"/>
        <v>0</v>
      </c>
      <c r="N79" s="434">
        <f t="shared" si="12"/>
        <v>0</v>
      </c>
      <c r="O79" s="434">
        <f t="shared" si="12"/>
        <v>0</v>
      </c>
      <c r="P79" s="434">
        <f t="shared" si="12"/>
        <v>0</v>
      </c>
      <c r="Q79" s="434">
        <f t="shared" si="12"/>
        <v>0</v>
      </c>
      <c r="R79" s="434">
        <f t="shared" si="12"/>
        <v>0</v>
      </c>
      <c r="S79" s="434">
        <f t="shared" si="12"/>
        <v>0</v>
      </c>
      <c r="T79" s="456">
        <f t="shared" si="12"/>
        <v>0</v>
      </c>
    </row>
    <row r="80" spans="2:20" x14ac:dyDescent="0.2">
      <c r="B80" s="84"/>
      <c r="D80" t="s">
        <v>325</v>
      </c>
      <c r="E80" s="434">
        <f t="shared" ref="E80:T80" si="13">E63-E12</f>
        <v>0</v>
      </c>
      <c r="F80" s="434">
        <f t="shared" si="13"/>
        <v>0</v>
      </c>
      <c r="G80" s="434">
        <f t="shared" si="13"/>
        <v>0</v>
      </c>
      <c r="H80" s="434">
        <f t="shared" si="13"/>
        <v>0</v>
      </c>
      <c r="I80" s="434">
        <f t="shared" si="13"/>
        <v>0</v>
      </c>
      <c r="J80" s="434">
        <f t="shared" si="13"/>
        <v>0</v>
      </c>
      <c r="K80" s="434">
        <f t="shared" si="13"/>
        <v>0</v>
      </c>
      <c r="L80" s="434">
        <f t="shared" si="13"/>
        <v>0</v>
      </c>
      <c r="M80" s="434">
        <f t="shared" si="13"/>
        <v>0</v>
      </c>
      <c r="N80" s="434">
        <f t="shared" si="13"/>
        <v>0</v>
      </c>
      <c r="O80" s="434">
        <f t="shared" si="13"/>
        <v>0</v>
      </c>
      <c r="P80" s="434">
        <f t="shared" si="13"/>
        <v>0</v>
      </c>
      <c r="Q80" s="434">
        <f t="shared" si="13"/>
        <v>0</v>
      </c>
      <c r="R80" s="434">
        <f t="shared" si="13"/>
        <v>0</v>
      </c>
      <c r="S80" s="434">
        <f t="shared" si="13"/>
        <v>0</v>
      </c>
      <c r="T80" s="456">
        <f t="shared" si="13"/>
        <v>0</v>
      </c>
    </row>
    <row r="81" spans="2:20" x14ac:dyDescent="0.2">
      <c r="B81" s="84"/>
      <c r="D81" t="s">
        <v>88</v>
      </c>
      <c r="E81" s="434" t="e">
        <f t="shared" ref="E81:T81" si="14">E64-E13</f>
        <v>#DIV/0!</v>
      </c>
      <c r="F81" s="434">
        <f t="shared" si="14"/>
        <v>0</v>
      </c>
      <c r="G81" s="434">
        <f t="shared" si="14"/>
        <v>0</v>
      </c>
      <c r="H81" s="434" t="e">
        <f t="shared" si="14"/>
        <v>#DIV/0!</v>
      </c>
      <c r="I81" s="434" t="e">
        <f t="shared" si="14"/>
        <v>#DIV/0!</v>
      </c>
      <c r="J81" s="434">
        <f t="shared" si="14"/>
        <v>0</v>
      </c>
      <c r="K81" s="434">
        <f t="shared" si="14"/>
        <v>0</v>
      </c>
      <c r="L81" s="434">
        <f t="shared" si="14"/>
        <v>0</v>
      </c>
      <c r="M81" s="434">
        <f t="shared" si="14"/>
        <v>0</v>
      </c>
      <c r="N81" s="434">
        <f t="shared" si="14"/>
        <v>0</v>
      </c>
      <c r="O81" s="434">
        <f t="shared" si="14"/>
        <v>0</v>
      </c>
      <c r="P81" s="434">
        <f t="shared" si="14"/>
        <v>0</v>
      </c>
      <c r="Q81" s="434">
        <f t="shared" si="14"/>
        <v>0</v>
      </c>
      <c r="R81" s="434">
        <f t="shared" si="14"/>
        <v>0</v>
      </c>
      <c r="S81" s="434" t="e">
        <f t="shared" si="14"/>
        <v>#DIV/0!</v>
      </c>
      <c r="T81" s="456" t="e">
        <f t="shared" si="14"/>
        <v>#DIV/0!</v>
      </c>
    </row>
    <row r="82" spans="2:20" x14ac:dyDescent="0.2">
      <c r="B82" s="84"/>
      <c r="D82" t="s">
        <v>97</v>
      </c>
      <c r="E82" s="434">
        <f t="shared" ref="E82:T82" si="15">E65-E14</f>
        <v>0</v>
      </c>
      <c r="F82" s="434">
        <f t="shared" si="15"/>
        <v>0</v>
      </c>
      <c r="G82" s="434">
        <f t="shared" si="15"/>
        <v>0</v>
      </c>
      <c r="H82" s="434">
        <f t="shared" si="15"/>
        <v>0</v>
      </c>
      <c r="I82" s="434">
        <f t="shared" si="15"/>
        <v>0</v>
      </c>
      <c r="J82" s="434">
        <f t="shared" si="15"/>
        <v>0</v>
      </c>
      <c r="K82" s="434">
        <f t="shared" si="15"/>
        <v>0</v>
      </c>
      <c r="L82" s="434">
        <f t="shared" si="15"/>
        <v>0</v>
      </c>
      <c r="M82" s="434">
        <f t="shared" si="15"/>
        <v>0</v>
      </c>
      <c r="N82" s="434">
        <f t="shared" si="15"/>
        <v>0</v>
      </c>
      <c r="O82" s="434">
        <f t="shared" si="15"/>
        <v>0</v>
      </c>
      <c r="P82" s="434">
        <f t="shared" si="15"/>
        <v>0</v>
      </c>
      <c r="Q82" s="434">
        <f t="shared" si="15"/>
        <v>0</v>
      </c>
      <c r="R82" s="434">
        <f t="shared" si="15"/>
        <v>0</v>
      </c>
      <c r="S82" s="434">
        <f t="shared" si="15"/>
        <v>0</v>
      </c>
      <c r="T82" s="456">
        <f t="shared" si="15"/>
        <v>0</v>
      </c>
    </row>
    <row r="83" spans="2:20" x14ac:dyDescent="0.2">
      <c r="B83" s="84"/>
      <c r="D83" s="34" t="s">
        <v>98</v>
      </c>
      <c r="E83" s="453" t="e">
        <f t="shared" ref="E83:T83" si="16">E66-E15</f>
        <v>#DIV/0!</v>
      </c>
      <c r="F83" s="453">
        <f t="shared" si="16"/>
        <v>0</v>
      </c>
      <c r="G83" s="453" t="e">
        <f t="shared" si="16"/>
        <v>#DIV/0!</v>
      </c>
      <c r="H83" s="453" t="e">
        <f t="shared" si="16"/>
        <v>#DIV/0!</v>
      </c>
      <c r="I83" s="453">
        <f t="shared" si="16"/>
        <v>0</v>
      </c>
      <c r="J83" s="453">
        <f t="shared" si="16"/>
        <v>0</v>
      </c>
      <c r="K83" s="453">
        <f t="shared" si="16"/>
        <v>0</v>
      </c>
      <c r="L83" s="453" t="e">
        <f t="shared" si="16"/>
        <v>#DIV/0!</v>
      </c>
      <c r="M83" s="453" t="e">
        <f t="shared" si="16"/>
        <v>#DIV/0!</v>
      </c>
      <c r="N83" s="453" t="e">
        <f t="shared" si="16"/>
        <v>#DIV/0!</v>
      </c>
      <c r="O83" s="453">
        <f t="shared" si="16"/>
        <v>0</v>
      </c>
      <c r="P83" s="453">
        <f t="shared" si="16"/>
        <v>0</v>
      </c>
      <c r="Q83" s="453">
        <f t="shared" si="16"/>
        <v>0</v>
      </c>
      <c r="R83" s="453">
        <f t="shared" si="16"/>
        <v>0</v>
      </c>
      <c r="S83" s="453" t="e">
        <f t="shared" si="16"/>
        <v>#DIV/0!</v>
      </c>
      <c r="T83" s="454" t="e">
        <f t="shared" si="16"/>
        <v>#DIV/0!</v>
      </c>
    </row>
    <row r="84" spans="2:20" x14ac:dyDescent="0.2">
      <c r="B84" s="84"/>
      <c r="D84" t="s">
        <v>52</v>
      </c>
      <c r="E84" s="434" t="e">
        <f t="shared" ref="E84:T84" si="17">E67-E16</f>
        <v>#DIV/0!</v>
      </c>
      <c r="F84" s="434">
        <f t="shared" si="17"/>
        <v>0</v>
      </c>
      <c r="G84" s="434" t="e">
        <f t="shared" si="17"/>
        <v>#DIV/0!</v>
      </c>
      <c r="H84" s="434" t="e">
        <f t="shared" si="17"/>
        <v>#DIV/0!</v>
      </c>
      <c r="I84" s="434">
        <f t="shared" si="17"/>
        <v>0</v>
      </c>
      <c r="J84" s="434">
        <f t="shared" si="17"/>
        <v>0</v>
      </c>
      <c r="K84" s="434">
        <f t="shared" si="17"/>
        <v>0</v>
      </c>
      <c r="L84" s="434" t="e">
        <f t="shared" si="17"/>
        <v>#DIV/0!</v>
      </c>
      <c r="M84" s="434" t="e">
        <f t="shared" si="17"/>
        <v>#DIV/0!</v>
      </c>
      <c r="N84" s="434" t="e">
        <f t="shared" si="17"/>
        <v>#DIV/0!</v>
      </c>
      <c r="O84" s="434">
        <f t="shared" si="17"/>
        <v>0</v>
      </c>
      <c r="P84" s="434">
        <f t="shared" si="17"/>
        <v>0</v>
      </c>
      <c r="Q84" s="434">
        <f t="shared" si="17"/>
        <v>0</v>
      </c>
      <c r="R84" s="434">
        <f t="shared" si="17"/>
        <v>0</v>
      </c>
      <c r="S84" s="455" t="e">
        <f t="shared" si="17"/>
        <v>#DIV/0!</v>
      </c>
      <c r="T84" s="456" t="e">
        <f t="shared" si="17"/>
        <v>#DIV/0!</v>
      </c>
    </row>
    <row r="85" spans="2:20" x14ac:dyDescent="0.2">
      <c r="B85" s="84"/>
      <c r="D85" t="s">
        <v>112</v>
      </c>
      <c r="E85" s="434">
        <f t="shared" ref="E85:T85" si="18">E68-E17</f>
        <v>0</v>
      </c>
      <c r="F85" s="434">
        <f t="shared" si="18"/>
        <v>0</v>
      </c>
      <c r="G85" s="434">
        <f t="shared" si="18"/>
        <v>0</v>
      </c>
      <c r="H85" s="434">
        <f t="shared" si="18"/>
        <v>0</v>
      </c>
      <c r="I85" s="434">
        <f t="shared" si="18"/>
        <v>0</v>
      </c>
      <c r="J85" s="434">
        <f t="shared" si="18"/>
        <v>0</v>
      </c>
      <c r="K85" s="434">
        <f t="shared" si="18"/>
        <v>0</v>
      </c>
      <c r="L85" s="434">
        <f t="shared" si="18"/>
        <v>0</v>
      </c>
      <c r="M85" s="434">
        <f t="shared" si="18"/>
        <v>0</v>
      </c>
      <c r="N85" s="434">
        <f t="shared" si="18"/>
        <v>0</v>
      </c>
      <c r="O85" s="434">
        <f t="shared" si="18"/>
        <v>0</v>
      </c>
      <c r="P85" s="434">
        <f t="shared" si="18"/>
        <v>0</v>
      </c>
      <c r="Q85" s="434">
        <f t="shared" si="18"/>
        <v>0</v>
      </c>
      <c r="R85" s="434">
        <f t="shared" si="18"/>
        <v>0</v>
      </c>
      <c r="S85" s="434">
        <f t="shared" si="18"/>
        <v>0</v>
      </c>
      <c r="T85" s="456">
        <f t="shared" si="18"/>
        <v>0</v>
      </c>
    </row>
    <row r="86" spans="2:20" x14ac:dyDescent="0.2">
      <c r="B86" s="84"/>
      <c r="D86" t="s">
        <v>120</v>
      </c>
      <c r="E86" s="434">
        <f t="shared" ref="E86:T86" si="19">E69-E18</f>
        <v>0</v>
      </c>
      <c r="F86" s="434">
        <f t="shared" si="19"/>
        <v>0</v>
      </c>
      <c r="G86" s="434">
        <f t="shared" si="19"/>
        <v>0</v>
      </c>
      <c r="H86" s="434" t="e">
        <f t="shared" si="19"/>
        <v>#DIV/0!</v>
      </c>
      <c r="I86" s="434">
        <f t="shared" si="19"/>
        <v>0</v>
      </c>
      <c r="J86" s="434">
        <f t="shared" si="19"/>
        <v>0</v>
      </c>
      <c r="K86" s="434">
        <f t="shared" si="19"/>
        <v>0</v>
      </c>
      <c r="L86" s="434" t="e">
        <f t="shared" si="19"/>
        <v>#DIV/0!</v>
      </c>
      <c r="M86" s="434">
        <f t="shared" si="19"/>
        <v>0</v>
      </c>
      <c r="N86" s="434" t="e">
        <f t="shared" si="19"/>
        <v>#DIV/0!</v>
      </c>
      <c r="O86" s="434">
        <f t="shared" si="19"/>
        <v>0</v>
      </c>
      <c r="P86" s="434">
        <f t="shared" si="19"/>
        <v>0</v>
      </c>
      <c r="Q86" s="434">
        <f t="shared" si="19"/>
        <v>0</v>
      </c>
      <c r="R86" s="434">
        <f t="shared" si="19"/>
        <v>0</v>
      </c>
      <c r="S86" s="455" t="e">
        <f t="shared" si="19"/>
        <v>#DIV/0!</v>
      </c>
      <c r="T86" s="456" t="e">
        <f t="shared" si="19"/>
        <v>#DIV/0!</v>
      </c>
    </row>
    <row r="87" spans="2:20" x14ac:dyDescent="0.2">
      <c r="B87" s="84"/>
      <c r="D87" t="s">
        <v>326</v>
      </c>
      <c r="E87" s="434">
        <f t="shared" ref="E87:T87" si="20">E70-E19</f>
        <v>0</v>
      </c>
      <c r="F87" s="434">
        <f t="shared" si="20"/>
        <v>0</v>
      </c>
      <c r="G87" s="434">
        <f t="shared" si="20"/>
        <v>0</v>
      </c>
      <c r="H87" s="434" t="e">
        <f t="shared" si="20"/>
        <v>#DIV/0!</v>
      </c>
      <c r="I87" s="434">
        <f t="shared" si="20"/>
        <v>0</v>
      </c>
      <c r="J87" s="434">
        <f t="shared" si="20"/>
        <v>0</v>
      </c>
      <c r="K87" s="434">
        <f t="shared" si="20"/>
        <v>0</v>
      </c>
      <c r="L87" s="434" t="e">
        <f t="shared" si="20"/>
        <v>#DIV/0!</v>
      </c>
      <c r="M87" s="434">
        <f t="shared" si="20"/>
        <v>0</v>
      </c>
      <c r="N87" s="434" t="e">
        <f t="shared" si="20"/>
        <v>#DIV/0!</v>
      </c>
      <c r="O87" s="434">
        <f t="shared" si="20"/>
        <v>0</v>
      </c>
      <c r="P87" s="434">
        <f t="shared" si="20"/>
        <v>0</v>
      </c>
      <c r="Q87" s="434">
        <f t="shared" si="20"/>
        <v>0</v>
      </c>
      <c r="R87" s="434">
        <f t="shared" si="20"/>
        <v>0</v>
      </c>
      <c r="S87" s="455" t="e">
        <f t="shared" si="20"/>
        <v>#DIV/0!</v>
      </c>
      <c r="T87" s="456" t="e">
        <f t="shared" si="20"/>
        <v>#DIV/0!</v>
      </c>
    </row>
    <row r="88" spans="2:20" x14ac:dyDescent="0.2">
      <c r="B88" s="84"/>
      <c r="D88" t="s">
        <v>49</v>
      </c>
      <c r="E88" s="434">
        <f t="shared" ref="E88:T88" si="21">E71-E20</f>
        <v>0</v>
      </c>
      <c r="F88" s="434">
        <f t="shared" si="21"/>
        <v>0</v>
      </c>
      <c r="G88" s="434">
        <f t="shared" si="21"/>
        <v>0</v>
      </c>
      <c r="H88" s="434" t="e">
        <f t="shared" si="21"/>
        <v>#DIV/0!</v>
      </c>
      <c r="I88" s="434">
        <f t="shared" si="21"/>
        <v>0</v>
      </c>
      <c r="J88" s="434">
        <f t="shared" si="21"/>
        <v>0</v>
      </c>
      <c r="K88" s="434">
        <f t="shared" si="21"/>
        <v>0</v>
      </c>
      <c r="L88" s="434" t="e">
        <f t="shared" si="21"/>
        <v>#DIV/0!</v>
      </c>
      <c r="M88" s="434">
        <f t="shared" si="21"/>
        <v>0</v>
      </c>
      <c r="N88" s="434" t="e">
        <f t="shared" si="21"/>
        <v>#DIV/0!</v>
      </c>
      <c r="O88" s="434">
        <f t="shared" si="21"/>
        <v>0</v>
      </c>
      <c r="P88" s="434">
        <f t="shared" si="21"/>
        <v>0</v>
      </c>
      <c r="Q88" s="434">
        <f t="shared" si="21"/>
        <v>0</v>
      </c>
      <c r="R88" s="434">
        <f t="shared" si="21"/>
        <v>0</v>
      </c>
      <c r="S88" s="455" t="e">
        <f t="shared" si="21"/>
        <v>#DIV/0!</v>
      </c>
      <c r="T88" s="456" t="e">
        <f t="shared" si="21"/>
        <v>#DIV/0!</v>
      </c>
    </row>
    <row r="89" spans="2:20" x14ac:dyDescent="0.2">
      <c r="B89" s="84"/>
      <c r="D89" t="s">
        <v>119</v>
      </c>
      <c r="E89" s="434">
        <f t="shared" ref="E89:T89" si="22">E72-E21</f>
        <v>0</v>
      </c>
      <c r="F89" s="434">
        <f t="shared" si="22"/>
        <v>0</v>
      </c>
      <c r="G89" s="434">
        <f t="shared" si="22"/>
        <v>0</v>
      </c>
      <c r="H89" s="434">
        <f t="shared" si="22"/>
        <v>0</v>
      </c>
      <c r="I89" s="434">
        <f t="shared" si="22"/>
        <v>0</v>
      </c>
      <c r="J89" s="434">
        <f t="shared" si="22"/>
        <v>0</v>
      </c>
      <c r="K89" s="434">
        <f t="shared" si="22"/>
        <v>0</v>
      </c>
      <c r="L89" s="434">
        <f t="shared" si="22"/>
        <v>0</v>
      </c>
      <c r="M89" s="434">
        <f t="shared" si="22"/>
        <v>0</v>
      </c>
      <c r="N89" s="434">
        <f t="shared" si="22"/>
        <v>0</v>
      </c>
      <c r="O89" s="434">
        <f t="shared" si="22"/>
        <v>0</v>
      </c>
      <c r="P89" s="434">
        <f t="shared" si="22"/>
        <v>0</v>
      </c>
      <c r="Q89" s="434">
        <f t="shared" si="22"/>
        <v>0</v>
      </c>
      <c r="R89" s="434">
        <f t="shared" si="22"/>
        <v>0</v>
      </c>
      <c r="S89" s="434">
        <f t="shared" si="22"/>
        <v>0</v>
      </c>
      <c r="T89" s="456">
        <f t="shared" si="22"/>
        <v>0</v>
      </c>
    </row>
    <row r="90" spans="2:20" ht="17" thickBot="1" x14ac:dyDescent="0.25">
      <c r="B90" s="91"/>
      <c r="C90" s="92"/>
      <c r="D90" s="31" t="s">
        <v>125</v>
      </c>
      <c r="E90" s="457">
        <f t="shared" ref="E90:T90" si="23">E73-E22</f>
        <v>0</v>
      </c>
      <c r="F90" s="457">
        <f t="shared" si="23"/>
        <v>0</v>
      </c>
      <c r="G90" s="457">
        <f t="shared" si="23"/>
        <v>0</v>
      </c>
      <c r="H90" s="457">
        <f t="shared" si="23"/>
        <v>0</v>
      </c>
      <c r="I90" s="457">
        <f t="shared" si="23"/>
        <v>0</v>
      </c>
      <c r="J90" s="457">
        <f t="shared" si="23"/>
        <v>0</v>
      </c>
      <c r="K90" s="457">
        <f t="shared" si="23"/>
        <v>0</v>
      </c>
      <c r="L90" s="457">
        <f t="shared" si="23"/>
        <v>0</v>
      </c>
      <c r="M90" s="457">
        <f t="shared" si="23"/>
        <v>0</v>
      </c>
      <c r="N90" s="457">
        <f t="shared" si="23"/>
        <v>0</v>
      </c>
      <c r="O90" s="457">
        <f t="shared" si="23"/>
        <v>0</v>
      </c>
      <c r="P90" s="457">
        <f t="shared" si="23"/>
        <v>0</v>
      </c>
      <c r="Q90" s="457">
        <f t="shared" si="23"/>
        <v>0</v>
      </c>
      <c r="R90" s="457">
        <f t="shared" si="23"/>
        <v>0</v>
      </c>
      <c r="S90" s="457">
        <f t="shared" si="23"/>
        <v>0</v>
      </c>
      <c r="T90" s="458">
        <f t="shared" si="23"/>
        <v>0</v>
      </c>
    </row>
  </sheetData>
  <mergeCells count="1">
    <mergeCell ref="B5:F5"/>
  </mergeCells>
  <conditionalFormatting sqref="E15:T20">
    <cfRule type="cellIs" dxfId="18" priority="8" operator="lessThan">
      <formula>0</formula>
    </cfRule>
  </conditionalFormatting>
  <conditionalFormatting sqref="E32:T37">
    <cfRule type="cellIs" dxfId="17" priority="7" operator="lessThan">
      <formula>0</formula>
    </cfRule>
  </conditionalFormatting>
  <conditionalFormatting sqref="E67:S71">
    <cfRule type="cellIs" dxfId="16" priority="4" operator="lessThan">
      <formula>0</formula>
    </cfRule>
  </conditionalFormatting>
  <conditionalFormatting sqref="E66:S66">
    <cfRule type="cellIs" dxfId="15" priority="2" operator="lessThan">
      <formula>0</formula>
    </cfRule>
  </conditionalFormatting>
  <conditionalFormatting sqref="T66:T71">
    <cfRule type="cellIs" dxfId="14" priority="1" operator="lessThan">
      <formula>0</formula>
    </cfRule>
  </conditionalFormatting>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5" tint="0.39997558519241921"/>
  </sheetPr>
  <dimension ref="B2:BQ101"/>
  <sheetViews>
    <sheetView workbookViewId="0">
      <pane xSplit="2" ySplit="8" topLeftCell="BF9" activePane="bottomRight" state="frozen"/>
      <selection pane="topRight" activeCell="C1" sqref="C1"/>
      <selection pane="bottomLeft" activeCell="A9" sqref="A9"/>
      <selection pane="bottomRight" activeCell="O127" sqref="O127"/>
    </sheetView>
  </sheetViews>
  <sheetFormatPr baseColWidth="10" defaultRowHeight="16" x14ac:dyDescent="0.2"/>
  <cols>
    <col min="1" max="1" width="10.83203125" style="2"/>
    <col min="2" max="2" width="42.83203125" style="2" customWidth="1"/>
    <col min="3" max="67" width="13.6640625" style="2" customWidth="1"/>
    <col min="68" max="16384" width="10.83203125" style="2"/>
  </cols>
  <sheetData>
    <row r="2" spans="2:69" ht="21" x14ac:dyDescent="0.25">
      <c r="B2" s="16" t="s">
        <v>561</v>
      </c>
    </row>
    <row r="3" spans="2:69" ht="15" customHeight="1" x14ac:dyDescent="0.25">
      <c r="B3" s="16"/>
    </row>
    <row r="4" spans="2:69" ht="15" customHeight="1" x14ac:dyDescent="0.2">
      <c r="B4" s="42" t="s">
        <v>36</v>
      </c>
      <c r="C4" s="4"/>
      <c r="D4" s="4"/>
      <c r="E4" s="4"/>
      <c r="F4" s="4"/>
      <c r="G4" s="4"/>
      <c r="H4" s="5"/>
    </row>
    <row r="5" spans="2:69" ht="51" customHeight="1" x14ac:dyDescent="0.2">
      <c r="B5" s="830" t="s">
        <v>740</v>
      </c>
      <c r="C5" s="831"/>
      <c r="D5" s="831"/>
      <c r="E5" s="831"/>
      <c r="F5" s="831"/>
      <c r="G5" s="831"/>
      <c r="H5" s="832"/>
    </row>
    <row r="6" spans="2:69" ht="15" customHeight="1" thickBot="1" x14ac:dyDescent="0.25"/>
    <row r="7" spans="2:69" ht="30" customHeight="1" x14ac:dyDescent="0.2">
      <c r="B7" s="25" t="s">
        <v>55</v>
      </c>
      <c r="C7" s="26" t="s">
        <v>140</v>
      </c>
      <c r="D7" s="26" t="s">
        <v>141</v>
      </c>
      <c r="E7" s="26" t="s">
        <v>142</v>
      </c>
      <c r="F7" s="26" t="s">
        <v>143</v>
      </c>
      <c r="G7" s="26" t="s">
        <v>144</v>
      </c>
      <c r="H7" s="26" t="s">
        <v>145</v>
      </c>
      <c r="I7" s="26" t="s">
        <v>146</v>
      </c>
      <c r="J7" s="26" t="s">
        <v>147</v>
      </c>
      <c r="K7" s="26" t="s">
        <v>148</v>
      </c>
      <c r="L7" s="26" t="s">
        <v>149</v>
      </c>
      <c r="M7" s="26" t="s">
        <v>150</v>
      </c>
      <c r="N7" s="26" t="s">
        <v>151</v>
      </c>
      <c r="O7" s="26" t="s">
        <v>152</v>
      </c>
      <c r="P7" s="26" t="s">
        <v>153</v>
      </c>
      <c r="Q7" s="26" t="s">
        <v>154</v>
      </c>
      <c r="R7" s="26" t="s">
        <v>155</v>
      </c>
      <c r="S7" s="26" t="s">
        <v>156</v>
      </c>
      <c r="T7" s="26" t="s">
        <v>157</v>
      </c>
      <c r="U7" s="26" t="s">
        <v>158</v>
      </c>
      <c r="V7" s="26" t="s">
        <v>159</v>
      </c>
      <c r="W7" s="26" t="s">
        <v>160</v>
      </c>
      <c r="X7" s="26" t="s">
        <v>161</v>
      </c>
      <c r="Y7" s="26" t="s">
        <v>162</v>
      </c>
      <c r="Z7" s="26" t="s">
        <v>163</v>
      </c>
      <c r="AA7" s="26" t="s">
        <v>164</v>
      </c>
      <c r="AB7" s="26" t="s">
        <v>165</v>
      </c>
      <c r="AC7" s="26" t="s">
        <v>166</v>
      </c>
      <c r="AD7" s="26" t="s">
        <v>167</v>
      </c>
      <c r="AE7" s="26" t="s">
        <v>168</v>
      </c>
      <c r="AF7" s="26" t="s">
        <v>169</v>
      </c>
      <c r="AG7" s="26" t="s">
        <v>170</v>
      </c>
      <c r="AH7" s="26" t="s">
        <v>171</v>
      </c>
      <c r="AI7" s="26" t="s">
        <v>172</v>
      </c>
      <c r="AJ7" s="26" t="s">
        <v>173</v>
      </c>
      <c r="AK7" s="26" t="s">
        <v>174</v>
      </c>
      <c r="AL7" s="26" t="s">
        <v>175</v>
      </c>
      <c r="AM7" s="26" t="s">
        <v>176</v>
      </c>
      <c r="AN7" s="26" t="s">
        <v>177</v>
      </c>
      <c r="AO7" s="26" t="s">
        <v>178</v>
      </c>
      <c r="AP7" s="26" t="s">
        <v>179</v>
      </c>
      <c r="AQ7" s="26" t="s">
        <v>180</v>
      </c>
      <c r="AR7" s="26" t="s">
        <v>181</v>
      </c>
      <c r="AS7" s="26" t="s">
        <v>182</v>
      </c>
      <c r="AT7" s="26" t="s">
        <v>183</v>
      </c>
      <c r="AU7" s="26" t="s">
        <v>184</v>
      </c>
      <c r="AV7" s="26" t="s">
        <v>185</v>
      </c>
      <c r="AW7" s="26" t="s">
        <v>186</v>
      </c>
      <c r="AX7" s="26" t="s">
        <v>187</v>
      </c>
      <c r="AY7" s="26" t="s">
        <v>188</v>
      </c>
      <c r="AZ7" s="26" t="s">
        <v>189</v>
      </c>
      <c r="BA7" s="26" t="s">
        <v>190</v>
      </c>
      <c r="BB7" s="26" t="s">
        <v>191</v>
      </c>
      <c r="BC7" s="26" t="s">
        <v>192</v>
      </c>
      <c r="BD7" s="26" t="s">
        <v>193</v>
      </c>
      <c r="BE7" s="26" t="s">
        <v>194</v>
      </c>
      <c r="BF7" s="26" t="s">
        <v>195</v>
      </c>
      <c r="BG7" s="26" t="s">
        <v>196</v>
      </c>
      <c r="BH7" s="26" t="s">
        <v>197</v>
      </c>
      <c r="BI7" s="26" t="s">
        <v>198</v>
      </c>
      <c r="BJ7" s="26" t="s">
        <v>199</v>
      </c>
      <c r="BK7" s="26" t="s">
        <v>200</v>
      </c>
      <c r="BL7" s="26" t="s">
        <v>201</v>
      </c>
      <c r="BM7" s="26" t="s">
        <v>202</v>
      </c>
      <c r="BN7" s="58" t="s">
        <v>203</v>
      </c>
      <c r="BO7" s="305" t="s">
        <v>204</v>
      </c>
    </row>
    <row r="8" spans="2:69" x14ac:dyDescent="0.2">
      <c r="B8" s="33" t="s">
        <v>56</v>
      </c>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49"/>
      <c r="BO8" s="306"/>
    </row>
    <row r="9" spans="2:69" x14ac:dyDescent="0.2">
      <c r="B9" s="28" t="s">
        <v>57</v>
      </c>
      <c r="C9">
        <f>'energy balance'!C9</f>
        <v>0</v>
      </c>
      <c r="D9">
        <f>'energy balance'!D9</f>
        <v>0</v>
      </c>
      <c r="E9" s="310">
        <f>'energy balance'!E9</f>
        <v>0</v>
      </c>
      <c r="F9" s="310">
        <f>'energy balance'!F9</f>
        <v>0</v>
      </c>
      <c r="G9" s="310">
        <f>'energy balance'!G9</f>
        <v>0</v>
      </c>
      <c r="H9" s="310">
        <f>'energy balance'!H9</f>
        <v>0</v>
      </c>
      <c r="I9" s="310">
        <f>'energy balance'!I9</f>
        <v>0</v>
      </c>
      <c r="J9" s="310">
        <f>'energy balance'!J9</f>
        <v>0</v>
      </c>
      <c r="K9" s="310">
        <f>'energy balance'!K9</f>
        <v>0</v>
      </c>
      <c r="L9" s="310">
        <f>'energy balance'!L9</f>
        <v>0</v>
      </c>
      <c r="M9" s="310">
        <f>'energy balance'!M9</f>
        <v>0</v>
      </c>
      <c r="N9" s="310">
        <f>'energy balance'!N9</f>
        <v>0</v>
      </c>
      <c r="O9" s="310">
        <f>'energy balance'!O9</f>
        <v>0</v>
      </c>
      <c r="P9" s="310">
        <f>'energy balance'!P9</f>
        <v>0</v>
      </c>
      <c r="Q9" s="310">
        <f>'energy balance'!Q9</f>
        <v>0</v>
      </c>
      <c r="R9" s="310">
        <f>'energy balance'!R9</f>
        <v>0</v>
      </c>
      <c r="S9" s="310">
        <f>'energy balance'!S9</f>
        <v>0</v>
      </c>
      <c r="T9" s="310">
        <f>'energy balance'!T9</f>
        <v>0</v>
      </c>
      <c r="U9">
        <f>'energy balance'!U9</f>
        <v>0</v>
      </c>
      <c r="V9" s="310">
        <f>'energy balance'!V9</f>
        <v>0</v>
      </c>
      <c r="W9" s="310">
        <f>'energy balance'!W9</f>
        <v>0</v>
      </c>
      <c r="X9" s="310">
        <f>'energy balance'!X9</f>
        <v>0</v>
      </c>
      <c r="Y9" s="310">
        <f>'energy balance'!Y9</f>
        <v>0</v>
      </c>
      <c r="Z9" s="310">
        <f>'energy balance'!Z9</f>
        <v>0</v>
      </c>
      <c r="AA9" s="310">
        <f>'energy balance'!AA9</f>
        <v>0</v>
      </c>
      <c r="AB9" s="310">
        <f>'energy balance'!AB9</f>
        <v>0</v>
      </c>
      <c r="AC9" s="310">
        <f>'energy balance'!AC9</f>
        <v>0</v>
      </c>
      <c r="AD9" s="310">
        <f>'energy balance'!AD9</f>
        <v>0</v>
      </c>
      <c r="AE9" s="310">
        <f>'energy balance'!AE9</f>
        <v>0</v>
      </c>
      <c r="AF9" s="310">
        <f>'energy balance'!AF9</f>
        <v>0</v>
      </c>
      <c r="AG9" s="310">
        <f>'energy balance'!AG9</f>
        <v>0</v>
      </c>
      <c r="AH9" s="310">
        <f>'energy balance'!AH9</f>
        <v>0</v>
      </c>
      <c r="AI9" s="310">
        <f>'energy balance'!AI9</f>
        <v>0</v>
      </c>
      <c r="AJ9" s="310">
        <f>'energy balance'!AJ9</f>
        <v>0</v>
      </c>
      <c r="AK9" s="310">
        <f>'energy balance'!AK9</f>
        <v>0</v>
      </c>
      <c r="AL9" s="310">
        <f>'energy balance'!AL9</f>
        <v>0</v>
      </c>
      <c r="AM9" s="310">
        <f>'energy balance'!AM9</f>
        <v>0</v>
      </c>
      <c r="AN9" s="310">
        <f>'energy balance'!AN9</f>
        <v>0</v>
      </c>
      <c r="AO9" s="310">
        <f>'energy balance'!AO9</f>
        <v>0</v>
      </c>
      <c r="AP9" s="310">
        <f>'energy balance'!AP9</f>
        <v>0</v>
      </c>
      <c r="AQ9" s="310">
        <f>'energy balance'!AQ9</f>
        <v>0</v>
      </c>
      <c r="AR9" s="310">
        <f>'energy balance'!AR9</f>
        <v>0</v>
      </c>
      <c r="AS9" s="310">
        <f>'energy balance'!AS9</f>
        <v>0</v>
      </c>
      <c r="AT9" s="310">
        <f>'energy balance'!AT9</f>
        <v>0</v>
      </c>
      <c r="AU9" s="310">
        <f>'energy balance'!AU9</f>
        <v>0</v>
      </c>
      <c r="AV9" s="310">
        <f>'energy balance'!AV9</f>
        <v>0</v>
      </c>
      <c r="AW9" s="310">
        <f>'energy balance'!AW9</f>
        <v>0</v>
      </c>
      <c r="AX9" s="310">
        <f>'energy balance'!AX9</f>
        <v>0</v>
      </c>
      <c r="AY9" s="310">
        <f>'energy balance'!AY9</f>
        <v>0</v>
      </c>
      <c r="AZ9" s="310">
        <f>'energy balance'!AZ9</f>
        <v>0</v>
      </c>
      <c r="BA9" s="310">
        <f>'energy balance'!BA9</f>
        <v>0</v>
      </c>
      <c r="BB9" s="310">
        <f>'energy balance'!BB9</f>
        <v>0</v>
      </c>
      <c r="BC9" s="310">
        <f>'energy balance'!BC9</f>
        <v>0</v>
      </c>
      <c r="BD9" s="310">
        <f>'energy balance'!BD9</f>
        <v>0</v>
      </c>
      <c r="BE9" s="310">
        <f>'energy balance'!BE9</f>
        <v>0</v>
      </c>
      <c r="BF9" s="310">
        <f>'energy balance'!BF9</f>
        <v>0</v>
      </c>
      <c r="BG9" s="310">
        <f>'energy balance'!BG9</f>
        <v>0</v>
      </c>
      <c r="BH9" s="310">
        <f>'energy balance'!BH9</f>
        <v>0</v>
      </c>
      <c r="BI9" s="310">
        <f>'energy balance'!BI9</f>
        <v>0</v>
      </c>
      <c r="BJ9" s="310">
        <f>'energy balance'!BJ9</f>
        <v>0</v>
      </c>
      <c r="BK9" s="310">
        <f>'energy balance'!BK9</f>
        <v>0</v>
      </c>
      <c r="BL9" s="310">
        <f>'energy balance'!BL9</f>
        <v>0</v>
      </c>
      <c r="BM9" s="310">
        <f>'energy balance'!BM9</f>
        <v>0</v>
      </c>
      <c r="BN9" s="311">
        <f>'energy balance'!BN9</f>
        <v>0</v>
      </c>
      <c r="BO9" s="312">
        <f>'energy balance'!BO9</f>
        <v>0</v>
      </c>
    </row>
    <row r="10" spans="2:69" x14ac:dyDescent="0.2">
      <c r="B10" s="28" t="s">
        <v>58</v>
      </c>
      <c r="C10" s="18">
        <f>'energy balance'!C10</f>
        <v>0</v>
      </c>
      <c r="D10" s="18">
        <f>'energy balance'!D10</f>
        <v>0</v>
      </c>
      <c r="E10" s="313">
        <f>'energy balance'!E10</f>
        <v>0</v>
      </c>
      <c r="F10" s="313">
        <f>'energy balance'!F10</f>
        <v>0</v>
      </c>
      <c r="G10" s="313">
        <f>'energy balance'!G10</f>
        <v>0</v>
      </c>
      <c r="H10" s="313">
        <f>'energy balance'!H10</f>
        <v>0</v>
      </c>
      <c r="I10" s="313">
        <f>'energy balance'!I10</f>
        <v>0</v>
      </c>
      <c r="J10" s="313">
        <f>'energy balance'!J10</f>
        <v>0</v>
      </c>
      <c r="K10" s="313">
        <f>'energy balance'!K10</f>
        <v>0</v>
      </c>
      <c r="L10" s="313">
        <f>'energy balance'!L10</f>
        <v>0</v>
      </c>
      <c r="M10" s="313">
        <f>'energy balance'!M10</f>
        <v>0</v>
      </c>
      <c r="N10" s="313">
        <f>'energy balance'!N10</f>
        <v>0</v>
      </c>
      <c r="O10" s="313">
        <f>'energy balance'!O10</f>
        <v>0</v>
      </c>
      <c r="P10" s="313">
        <f>'energy balance'!P10</f>
        <v>0</v>
      </c>
      <c r="Q10" s="313">
        <f>'energy balance'!Q10</f>
        <v>0</v>
      </c>
      <c r="R10" s="313">
        <f>'energy balance'!R10</f>
        <v>0</v>
      </c>
      <c r="S10" s="313">
        <f>'energy balance'!S10</f>
        <v>0</v>
      </c>
      <c r="T10" s="313">
        <f>'energy balance'!T10</f>
        <v>0</v>
      </c>
      <c r="U10" s="18">
        <f>'energy balance'!U10</f>
        <v>0</v>
      </c>
      <c r="V10" s="313">
        <f>'energy balance'!V10</f>
        <v>0</v>
      </c>
      <c r="W10" s="313">
        <f>'energy balance'!W10</f>
        <v>0</v>
      </c>
      <c r="X10" s="313">
        <f>'energy balance'!X10</f>
        <v>0</v>
      </c>
      <c r="Y10" s="313">
        <f>'energy balance'!Y10</f>
        <v>0</v>
      </c>
      <c r="Z10" s="313">
        <f>'energy balance'!Z10</f>
        <v>0</v>
      </c>
      <c r="AA10" s="313">
        <f>'energy balance'!AA10</f>
        <v>0</v>
      </c>
      <c r="AB10" s="313">
        <f>'energy balance'!AB10</f>
        <v>0</v>
      </c>
      <c r="AC10" s="313">
        <f>'energy balance'!AC10</f>
        <v>0</v>
      </c>
      <c r="AD10" s="313">
        <f>'energy balance'!AD10</f>
        <v>0</v>
      </c>
      <c r="AE10" s="313">
        <f>'energy balance'!AE10</f>
        <v>0</v>
      </c>
      <c r="AF10" s="313">
        <f>'energy balance'!AF10</f>
        <v>0</v>
      </c>
      <c r="AG10" s="313">
        <f>'energy balance'!AG10</f>
        <v>0</v>
      </c>
      <c r="AH10" s="313">
        <f>'energy balance'!AH10</f>
        <v>0</v>
      </c>
      <c r="AI10" s="313">
        <f>'energy balance'!AI10</f>
        <v>0</v>
      </c>
      <c r="AJ10" s="313">
        <f>'energy balance'!AJ10</f>
        <v>0</v>
      </c>
      <c r="AK10" s="313">
        <f>'energy balance'!AK10</f>
        <v>0</v>
      </c>
      <c r="AL10" s="313">
        <f>'energy balance'!AL10</f>
        <v>0</v>
      </c>
      <c r="AM10" s="313">
        <f>'energy balance'!AM10</f>
        <v>0</v>
      </c>
      <c r="AN10" s="313">
        <f>'energy balance'!AN10</f>
        <v>0</v>
      </c>
      <c r="AO10" s="313">
        <f>'energy balance'!AO10</f>
        <v>0</v>
      </c>
      <c r="AP10" s="313">
        <f>'energy balance'!AP10</f>
        <v>0</v>
      </c>
      <c r="AQ10" s="313">
        <f>'energy balance'!AQ10</f>
        <v>0</v>
      </c>
      <c r="AR10" s="313">
        <f>'energy balance'!AR10</f>
        <v>0</v>
      </c>
      <c r="AS10" s="313">
        <f>'energy balance'!AS10</f>
        <v>0</v>
      </c>
      <c r="AT10" s="313">
        <f>'energy balance'!AT10</f>
        <v>0</v>
      </c>
      <c r="AU10" s="313">
        <f>'energy balance'!AU10</f>
        <v>0</v>
      </c>
      <c r="AV10" s="313">
        <f>'energy balance'!AV10</f>
        <v>0</v>
      </c>
      <c r="AW10" s="313">
        <f>'energy balance'!AW10</f>
        <v>0</v>
      </c>
      <c r="AX10" s="313">
        <f>'energy balance'!AX10</f>
        <v>0</v>
      </c>
      <c r="AY10" s="313">
        <f>'energy balance'!AY10</f>
        <v>0</v>
      </c>
      <c r="AZ10" s="313">
        <f>'energy balance'!AZ10</f>
        <v>0</v>
      </c>
      <c r="BA10" s="313">
        <f>'energy balance'!BA10</f>
        <v>0</v>
      </c>
      <c r="BB10" s="313">
        <f>'energy balance'!BB10</f>
        <v>0</v>
      </c>
      <c r="BC10" s="313">
        <f>'energy balance'!BC10</f>
        <v>0</v>
      </c>
      <c r="BD10" s="313">
        <f>'energy balance'!BD10</f>
        <v>0</v>
      </c>
      <c r="BE10" s="313">
        <f>'energy balance'!BE10</f>
        <v>0</v>
      </c>
      <c r="BF10" s="313">
        <f>'energy balance'!BF10</f>
        <v>0</v>
      </c>
      <c r="BG10" s="313">
        <f>'energy balance'!BG10</f>
        <v>0</v>
      </c>
      <c r="BH10" s="313">
        <f>'energy balance'!BH10</f>
        <v>0</v>
      </c>
      <c r="BI10" s="313">
        <f>'energy balance'!BI10</f>
        <v>0</v>
      </c>
      <c r="BJ10" s="313">
        <f>'energy balance'!BJ10</f>
        <v>0</v>
      </c>
      <c r="BK10" s="313">
        <f>'energy balance'!BK10</f>
        <v>0</v>
      </c>
      <c r="BL10" s="313">
        <f>'energy balance'!BL10</f>
        <v>0</v>
      </c>
      <c r="BM10" s="313">
        <f>'energy balance'!BM10</f>
        <v>0</v>
      </c>
      <c r="BN10" s="314">
        <f>'energy balance'!BN10</f>
        <v>0</v>
      </c>
      <c r="BO10" s="315">
        <f>'energy balance'!BO10</f>
        <v>0</v>
      </c>
    </row>
    <row r="11" spans="2:69" x14ac:dyDescent="0.2">
      <c r="B11" s="28" t="s">
        <v>59</v>
      </c>
      <c r="C11" s="18">
        <f>'energy balance'!C11</f>
        <v>0</v>
      </c>
      <c r="D11" s="18">
        <f>'energy balance'!D11</f>
        <v>0</v>
      </c>
      <c r="E11" s="313">
        <f>'energy balance'!E11</f>
        <v>0</v>
      </c>
      <c r="F11" s="313">
        <f>'energy balance'!F11</f>
        <v>0</v>
      </c>
      <c r="G11" s="313">
        <f>'energy balance'!G11</f>
        <v>0</v>
      </c>
      <c r="H11" s="313">
        <f>'energy balance'!H11</f>
        <v>0</v>
      </c>
      <c r="I11" s="313">
        <f>'energy balance'!I11</f>
        <v>0</v>
      </c>
      <c r="J11" s="313">
        <f>'energy balance'!J11</f>
        <v>0</v>
      </c>
      <c r="K11" s="313">
        <f>'energy balance'!K11</f>
        <v>0</v>
      </c>
      <c r="L11" s="313">
        <f>'energy balance'!L11</f>
        <v>0</v>
      </c>
      <c r="M11" s="313">
        <f>'energy balance'!M11</f>
        <v>0</v>
      </c>
      <c r="N11" s="313">
        <f>'energy balance'!N11</f>
        <v>0</v>
      </c>
      <c r="O11" s="313">
        <f>'energy balance'!O11</f>
        <v>0</v>
      </c>
      <c r="P11" s="313">
        <f>'energy balance'!P11</f>
        <v>0</v>
      </c>
      <c r="Q11" s="313">
        <f>'energy balance'!Q11</f>
        <v>0</v>
      </c>
      <c r="R11" s="313">
        <f>'energy balance'!R11</f>
        <v>0</v>
      </c>
      <c r="S11" s="313">
        <f>'energy balance'!S11</f>
        <v>0</v>
      </c>
      <c r="T11" s="313">
        <f>'energy balance'!T11</f>
        <v>0</v>
      </c>
      <c r="U11" s="18">
        <f>'energy balance'!U11</f>
        <v>0</v>
      </c>
      <c r="V11" s="313">
        <f>'energy balance'!V11</f>
        <v>0</v>
      </c>
      <c r="W11" s="313">
        <f>'energy balance'!W11</f>
        <v>0</v>
      </c>
      <c r="X11" s="313">
        <f>'energy balance'!X11</f>
        <v>0</v>
      </c>
      <c r="Y11" s="313">
        <f>'energy balance'!Y11</f>
        <v>0</v>
      </c>
      <c r="Z11" s="313">
        <f>'energy balance'!Z11</f>
        <v>0</v>
      </c>
      <c r="AA11" s="313">
        <f>'energy balance'!AA11</f>
        <v>0</v>
      </c>
      <c r="AB11" s="313">
        <f>'energy balance'!AB11</f>
        <v>0</v>
      </c>
      <c r="AC11" s="313">
        <f>'energy balance'!AC11</f>
        <v>0</v>
      </c>
      <c r="AD11" s="313">
        <f>'energy balance'!AD11</f>
        <v>0</v>
      </c>
      <c r="AE11" s="313">
        <f>'energy balance'!AE11</f>
        <v>0</v>
      </c>
      <c r="AF11" s="313">
        <f>'energy balance'!AF11</f>
        <v>0</v>
      </c>
      <c r="AG11" s="313">
        <f>'energy balance'!AG11</f>
        <v>0</v>
      </c>
      <c r="AH11" s="313">
        <f>'energy balance'!AH11</f>
        <v>0</v>
      </c>
      <c r="AI11" s="313">
        <f>'energy balance'!AI11</f>
        <v>0</v>
      </c>
      <c r="AJ11" s="313">
        <f>'energy balance'!AJ11</f>
        <v>0</v>
      </c>
      <c r="AK11" s="313">
        <f>'energy balance'!AK11</f>
        <v>0</v>
      </c>
      <c r="AL11" s="313">
        <f>'energy balance'!AL11</f>
        <v>0</v>
      </c>
      <c r="AM11" s="313">
        <f>'energy balance'!AM11</f>
        <v>0</v>
      </c>
      <c r="AN11" s="313">
        <f>'energy balance'!AN11</f>
        <v>0</v>
      </c>
      <c r="AO11" s="313">
        <f>'energy balance'!AO11</f>
        <v>0</v>
      </c>
      <c r="AP11" s="313">
        <f>'energy balance'!AP11</f>
        <v>0</v>
      </c>
      <c r="AQ11" s="313">
        <f>'energy balance'!AQ11</f>
        <v>0</v>
      </c>
      <c r="AR11" s="313">
        <f>'energy balance'!AR11</f>
        <v>0</v>
      </c>
      <c r="AS11" s="313">
        <f>'energy balance'!AS11</f>
        <v>0</v>
      </c>
      <c r="AT11" s="313">
        <f>'energy balance'!AT11</f>
        <v>0</v>
      </c>
      <c r="AU11" s="313">
        <f>'energy balance'!AU11</f>
        <v>0</v>
      </c>
      <c r="AV11" s="313">
        <f>'energy balance'!AV11</f>
        <v>0</v>
      </c>
      <c r="AW11" s="313">
        <f>'energy balance'!AW11</f>
        <v>0</v>
      </c>
      <c r="AX11" s="313">
        <f>'energy balance'!AX11</f>
        <v>0</v>
      </c>
      <c r="AY11" s="313">
        <f>'energy balance'!AY11</f>
        <v>0</v>
      </c>
      <c r="AZ11" s="313">
        <f>'energy balance'!AZ11</f>
        <v>0</v>
      </c>
      <c r="BA11" s="313">
        <f>'energy balance'!BA11</f>
        <v>0</v>
      </c>
      <c r="BB11" s="313">
        <f>'energy balance'!BB11</f>
        <v>0</v>
      </c>
      <c r="BC11" s="313">
        <f>'energy balance'!BC11</f>
        <v>0</v>
      </c>
      <c r="BD11" s="313">
        <f>'energy balance'!BD11</f>
        <v>0</v>
      </c>
      <c r="BE11" s="313">
        <f>'energy balance'!BE11</f>
        <v>0</v>
      </c>
      <c r="BF11" s="313">
        <f>'energy balance'!BF11</f>
        <v>0</v>
      </c>
      <c r="BG11" s="313">
        <f>'energy balance'!BG11</f>
        <v>0</v>
      </c>
      <c r="BH11" s="313">
        <f>'energy balance'!BH11</f>
        <v>0</v>
      </c>
      <c r="BI11" s="313">
        <f>'energy balance'!BI11</f>
        <v>0</v>
      </c>
      <c r="BJ11" s="313">
        <f>'energy balance'!BJ11</f>
        <v>0</v>
      </c>
      <c r="BK11" s="313">
        <f>'energy balance'!BK11</f>
        <v>0</v>
      </c>
      <c r="BL11" s="313">
        <f>'energy balance'!BL11</f>
        <v>0</v>
      </c>
      <c r="BM11" s="313">
        <f>'energy balance'!BM11</f>
        <v>0</v>
      </c>
      <c r="BN11" s="314">
        <f>'energy balance'!BN11</f>
        <v>0</v>
      </c>
      <c r="BO11" s="315">
        <f>'energy balance'!BO11</f>
        <v>0</v>
      </c>
    </row>
    <row r="12" spans="2:69" x14ac:dyDescent="0.2">
      <c r="B12" s="28" t="s">
        <v>60</v>
      </c>
      <c r="C12">
        <f>'energy balance'!C12</f>
        <v>0</v>
      </c>
      <c r="D12">
        <f>'energy balance'!D12</f>
        <v>0</v>
      </c>
      <c r="E12" s="310">
        <f>'energy balance'!E12</f>
        <v>0</v>
      </c>
      <c r="F12" s="310">
        <f>'energy balance'!F12</f>
        <v>0</v>
      </c>
      <c r="G12" s="310">
        <f>'energy balance'!G12</f>
        <v>0</v>
      </c>
      <c r="H12" s="310">
        <f>'energy balance'!H12</f>
        <v>0</v>
      </c>
      <c r="I12" s="310">
        <f>'energy balance'!I12</f>
        <v>0</v>
      </c>
      <c r="J12" s="310">
        <f>'energy balance'!J12</f>
        <v>0</v>
      </c>
      <c r="K12" s="310">
        <f>'energy balance'!K12</f>
        <v>0</v>
      </c>
      <c r="L12" s="310">
        <f>'energy balance'!L12</f>
        <v>0</v>
      </c>
      <c r="M12" s="310">
        <f>'energy balance'!M12</f>
        <v>0</v>
      </c>
      <c r="N12" s="310">
        <f>'energy balance'!N12</f>
        <v>0</v>
      </c>
      <c r="O12" s="310">
        <f>'energy balance'!O12</f>
        <v>0</v>
      </c>
      <c r="P12" s="310">
        <f>'energy balance'!P12</f>
        <v>0</v>
      </c>
      <c r="Q12" s="310">
        <f>'energy balance'!Q12</f>
        <v>0</v>
      </c>
      <c r="R12" s="310">
        <f>'energy balance'!R12</f>
        <v>0</v>
      </c>
      <c r="S12" s="310">
        <f>'energy balance'!S12</f>
        <v>0</v>
      </c>
      <c r="T12" s="310">
        <f>'energy balance'!T12</f>
        <v>0</v>
      </c>
      <c r="U12">
        <f>'energy balance'!U12</f>
        <v>0</v>
      </c>
      <c r="V12" s="310">
        <f>'energy balance'!V12</f>
        <v>0</v>
      </c>
      <c r="W12" s="310">
        <f>'energy balance'!W12</f>
        <v>0</v>
      </c>
      <c r="X12" s="310">
        <f>'energy balance'!X12</f>
        <v>0</v>
      </c>
      <c r="Y12" s="310">
        <f>'energy balance'!Y12</f>
        <v>0</v>
      </c>
      <c r="Z12" s="310">
        <f>'energy balance'!Z12</f>
        <v>0</v>
      </c>
      <c r="AA12" s="310">
        <f>'energy balance'!AA12</f>
        <v>0</v>
      </c>
      <c r="AB12" s="310">
        <f>'energy balance'!AB12</f>
        <v>0</v>
      </c>
      <c r="AC12" s="310">
        <f>'energy balance'!AC12</f>
        <v>0</v>
      </c>
      <c r="AD12" s="310">
        <f>'energy balance'!AD12</f>
        <v>0</v>
      </c>
      <c r="AE12" s="310">
        <f>'energy balance'!AE12</f>
        <v>0</v>
      </c>
      <c r="AF12" s="310">
        <f>'energy balance'!AF12</f>
        <v>0</v>
      </c>
      <c r="AG12" s="310">
        <f>'energy balance'!AG12</f>
        <v>0</v>
      </c>
      <c r="AH12" s="310">
        <f>'energy balance'!AH12</f>
        <v>0</v>
      </c>
      <c r="AI12" s="310">
        <f>'energy balance'!AI12</f>
        <v>0</v>
      </c>
      <c r="AJ12" s="310">
        <f>'energy balance'!AJ12</f>
        <v>0</v>
      </c>
      <c r="AK12" s="310">
        <f>'energy balance'!AK12</f>
        <v>0</v>
      </c>
      <c r="AL12" s="310">
        <f>'energy balance'!AL12</f>
        <v>0</v>
      </c>
      <c r="AM12" s="310">
        <f>'energy balance'!AM12</f>
        <v>0</v>
      </c>
      <c r="AN12" s="310">
        <f>'energy balance'!AN12</f>
        <v>0</v>
      </c>
      <c r="AO12" s="310">
        <f>'energy balance'!AO12</f>
        <v>0</v>
      </c>
      <c r="AP12" s="310">
        <f>'energy balance'!AP12</f>
        <v>0</v>
      </c>
      <c r="AQ12" s="310">
        <f>'energy balance'!AQ12</f>
        <v>0</v>
      </c>
      <c r="AR12" s="310">
        <f>'energy balance'!AR12</f>
        <v>0</v>
      </c>
      <c r="AS12" s="310">
        <f>'energy balance'!AS12</f>
        <v>0</v>
      </c>
      <c r="AT12" s="310">
        <f>'energy balance'!AT12</f>
        <v>0</v>
      </c>
      <c r="AU12" s="310">
        <f>'energy balance'!AU12</f>
        <v>0</v>
      </c>
      <c r="AV12" s="310">
        <f>'energy balance'!AV12</f>
        <v>0</v>
      </c>
      <c r="AW12" s="310">
        <f>'energy balance'!AW12</f>
        <v>0</v>
      </c>
      <c r="AX12" s="310">
        <f>'energy balance'!AX12</f>
        <v>0</v>
      </c>
      <c r="AY12" s="310">
        <f>'energy balance'!AY12</f>
        <v>0</v>
      </c>
      <c r="AZ12" s="310">
        <f>'energy balance'!AZ12</f>
        <v>0</v>
      </c>
      <c r="BA12" s="310">
        <f>'energy balance'!BA12</f>
        <v>0</v>
      </c>
      <c r="BB12" s="310">
        <f>'energy balance'!BB12</f>
        <v>0</v>
      </c>
      <c r="BC12" s="310">
        <f>'energy balance'!BC12</f>
        <v>0</v>
      </c>
      <c r="BD12" s="310">
        <f>'energy balance'!BD12</f>
        <v>0</v>
      </c>
      <c r="BE12" s="310">
        <f>'energy balance'!BE12</f>
        <v>0</v>
      </c>
      <c r="BF12" s="310">
        <f>'energy balance'!BF12</f>
        <v>0</v>
      </c>
      <c r="BG12" s="310">
        <f>'energy balance'!BG12</f>
        <v>0</v>
      </c>
      <c r="BH12" s="310">
        <f>'energy balance'!BH12</f>
        <v>0</v>
      </c>
      <c r="BI12" s="310">
        <f>'energy balance'!BI12</f>
        <v>0</v>
      </c>
      <c r="BJ12" s="310">
        <f>'energy balance'!BJ12</f>
        <v>0</v>
      </c>
      <c r="BK12" s="310">
        <f>'energy balance'!BK12</f>
        <v>0</v>
      </c>
      <c r="BL12" s="310">
        <f>'energy balance'!BL12</f>
        <v>0</v>
      </c>
      <c r="BM12" s="310">
        <f>'energy balance'!BM12</f>
        <v>0</v>
      </c>
      <c r="BN12" s="311">
        <f>'energy balance'!BN12</f>
        <v>0</v>
      </c>
      <c r="BO12" s="312">
        <f>'energy balance'!BO12</f>
        <v>0</v>
      </c>
    </row>
    <row r="13" spans="2:69" x14ac:dyDescent="0.2">
      <c r="B13" s="28" t="s">
        <v>61</v>
      </c>
      <c r="C13">
        <f>'energy balance'!C13</f>
        <v>0</v>
      </c>
      <c r="D13">
        <f>'energy balance'!D13</f>
        <v>0</v>
      </c>
      <c r="E13" s="310">
        <f>'energy balance'!E13</f>
        <v>0</v>
      </c>
      <c r="F13" s="310">
        <f>'energy balance'!F13</f>
        <v>0</v>
      </c>
      <c r="G13" s="310">
        <f>'energy balance'!G13</f>
        <v>0</v>
      </c>
      <c r="H13" s="310">
        <f>'energy balance'!H13</f>
        <v>0</v>
      </c>
      <c r="I13" s="310">
        <f>'energy balance'!I13</f>
        <v>0</v>
      </c>
      <c r="J13" s="310">
        <f>'energy balance'!J13</f>
        <v>0</v>
      </c>
      <c r="K13" s="310">
        <f>'energy balance'!K13</f>
        <v>0</v>
      </c>
      <c r="L13" s="310">
        <f>'energy balance'!L13</f>
        <v>0</v>
      </c>
      <c r="M13" s="310">
        <f>'energy balance'!M13</f>
        <v>0</v>
      </c>
      <c r="N13" s="310">
        <f>'energy balance'!N13</f>
        <v>0</v>
      </c>
      <c r="O13" s="310">
        <f>'energy balance'!O13</f>
        <v>0</v>
      </c>
      <c r="P13" s="310">
        <f>'energy balance'!P13</f>
        <v>0</v>
      </c>
      <c r="Q13" s="310">
        <f>'energy balance'!Q13</f>
        <v>0</v>
      </c>
      <c r="R13" s="310">
        <f>'energy balance'!R13</f>
        <v>0</v>
      </c>
      <c r="S13" s="310">
        <f>'energy balance'!S13</f>
        <v>0</v>
      </c>
      <c r="T13" s="310">
        <f>'energy balance'!T13</f>
        <v>0</v>
      </c>
      <c r="U13">
        <f>'energy balance'!U13</f>
        <v>0</v>
      </c>
      <c r="V13" s="310">
        <f>'energy balance'!V13</f>
        <v>0</v>
      </c>
      <c r="W13" s="310">
        <f>'energy balance'!W13</f>
        <v>0</v>
      </c>
      <c r="X13" s="310">
        <f>'energy balance'!X13</f>
        <v>0</v>
      </c>
      <c r="Y13" s="310">
        <f>'energy balance'!Y13</f>
        <v>0</v>
      </c>
      <c r="Z13" s="310">
        <f>'energy balance'!Z13</f>
        <v>0</v>
      </c>
      <c r="AA13" s="310">
        <f>'energy balance'!AA13</f>
        <v>0</v>
      </c>
      <c r="AB13" s="310">
        <f>'energy balance'!AB13</f>
        <v>0</v>
      </c>
      <c r="AC13" s="310">
        <f>'energy balance'!AC13</f>
        <v>0</v>
      </c>
      <c r="AD13" s="310">
        <f>'energy balance'!AD13</f>
        <v>0</v>
      </c>
      <c r="AE13" s="310">
        <f>'energy balance'!AE13</f>
        <v>0</v>
      </c>
      <c r="AF13" s="310">
        <f>'energy balance'!AF13</f>
        <v>0</v>
      </c>
      <c r="AG13" s="310">
        <f>'energy balance'!AG13</f>
        <v>0</v>
      </c>
      <c r="AH13" s="310">
        <f>'energy balance'!AH13</f>
        <v>0</v>
      </c>
      <c r="AI13" s="310">
        <f>'energy balance'!AI13</f>
        <v>0</v>
      </c>
      <c r="AJ13" s="310">
        <f>'energy balance'!AJ13</f>
        <v>0</v>
      </c>
      <c r="AK13" s="310">
        <f>'energy balance'!AK13</f>
        <v>0</v>
      </c>
      <c r="AL13" s="310">
        <f>'energy balance'!AL13</f>
        <v>0</v>
      </c>
      <c r="AM13" s="310">
        <f>'energy balance'!AM13</f>
        <v>0</v>
      </c>
      <c r="AN13" s="310">
        <f>'energy balance'!AN13</f>
        <v>0</v>
      </c>
      <c r="AO13" s="310">
        <f>'energy balance'!AO13</f>
        <v>0</v>
      </c>
      <c r="AP13" s="310">
        <f>'energy balance'!AP13</f>
        <v>0</v>
      </c>
      <c r="AQ13" s="310">
        <f>'energy balance'!AQ13</f>
        <v>0</v>
      </c>
      <c r="AR13" s="310">
        <f>'energy balance'!AR13</f>
        <v>0</v>
      </c>
      <c r="AS13" s="310">
        <f>'energy balance'!AS13</f>
        <v>0</v>
      </c>
      <c r="AT13" s="310">
        <f>'energy balance'!AT13</f>
        <v>0</v>
      </c>
      <c r="AU13" s="310">
        <f>'energy balance'!AU13</f>
        <v>0</v>
      </c>
      <c r="AV13" s="310">
        <f>'energy balance'!AV13</f>
        <v>0</v>
      </c>
      <c r="AW13" s="310">
        <f>'energy balance'!AW13</f>
        <v>0</v>
      </c>
      <c r="AX13" s="310">
        <f>'energy balance'!AX13</f>
        <v>0</v>
      </c>
      <c r="AY13" s="310">
        <f>'energy balance'!AY13</f>
        <v>0</v>
      </c>
      <c r="AZ13" s="310">
        <f>'energy balance'!AZ13</f>
        <v>0</v>
      </c>
      <c r="BA13" s="310">
        <f>'energy balance'!BA13</f>
        <v>0</v>
      </c>
      <c r="BB13" s="310">
        <f>'energy balance'!BB13</f>
        <v>0</v>
      </c>
      <c r="BC13" s="310">
        <f>'energy balance'!BC13</f>
        <v>0</v>
      </c>
      <c r="BD13" s="310">
        <f>'energy balance'!BD13</f>
        <v>0</v>
      </c>
      <c r="BE13" s="310">
        <f>'energy balance'!BE13</f>
        <v>0</v>
      </c>
      <c r="BF13" s="310">
        <f>'energy balance'!BF13</f>
        <v>0</v>
      </c>
      <c r="BG13" s="310">
        <f>'energy balance'!BG13</f>
        <v>0</v>
      </c>
      <c r="BH13" s="310">
        <f>'energy balance'!BH13</f>
        <v>0</v>
      </c>
      <c r="BI13" s="310">
        <f>'energy balance'!BI13</f>
        <v>0</v>
      </c>
      <c r="BJ13" s="310">
        <f>'energy balance'!BJ13</f>
        <v>0</v>
      </c>
      <c r="BK13" s="310">
        <f>'energy balance'!BK13</f>
        <v>0</v>
      </c>
      <c r="BL13" s="310">
        <f>'energy balance'!BL13</f>
        <v>0</v>
      </c>
      <c r="BM13" s="310">
        <f>'energy balance'!BM13</f>
        <v>0</v>
      </c>
      <c r="BN13" s="311">
        <f>'energy balance'!BN13</f>
        <v>0</v>
      </c>
      <c r="BO13" s="312">
        <f>'energy balance'!BO13</f>
        <v>0</v>
      </c>
    </row>
    <row r="14" spans="2:69" ht="17" thickBot="1" x14ac:dyDescent="0.25">
      <c r="B14" s="28" t="s">
        <v>62</v>
      </c>
      <c r="C14">
        <f>'energy balance'!C14</f>
        <v>0</v>
      </c>
      <c r="D14">
        <f>'energy balance'!D14</f>
        <v>0</v>
      </c>
      <c r="E14" s="310">
        <f>'energy balance'!E14</f>
        <v>0</v>
      </c>
      <c r="F14" s="310">
        <f>'energy balance'!F14</f>
        <v>0</v>
      </c>
      <c r="G14" s="310">
        <f>'energy balance'!G14</f>
        <v>0</v>
      </c>
      <c r="H14" s="310">
        <f>'energy balance'!H14</f>
        <v>0</v>
      </c>
      <c r="I14" s="310">
        <f>'energy balance'!I14</f>
        <v>0</v>
      </c>
      <c r="J14" s="310">
        <f>'energy balance'!J14</f>
        <v>0</v>
      </c>
      <c r="K14" s="310">
        <f>'energy balance'!K14</f>
        <v>0</v>
      </c>
      <c r="L14" s="310">
        <f>'energy balance'!L14</f>
        <v>0</v>
      </c>
      <c r="M14" s="310">
        <f>'energy balance'!M14</f>
        <v>0</v>
      </c>
      <c r="N14" s="310">
        <f>'energy balance'!N14</f>
        <v>0</v>
      </c>
      <c r="O14" s="310">
        <f>'energy balance'!O14</f>
        <v>0</v>
      </c>
      <c r="P14" s="310">
        <f>'energy balance'!P14</f>
        <v>0</v>
      </c>
      <c r="Q14" s="310">
        <f>'energy balance'!Q14</f>
        <v>0</v>
      </c>
      <c r="R14" s="310">
        <f>'energy balance'!R14</f>
        <v>0</v>
      </c>
      <c r="S14" s="310">
        <f>'energy balance'!S14</f>
        <v>0</v>
      </c>
      <c r="T14" s="310">
        <f>'energy balance'!T14</f>
        <v>0</v>
      </c>
      <c r="U14">
        <f>'energy balance'!U14</f>
        <v>0</v>
      </c>
      <c r="V14" s="310">
        <f>'energy balance'!V14</f>
        <v>0</v>
      </c>
      <c r="W14" s="310">
        <f>'energy balance'!W14</f>
        <v>0</v>
      </c>
      <c r="X14" s="310">
        <f>'energy balance'!X14</f>
        <v>0</v>
      </c>
      <c r="Y14" s="310">
        <f>'energy balance'!Y14</f>
        <v>0</v>
      </c>
      <c r="Z14" s="310">
        <f>'energy balance'!Z14</f>
        <v>0</v>
      </c>
      <c r="AA14" s="310">
        <f>'energy balance'!AA14</f>
        <v>0</v>
      </c>
      <c r="AB14" s="310">
        <f>'energy balance'!AB14</f>
        <v>0</v>
      </c>
      <c r="AC14" s="310">
        <f>'energy balance'!AC14</f>
        <v>0</v>
      </c>
      <c r="AD14" s="310">
        <f>'energy balance'!AD14</f>
        <v>0</v>
      </c>
      <c r="AE14" s="310">
        <f>'energy balance'!AE14</f>
        <v>0</v>
      </c>
      <c r="AF14" s="310">
        <f>'energy balance'!AF14</f>
        <v>0</v>
      </c>
      <c r="AG14" s="310">
        <f>'energy balance'!AG14</f>
        <v>0</v>
      </c>
      <c r="AH14" s="310">
        <f>'energy balance'!AH14</f>
        <v>0</v>
      </c>
      <c r="AI14" s="310">
        <f>'energy balance'!AI14</f>
        <v>0</v>
      </c>
      <c r="AJ14" s="310">
        <f>'energy balance'!AJ14</f>
        <v>0</v>
      </c>
      <c r="AK14" s="310">
        <f>'energy balance'!AK14</f>
        <v>0</v>
      </c>
      <c r="AL14" s="310">
        <f>'energy balance'!AL14</f>
        <v>0</v>
      </c>
      <c r="AM14" s="310">
        <f>'energy balance'!AM14</f>
        <v>0</v>
      </c>
      <c r="AN14" s="310">
        <f>'energy balance'!AN14</f>
        <v>0</v>
      </c>
      <c r="AO14" s="310">
        <f>'energy balance'!AO14</f>
        <v>0</v>
      </c>
      <c r="AP14" s="310">
        <f>'energy balance'!AP14</f>
        <v>0</v>
      </c>
      <c r="AQ14" s="310">
        <f>'energy balance'!AQ14</f>
        <v>0</v>
      </c>
      <c r="AR14" s="310">
        <f>'energy balance'!AR14</f>
        <v>0</v>
      </c>
      <c r="AS14" s="310">
        <f>'energy balance'!AS14</f>
        <v>0</v>
      </c>
      <c r="AT14" s="310">
        <f>'energy balance'!AT14</f>
        <v>0</v>
      </c>
      <c r="AU14" s="310">
        <f>'energy balance'!AU14</f>
        <v>0</v>
      </c>
      <c r="AV14" s="310">
        <f>'energy balance'!AV14</f>
        <v>0</v>
      </c>
      <c r="AW14" s="310">
        <f>'energy balance'!AW14</f>
        <v>0</v>
      </c>
      <c r="AX14" s="310">
        <f>'energy balance'!AX14</f>
        <v>0</v>
      </c>
      <c r="AY14" s="310">
        <f>'energy balance'!AY14</f>
        <v>0</v>
      </c>
      <c r="AZ14" s="310">
        <f>'energy balance'!AZ14</f>
        <v>0</v>
      </c>
      <c r="BA14" s="310">
        <f>'energy balance'!BA14</f>
        <v>0</v>
      </c>
      <c r="BB14" s="310">
        <f>'energy balance'!BB14</f>
        <v>0</v>
      </c>
      <c r="BC14" s="310">
        <f>'energy balance'!BC14</f>
        <v>0</v>
      </c>
      <c r="BD14" s="310">
        <f>'energy balance'!BD14</f>
        <v>0</v>
      </c>
      <c r="BE14" s="310">
        <f>'energy balance'!BE14</f>
        <v>0</v>
      </c>
      <c r="BF14" s="310">
        <f>'energy balance'!BF14</f>
        <v>0</v>
      </c>
      <c r="BG14" s="310">
        <f>'energy balance'!BG14</f>
        <v>0</v>
      </c>
      <c r="BH14" s="310">
        <f>'energy balance'!BH14</f>
        <v>0</v>
      </c>
      <c r="BI14" s="310">
        <f>'energy balance'!BI14</f>
        <v>0</v>
      </c>
      <c r="BJ14" s="310">
        <f>'energy balance'!BJ14</f>
        <v>0</v>
      </c>
      <c r="BK14" s="310">
        <f>'energy balance'!BK14</f>
        <v>0</v>
      </c>
      <c r="BL14" s="310">
        <f>'energy balance'!BL14</f>
        <v>0</v>
      </c>
      <c r="BM14" s="310">
        <f>'energy balance'!BM14</f>
        <v>0</v>
      </c>
      <c r="BN14" s="311">
        <f>'energy balance'!BN14</f>
        <v>0</v>
      </c>
      <c r="BO14" s="312">
        <f>'energy balance'!BO14</f>
        <v>0</v>
      </c>
    </row>
    <row r="15" spans="2:69" ht="17" thickBot="1" x14ac:dyDescent="0.25">
      <c r="B15" s="36" t="s">
        <v>63</v>
      </c>
      <c r="C15" s="303" t="e">
        <f t="shared" ref="C15" si="0">C59-SUM(C16:C18,C40,C58)</f>
        <v>#DIV/0!</v>
      </c>
      <c r="D15" s="303" t="e">
        <f t="shared" ref="D15" si="1">D59-SUM(D16:D18,D40,D58)</f>
        <v>#DIV/0!</v>
      </c>
      <c r="E15" s="316" t="e">
        <f t="shared" ref="E15:K15" si="2">E59-SUM(E16:E18,E40,E58)</f>
        <v>#DIV/0!</v>
      </c>
      <c r="F15" s="316" t="e">
        <f t="shared" si="2"/>
        <v>#DIV/0!</v>
      </c>
      <c r="G15" s="316" t="e">
        <f t="shared" si="2"/>
        <v>#DIV/0!</v>
      </c>
      <c r="H15" s="316" t="e">
        <f t="shared" si="2"/>
        <v>#DIV/0!</v>
      </c>
      <c r="I15" s="316" t="e">
        <f t="shared" si="2"/>
        <v>#DIV/0!</v>
      </c>
      <c r="J15" s="316" t="e">
        <f t="shared" si="2"/>
        <v>#DIV/0!</v>
      </c>
      <c r="K15" s="316" t="e">
        <f t="shared" si="2"/>
        <v>#DIV/0!</v>
      </c>
      <c r="L15" s="316" t="e">
        <f t="shared" ref="L15" si="3">L59-SUM(L16:L18,L40,L58)</f>
        <v>#DIV/0!</v>
      </c>
      <c r="M15" s="316" t="e">
        <f t="shared" ref="M15" si="4">M59-SUM(M16:M18,M40,M58)</f>
        <v>#DIV/0!</v>
      </c>
      <c r="N15" s="316" t="e">
        <f t="shared" ref="N15" si="5">N59-SUM(N16:N18,N40,N58)</f>
        <v>#DIV/0!</v>
      </c>
      <c r="O15" s="316">
        <f t="shared" ref="O15" si="6">O59-SUM(O16:O18,O40,O58)</f>
        <v>0</v>
      </c>
      <c r="P15" s="316">
        <f t="shared" ref="P15" si="7">P59-SUM(P16:P18,P40,P58)</f>
        <v>0</v>
      </c>
      <c r="Q15" s="316">
        <f t="shared" ref="Q15" si="8">Q59-SUM(Q16:Q18,Q40,Q58)</f>
        <v>0</v>
      </c>
      <c r="R15" s="316">
        <f t="shared" ref="R15" si="9">R59-SUM(R16:R18,R40,R58)</f>
        <v>0</v>
      </c>
      <c r="S15" s="316" t="e">
        <f t="shared" ref="S15" si="10">S59-SUM(S16:S18,S40,S58)</f>
        <v>#DIV/0!</v>
      </c>
      <c r="T15" s="316" t="e">
        <f t="shared" ref="T15" si="11">T59-SUM(T16:T18,T40,T58)</f>
        <v>#DIV/0!</v>
      </c>
      <c r="U15" s="303" t="e">
        <f t="shared" ref="U15" si="12">U59-SUM(U16:U18,U40,U58)</f>
        <v>#DIV/0!</v>
      </c>
      <c r="V15" s="316" t="e">
        <f t="shared" ref="V15" si="13">V59-SUM(V16:V18,V40,V58)</f>
        <v>#DIV/0!</v>
      </c>
      <c r="W15" s="316" t="e">
        <f t="shared" ref="W15" si="14">W59-SUM(W16:W18,W40,W58)</f>
        <v>#DIV/0!</v>
      </c>
      <c r="X15" s="316" t="e">
        <f t="shared" ref="X15" si="15">X59-SUM(X16:X18,X40,X58)</f>
        <v>#DIV/0!</v>
      </c>
      <c r="Y15" s="316" t="e">
        <f t="shared" ref="Y15" si="16">Y59-SUM(Y16:Y18,Y40,Y58)</f>
        <v>#DIV/0!</v>
      </c>
      <c r="Z15" s="316" t="e">
        <f t="shared" ref="Z15" si="17">Z59-SUM(Z16:Z18,Z40,Z58)</f>
        <v>#DIV/0!</v>
      </c>
      <c r="AA15" s="316" t="e">
        <f t="shared" ref="AA15" si="18">AA59-SUM(AA16:AA18,AA40,AA58)</f>
        <v>#DIV/0!</v>
      </c>
      <c r="AB15" s="316" t="e">
        <f t="shared" ref="AB15" si="19">AB59-SUM(AB16:AB18,AB40,AB58)</f>
        <v>#DIV/0!</v>
      </c>
      <c r="AC15" s="316" t="e">
        <f t="shared" ref="AC15" si="20">AC59-SUM(AC16:AC18,AC40,AC58)</f>
        <v>#DIV/0!</v>
      </c>
      <c r="AD15" s="316" t="e">
        <f t="shared" ref="AD15" si="21">AD59-SUM(AD16:AD18,AD40,AD58)</f>
        <v>#DIV/0!</v>
      </c>
      <c r="AE15" s="316" t="e">
        <f t="shared" ref="AE15" si="22">AE59-SUM(AE16:AE18,AE40,AE58)</f>
        <v>#DIV/0!</v>
      </c>
      <c r="AF15" s="316" t="e">
        <f t="shared" ref="AF15" si="23">AF59-SUM(AF16:AF18,AF40,AF58)</f>
        <v>#DIV/0!</v>
      </c>
      <c r="AG15" s="316" t="e">
        <f t="shared" ref="AG15" si="24">AG59-SUM(AG16:AG18,AG40,AG58)</f>
        <v>#DIV/0!</v>
      </c>
      <c r="AH15" s="316" t="e">
        <f t="shared" ref="AH15" si="25">AH59-SUM(AH16:AH18,AH40,AH58)</f>
        <v>#DIV/0!</v>
      </c>
      <c r="AI15" s="316" t="e">
        <f t="shared" ref="AI15" si="26">AI59-SUM(AI16:AI18,AI40,AI58)</f>
        <v>#DIV/0!</v>
      </c>
      <c r="AJ15" s="316" t="e">
        <f t="shared" ref="AJ15" si="27">AJ59-SUM(AJ16:AJ18,AJ40,AJ58)</f>
        <v>#DIV/0!</v>
      </c>
      <c r="AK15" s="316" t="e">
        <f t="shared" ref="AK15" si="28">AK59-SUM(AK16:AK18,AK40,AK58)</f>
        <v>#DIV/0!</v>
      </c>
      <c r="AL15" s="316" t="e">
        <f t="shared" ref="AL15" si="29">AL59-SUM(AL16:AL18,AL40,AL58)</f>
        <v>#DIV/0!</v>
      </c>
      <c r="AM15" s="316" t="e">
        <f t="shared" ref="AM15" si="30">AM59-SUM(AM16:AM18,AM40,AM58)</f>
        <v>#DIV/0!</v>
      </c>
      <c r="AN15" s="316" t="e">
        <f t="shared" ref="AN15" si="31">AN59-SUM(AN16:AN18,AN40,AN58)</f>
        <v>#DIV/0!</v>
      </c>
      <c r="AO15" s="316" t="e">
        <f t="shared" ref="AO15" si="32">AO59-SUM(AO16:AO18,AO40,AO58)</f>
        <v>#DIV/0!</v>
      </c>
      <c r="AP15" s="316" t="e">
        <f t="shared" ref="AP15" si="33">AP59-SUM(AP16:AP18,AP40,AP58)</f>
        <v>#DIV/0!</v>
      </c>
      <c r="AQ15" s="316" t="e">
        <f t="shared" ref="AQ15" si="34">AQ59-SUM(AQ16:AQ18,AQ40,AQ58)</f>
        <v>#DIV/0!</v>
      </c>
      <c r="AR15" s="316" t="e">
        <f t="shared" ref="AR15" si="35">AR59-SUM(AR16:AR18,AR40,AR58)</f>
        <v>#DIV/0!</v>
      </c>
      <c r="AS15" s="316" t="e">
        <f t="shared" ref="AS15" si="36">AS59-SUM(AS16:AS18,AS40,AS58)</f>
        <v>#DIV/0!</v>
      </c>
      <c r="AT15" s="316" t="e">
        <f t="shared" ref="AT15" si="37">AT59-SUM(AT16:AT18,AT40,AT58)</f>
        <v>#DIV/0!</v>
      </c>
      <c r="AU15" s="316" t="e">
        <f t="shared" ref="AU15" si="38">AU59-SUM(AU16:AU18,AU40,AU58)</f>
        <v>#DIV/0!</v>
      </c>
      <c r="AV15" s="316" t="e">
        <f t="shared" ref="AV15" si="39">AV59-SUM(AV16:AV18,AV40,AV58)</f>
        <v>#DIV/0!</v>
      </c>
      <c r="AW15" s="316" t="e">
        <f t="shared" ref="AW15" si="40">AW59-SUM(AW16:AW18,AW40,AW58)</f>
        <v>#DIV/0!</v>
      </c>
      <c r="AX15" s="316" t="e">
        <f t="shared" ref="AX15" si="41">AX59-SUM(AX16:AX18,AX40,AX58)</f>
        <v>#DIV/0!</v>
      </c>
      <c r="AY15" s="316" t="e">
        <f t="shared" ref="AY15" si="42">AY59-SUM(AY16:AY18,AY40,AY58)</f>
        <v>#DIV/0!</v>
      </c>
      <c r="AZ15" s="316" t="e">
        <f t="shared" ref="AZ15" si="43">AZ59-SUM(AZ16:AZ18,AZ40,AZ58)</f>
        <v>#DIV/0!</v>
      </c>
      <c r="BA15" s="316">
        <f t="shared" ref="BA15" si="44">BA59-SUM(BA16:BA18,BA40,BA58)</f>
        <v>0</v>
      </c>
      <c r="BB15" s="316">
        <f t="shared" ref="BB15" si="45">BB59-SUM(BB16:BB18,BB40,BB58)</f>
        <v>0</v>
      </c>
      <c r="BC15" s="316">
        <f t="shared" ref="BC15" si="46">BC59-SUM(BC16:BC18,BC40,BC58)</f>
        <v>0</v>
      </c>
      <c r="BD15" s="316">
        <f t="shared" ref="BD15" si="47">BD59-SUM(BD16:BD18,BD40,BD58)</f>
        <v>0</v>
      </c>
      <c r="BE15" s="316">
        <f t="shared" ref="BE15" si="48">BE59-SUM(BE16:BE18,BE40,BE58)</f>
        <v>0</v>
      </c>
      <c r="BF15" s="316">
        <f t="shared" ref="BF15" si="49">BF59-SUM(BF16:BF18,BF40,BF58)</f>
        <v>0</v>
      </c>
      <c r="BG15" s="316">
        <f t="shared" ref="BG15" si="50">BG59-SUM(BG16:BG18,BG40,BG58)</f>
        <v>0</v>
      </c>
      <c r="BH15" s="316">
        <f t="shared" ref="BH15" si="51">BH59-SUM(BH16:BH18,BH40,BH58)</f>
        <v>0</v>
      </c>
      <c r="BI15" s="316">
        <f t="shared" ref="BI15" si="52">BI59-SUM(BI16:BI18,BI40,BI58)</f>
        <v>0</v>
      </c>
      <c r="BJ15" s="316">
        <f t="shared" ref="BJ15" si="53">BJ59-SUM(BJ16:BJ18,BJ40,BJ58)</f>
        <v>0</v>
      </c>
      <c r="BK15" s="316">
        <f t="shared" ref="BK15" si="54">BK59-SUM(BK16:BK18,BK40,BK58)</f>
        <v>0</v>
      </c>
      <c r="BL15" s="316" t="e">
        <f t="shared" ref="BL15" si="55">BL59-SUM(BL16:BL18,BL40,BL58)</f>
        <v>#DIV/0!</v>
      </c>
      <c r="BM15" s="316" t="e">
        <f t="shared" ref="BM15" si="56">BM59-SUM(BM16:BM18,BM40,BM58)</f>
        <v>#DIV/0!</v>
      </c>
      <c r="BN15" s="317" t="e">
        <f>SUM(C15:BM15)</f>
        <v>#DIV/0!</v>
      </c>
      <c r="BO15" s="318">
        <f>'energy balance'!BO15</f>
        <v>0</v>
      </c>
      <c r="BQ15" s="342"/>
    </row>
    <row r="16" spans="2:69" x14ac:dyDescent="0.2">
      <c r="B16" s="28" t="s">
        <v>64</v>
      </c>
      <c r="C16">
        <f>'energy balance'!C16</f>
        <v>0</v>
      </c>
      <c r="D16">
        <f>'energy balance'!D16</f>
        <v>0</v>
      </c>
      <c r="E16" s="310">
        <f>'energy balance'!E16</f>
        <v>0</v>
      </c>
      <c r="F16" s="310">
        <f>'energy balance'!F16</f>
        <v>0</v>
      </c>
      <c r="G16" s="310">
        <f>'energy balance'!G16</f>
        <v>0</v>
      </c>
      <c r="H16" s="310">
        <f>'energy balance'!H16</f>
        <v>0</v>
      </c>
      <c r="I16" s="310">
        <f>'energy balance'!I16</f>
        <v>0</v>
      </c>
      <c r="J16" s="310">
        <f>'energy balance'!J16</f>
        <v>0</v>
      </c>
      <c r="K16" s="310">
        <f>'energy balance'!K16</f>
        <v>0</v>
      </c>
      <c r="L16" s="310">
        <f>'energy balance'!L16</f>
        <v>0</v>
      </c>
      <c r="M16" s="310">
        <f>'energy balance'!M16</f>
        <v>0</v>
      </c>
      <c r="N16" s="310">
        <f>'energy balance'!N16</f>
        <v>0</v>
      </c>
      <c r="O16" s="310">
        <f>'energy balance'!O16</f>
        <v>0</v>
      </c>
      <c r="P16" s="310">
        <f>'energy balance'!P16</f>
        <v>0</v>
      </c>
      <c r="Q16" s="310">
        <f>'energy balance'!Q16</f>
        <v>0</v>
      </c>
      <c r="R16" s="310">
        <f>'energy balance'!R16</f>
        <v>0</v>
      </c>
      <c r="S16" s="310">
        <f>'energy balance'!S16</f>
        <v>0</v>
      </c>
      <c r="T16" s="310">
        <f>'energy balance'!T16</f>
        <v>0</v>
      </c>
      <c r="U16">
        <f>'energy balance'!U16</f>
        <v>0</v>
      </c>
      <c r="V16" s="310">
        <f>'energy balance'!V16</f>
        <v>0</v>
      </c>
      <c r="W16" s="310">
        <f>'energy balance'!W16</f>
        <v>0</v>
      </c>
      <c r="X16" s="310">
        <f>'energy balance'!X16</f>
        <v>0</v>
      </c>
      <c r="Y16" s="310">
        <f>'energy balance'!Y16</f>
        <v>0</v>
      </c>
      <c r="Z16" s="310">
        <f>'energy balance'!Z16</f>
        <v>0</v>
      </c>
      <c r="AA16" s="310">
        <f>'energy balance'!AA16</f>
        <v>0</v>
      </c>
      <c r="AB16" s="310">
        <f>'energy balance'!AB16</f>
        <v>0</v>
      </c>
      <c r="AC16" s="310">
        <f>'energy balance'!AC16</f>
        <v>0</v>
      </c>
      <c r="AD16" s="310">
        <f>'energy balance'!AD16</f>
        <v>0</v>
      </c>
      <c r="AE16" s="310">
        <f>'energy balance'!AE16</f>
        <v>0</v>
      </c>
      <c r="AF16" s="310">
        <f>'energy balance'!AF16</f>
        <v>0</v>
      </c>
      <c r="AG16" s="310">
        <f>'energy balance'!AG16</f>
        <v>0</v>
      </c>
      <c r="AH16" s="310">
        <f>'energy balance'!AH16</f>
        <v>0</v>
      </c>
      <c r="AI16" s="310">
        <f>'energy balance'!AI16</f>
        <v>0</v>
      </c>
      <c r="AJ16" s="310">
        <f>'energy balance'!AJ16</f>
        <v>0</v>
      </c>
      <c r="AK16" s="310">
        <f>'energy balance'!AK16</f>
        <v>0</v>
      </c>
      <c r="AL16" s="310">
        <f>'energy balance'!AL16</f>
        <v>0</v>
      </c>
      <c r="AM16" s="310">
        <f>'energy balance'!AM16</f>
        <v>0</v>
      </c>
      <c r="AN16" s="310">
        <f>'energy balance'!AN16</f>
        <v>0</v>
      </c>
      <c r="AO16" s="310">
        <f>'energy balance'!AO16</f>
        <v>0</v>
      </c>
      <c r="AP16" s="310">
        <f>'energy balance'!AP16</f>
        <v>0</v>
      </c>
      <c r="AQ16" s="310">
        <f>'energy balance'!AQ16</f>
        <v>0</v>
      </c>
      <c r="AR16" s="310">
        <f>'energy balance'!AR16</f>
        <v>0</v>
      </c>
      <c r="AS16" s="310">
        <f>'energy balance'!AS16</f>
        <v>0</v>
      </c>
      <c r="AT16" s="310">
        <f>'energy balance'!AT16</f>
        <v>0</v>
      </c>
      <c r="AU16" s="310">
        <f>'energy balance'!AU16</f>
        <v>0</v>
      </c>
      <c r="AV16" s="310">
        <f>'energy balance'!AV16</f>
        <v>0</v>
      </c>
      <c r="AW16" s="310">
        <f>'energy balance'!AW16</f>
        <v>0</v>
      </c>
      <c r="AX16" s="310">
        <f>'energy balance'!AX16</f>
        <v>0</v>
      </c>
      <c r="AY16" s="310">
        <f>'energy balance'!AY16</f>
        <v>0</v>
      </c>
      <c r="AZ16" s="310">
        <f>'energy balance'!AZ16</f>
        <v>0</v>
      </c>
      <c r="BA16" s="310">
        <f>'energy balance'!BA16</f>
        <v>0</v>
      </c>
      <c r="BB16" s="310">
        <f>'energy balance'!BB16</f>
        <v>0</v>
      </c>
      <c r="BC16" s="310">
        <f>'energy balance'!BC16</f>
        <v>0</v>
      </c>
      <c r="BD16" s="310">
        <f>'energy balance'!BD16</f>
        <v>0</v>
      </c>
      <c r="BE16" s="310">
        <f>'energy balance'!BE16</f>
        <v>0</v>
      </c>
      <c r="BF16" s="310">
        <f>'energy balance'!BF16</f>
        <v>0</v>
      </c>
      <c r="BG16" s="310">
        <f>'energy balance'!BG16</f>
        <v>0</v>
      </c>
      <c r="BH16" s="310">
        <f>'energy balance'!BH16</f>
        <v>0</v>
      </c>
      <c r="BI16" s="310">
        <f>'energy balance'!BI16</f>
        <v>0</v>
      </c>
      <c r="BJ16" s="310">
        <f>'energy balance'!BJ16</f>
        <v>0</v>
      </c>
      <c r="BK16" s="310">
        <f>'energy balance'!BK16</f>
        <v>0</v>
      </c>
      <c r="BL16" s="310">
        <f>'energy balance'!BL16</f>
        <v>0</v>
      </c>
      <c r="BM16" s="310">
        <f>'energy balance'!BM16</f>
        <v>0</v>
      </c>
      <c r="BN16" s="311">
        <f>'energy balance'!BN16</f>
        <v>0</v>
      </c>
      <c r="BO16" s="312">
        <f>'energy balance'!BO16</f>
        <v>0</v>
      </c>
    </row>
    <row r="17" spans="2:69" ht="17" thickBot="1" x14ac:dyDescent="0.25">
      <c r="B17" s="28" t="s">
        <v>65</v>
      </c>
      <c r="C17">
        <f>'energy balance'!C17</f>
        <v>0</v>
      </c>
      <c r="D17">
        <f>'energy balance'!D17</f>
        <v>0</v>
      </c>
      <c r="E17" s="310">
        <f>'energy balance'!E17</f>
        <v>0</v>
      </c>
      <c r="F17" s="310">
        <f>'energy balance'!F17</f>
        <v>0</v>
      </c>
      <c r="G17" s="310">
        <f>'energy balance'!G17</f>
        <v>0</v>
      </c>
      <c r="H17" s="310">
        <f>'energy balance'!H17</f>
        <v>0</v>
      </c>
      <c r="I17" s="310">
        <f>'energy balance'!I17</f>
        <v>0</v>
      </c>
      <c r="J17" s="310">
        <f>'energy balance'!J17</f>
        <v>0</v>
      </c>
      <c r="K17" s="310">
        <f>'energy balance'!K17</f>
        <v>0</v>
      </c>
      <c r="L17" s="310">
        <f>'energy balance'!L17</f>
        <v>0</v>
      </c>
      <c r="M17" s="310">
        <f>'energy balance'!M17</f>
        <v>0</v>
      </c>
      <c r="N17" s="310">
        <f>'energy balance'!N17</f>
        <v>0</v>
      </c>
      <c r="O17" s="310">
        <f>'energy balance'!O17</f>
        <v>0</v>
      </c>
      <c r="P17" s="310">
        <f>'energy balance'!P17</f>
        <v>0</v>
      </c>
      <c r="Q17" s="310">
        <f>'energy balance'!Q17</f>
        <v>0</v>
      </c>
      <c r="R17" s="310">
        <f>'energy balance'!R17</f>
        <v>0</v>
      </c>
      <c r="S17" s="310">
        <f>'energy balance'!S17</f>
        <v>0</v>
      </c>
      <c r="T17" s="310">
        <f>'energy balance'!T17</f>
        <v>0</v>
      </c>
      <c r="U17">
        <f>'energy balance'!U17</f>
        <v>0</v>
      </c>
      <c r="V17" s="310">
        <f>'energy balance'!V17</f>
        <v>0</v>
      </c>
      <c r="W17" s="310">
        <f>'energy balance'!W17</f>
        <v>0</v>
      </c>
      <c r="X17" s="310">
        <f>'energy balance'!X17</f>
        <v>0</v>
      </c>
      <c r="Y17" s="310">
        <f>'energy balance'!Y17</f>
        <v>0</v>
      </c>
      <c r="Z17" s="310">
        <f>'energy balance'!Z17</f>
        <v>0</v>
      </c>
      <c r="AA17" s="310">
        <f>'energy balance'!AA17</f>
        <v>0</v>
      </c>
      <c r="AB17" s="310">
        <f>'energy balance'!AB17</f>
        <v>0</v>
      </c>
      <c r="AC17" s="310">
        <f>'energy balance'!AC17</f>
        <v>0</v>
      </c>
      <c r="AD17" s="310">
        <f>'energy balance'!AD17</f>
        <v>0</v>
      </c>
      <c r="AE17" s="310">
        <f>'energy balance'!AE17</f>
        <v>0</v>
      </c>
      <c r="AF17" s="310">
        <f>'energy balance'!AF17</f>
        <v>0</v>
      </c>
      <c r="AG17" s="310">
        <f>'energy balance'!AG17</f>
        <v>0</v>
      </c>
      <c r="AH17" s="310">
        <f>'energy balance'!AH17</f>
        <v>0</v>
      </c>
      <c r="AI17" s="310">
        <f>'energy balance'!AI17</f>
        <v>0</v>
      </c>
      <c r="AJ17" s="310">
        <f>'energy balance'!AJ17</f>
        <v>0</v>
      </c>
      <c r="AK17" s="310">
        <f>'energy balance'!AK17</f>
        <v>0</v>
      </c>
      <c r="AL17" s="310">
        <f>'energy balance'!AL17</f>
        <v>0</v>
      </c>
      <c r="AM17" s="310">
        <f>'energy balance'!AM17</f>
        <v>0</v>
      </c>
      <c r="AN17" s="310">
        <f>'energy balance'!AN17</f>
        <v>0</v>
      </c>
      <c r="AO17" s="310">
        <f>'energy balance'!AO17</f>
        <v>0</v>
      </c>
      <c r="AP17" s="310">
        <f>'energy balance'!AP17</f>
        <v>0</v>
      </c>
      <c r="AQ17" s="310">
        <f>'energy balance'!AQ17</f>
        <v>0</v>
      </c>
      <c r="AR17" s="310">
        <f>'energy balance'!AR17</f>
        <v>0</v>
      </c>
      <c r="AS17" s="310">
        <f>'energy balance'!AS17</f>
        <v>0</v>
      </c>
      <c r="AT17" s="310">
        <f>'energy balance'!AT17</f>
        <v>0</v>
      </c>
      <c r="AU17" s="310">
        <f>'energy balance'!AU17</f>
        <v>0</v>
      </c>
      <c r="AV17" s="310">
        <f>'energy balance'!AV17</f>
        <v>0</v>
      </c>
      <c r="AW17" s="310">
        <f>'energy balance'!AW17</f>
        <v>0</v>
      </c>
      <c r="AX17" s="310">
        <f>'energy balance'!AX17</f>
        <v>0</v>
      </c>
      <c r="AY17" s="310">
        <f>'energy balance'!AY17</f>
        <v>0</v>
      </c>
      <c r="AZ17" s="310">
        <f>'energy balance'!AZ17</f>
        <v>0</v>
      </c>
      <c r="BA17" s="310">
        <f>'energy balance'!BA17</f>
        <v>0</v>
      </c>
      <c r="BB17" s="310">
        <f>'energy balance'!BB17</f>
        <v>0</v>
      </c>
      <c r="BC17" s="310">
        <f>'energy balance'!BC17</f>
        <v>0</v>
      </c>
      <c r="BD17" s="310">
        <f>'energy balance'!BD17</f>
        <v>0</v>
      </c>
      <c r="BE17" s="310">
        <f>'energy balance'!BE17</f>
        <v>0</v>
      </c>
      <c r="BF17" s="310">
        <f>'energy balance'!BF17</f>
        <v>0</v>
      </c>
      <c r="BG17" s="310">
        <f>'energy balance'!BG17</f>
        <v>0</v>
      </c>
      <c r="BH17" s="310">
        <f>'energy balance'!BH17</f>
        <v>0</v>
      </c>
      <c r="BI17" s="310">
        <f>'energy balance'!BI17</f>
        <v>0</v>
      </c>
      <c r="BJ17" s="310">
        <f>'energy balance'!BJ17</f>
        <v>0</v>
      </c>
      <c r="BK17" s="310">
        <f>'energy balance'!BK17</f>
        <v>0</v>
      </c>
      <c r="BL17" s="310">
        <f>'energy balance'!BL17</f>
        <v>0</v>
      </c>
      <c r="BM17" s="310">
        <f>'energy balance'!BM17</f>
        <v>0</v>
      </c>
      <c r="BN17" s="311">
        <f>'energy balance'!BN17</f>
        <v>0</v>
      </c>
      <c r="BO17" s="312">
        <f>'energy balance'!BO17</f>
        <v>0</v>
      </c>
    </row>
    <row r="18" spans="2:69" ht="17" thickBot="1" x14ac:dyDescent="0.25">
      <c r="B18" s="36" t="s">
        <v>66</v>
      </c>
      <c r="C18" s="303" t="e">
        <f>SUM(C19:C39)</f>
        <v>#DIV/0!</v>
      </c>
      <c r="D18" s="303" t="e">
        <f t="shared" ref="D18:BM18" si="57">SUM(D19:D39)</f>
        <v>#DIV/0!</v>
      </c>
      <c r="E18" s="316" t="e">
        <f t="shared" si="57"/>
        <v>#DIV/0!</v>
      </c>
      <c r="F18" s="316" t="e">
        <f t="shared" si="57"/>
        <v>#DIV/0!</v>
      </c>
      <c r="G18" s="316" t="e">
        <f t="shared" si="57"/>
        <v>#DIV/0!</v>
      </c>
      <c r="H18" s="316" t="e">
        <f t="shared" si="57"/>
        <v>#DIV/0!</v>
      </c>
      <c r="I18" s="316" t="e">
        <f t="shared" si="57"/>
        <v>#DIV/0!</v>
      </c>
      <c r="J18" s="316" t="e">
        <f t="shared" si="57"/>
        <v>#DIV/0!</v>
      </c>
      <c r="K18" s="316" t="e">
        <f t="shared" si="57"/>
        <v>#DIV/0!</v>
      </c>
      <c r="L18" s="316" t="e">
        <f t="shared" si="57"/>
        <v>#DIV/0!</v>
      </c>
      <c r="M18" s="316" t="e">
        <f t="shared" si="57"/>
        <v>#DIV/0!</v>
      </c>
      <c r="N18" s="316" t="e">
        <f t="shared" si="57"/>
        <v>#DIV/0!</v>
      </c>
      <c r="O18" s="316">
        <f t="shared" si="57"/>
        <v>0</v>
      </c>
      <c r="P18" s="316">
        <f t="shared" si="57"/>
        <v>0</v>
      </c>
      <c r="Q18" s="316">
        <f t="shared" si="57"/>
        <v>0</v>
      </c>
      <c r="R18" s="316">
        <f t="shared" si="57"/>
        <v>0</v>
      </c>
      <c r="S18" s="316" t="e">
        <f t="shared" si="57"/>
        <v>#DIV/0!</v>
      </c>
      <c r="T18" s="316" t="e">
        <f t="shared" si="57"/>
        <v>#DIV/0!</v>
      </c>
      <c r="U18" s="303" t="e">
        <f t="shared" si="57"/>
        <v>#DIV/0!</v>
      </c>
      <c r="V18" s="316" t="e">
        <f t="shared" si="57"/>
        <v>#DIV/0!</v>
      </c>
      <c r="W18" s="316" t="e">
        <f t="shared" si="57"/>
        <v>#DIV/0!</v>
      </c>
      <c r="X18" s="316" t="e">
        <f t="shared" si="57"/>
        <v>#DIV/0!</v>
      </c>
      <c r="Y18" s="316" t="e">
        <f t="shared" si="57"/>
        <v>#DIV/0!</v>
      </c>
      <c r="Z18" s="316" t="e">
        <f t="shared" si="57"/>
        <v>#DIV/0!</v>
      </c>
      <c r="AA18" s="316" t="e">
        <f t="shared" si="57"/>
        <v>#DIV/0!</v>
      </c>
      <c r="AB18" s="316" t="e">
        <f t="shared" si="57"/>
        <v>#DIV/0!</v>
      </c>
      <c r="AC18" s="316" t="e">
        <f t="shared" si="57"/>
        <v>#DIV/0!</v>
      </c>
      <c r="AD18" s="316" t="e">
        <f t="shared" si="57"/>
        <v>#DIV/0!</v>
      </c>
      <c r="AE18" s="316" t="e">
        <f t="shared" si="57"/>
        <v>#DIV/0!</v>
      </c>
      <c r="AF18" s="316" t="e">
        <f t="shared" si="57"/>
        <v>#DIV/0!</v>
      </c>
      <c r="AG18" s="316" t="e">
        <f t="shared" si="57"/>
        <v>#DIV/0!</v>
      </c>
      <c r="AH18" s="316" t="e">
        <f t="shared" si="57"/>
        <v>#DIV/0!</v>
      </c>
      <c r="AI18" s="316" t="e">
        <f t="shared" si="57"/>
        <v>#DIV/0!</v>
      </c>
      <c r="AJ18" s="316" t="e">
        <f t="shared" si="57"/>
        <v>#DIV/0!</v>
      </c>
      <c r="AK18" s="316" t="e">
        <f t="shared" si="57"/>
        <v>#DIV/0!</v>
      </c>
      <c r="AL18" s="316" t="e">
        <f t="shared" si="57"/>
        <v>#DIV/0!</v>
      </c>
      <c r="AM18" s="316" t="e">
        <f t="shared" si="57"/>
        <v>#DIV/0!</v>
      </c>
      <c r="AN18" s="316" t="e">
        <f t="shared" si="57"/>
        <v>#DIV/0!</v>
      </c>
      <c r="AO18" s="316" t="e">
        <f t="shared" si="57"/>
        <v>#DIV/0!</v>
      </c>
      <c r="AP18" s="316" t="e">
        <f t="shared" si="57"/>
        <v>#DIV/0!</v>
      </c>
      <c r="AQ18" s="316" t="e">
        <f t="shared" si="57"/>
        <v>#DIV/0!</v>
      </c>
      <c r="AR18" s="316" t="e">
        <f t="shared" si="57"/>
        <v>#DIV/0!</v>
      </c>
      <c r="AS18" s="316" t="e">
        <f t="shared" si="57"/>
        <v>#DIV/0!</v>
      </c>
      <c r="AT18" s="316" t="e">
        <f t="shared" si="57"/>
        <v>#DIV/0!</v>
      </c>
      <c r="AU18" s="316" t="e">
        <f t="shared" si="57"/>
        <v>#DIV/0!</v>
      </c>
      <c r="AV18" s="316" t="e">
        <f t="shared" si="57"/>
        <v>#DIV/0!</v>
      </c>
      <c r="AW18" s="316" t="e">
        <f t="shared" si="57"/>
        <v>#DIV/0!</v>
      </c>
      <c r="AX18" s="316" t="e">
        <f t="shared" si="57"/>
        <v>#DIV/0!</v>
      </c>
      <c r="AY18" s="316" t="e">
        <f t="shared" si="57"/>
        <v>#DIV/0!</v>
      </c>
      <c r="AZ18" s="316" t="e">
        <f t="shared" si="57"/>
        <v>#DIV/0!</v>
      </c>
      <c r="BA18" s="316">
        <f t="shared" si="57"/>
        <v>0</v>
      </c>
      <c r="BB18" s="316">
        <f t="shared" si="57"/>
        <v>0</v>
      </c>
      <c r="BC18" s="316">
        <f t="shared" si="57"/>
        <v>0</v>
      </c>
      <c r="BD18" s="316">
        <f t="shared" si="57"/>
        <v>0</v>
      </c>
      <c r="BE18" s="316">
        <f t="shared" si="57"/>
        <v>0</v>
      </c>
      <c r="BF18" s="316">
        <f t="shared" si="57"/>
        <v>0</v>
      </c>
      <c r="BG18" s="316">
        <f t="shared" si="57"/>
        <v>0</v>
      </c>
      <c r="BH18" s="316">
        <f t="shared" si="57"/>
        <v>0</v>
      </c>
      <c r="BI18" s="316">
        <f t="shared" si="57"/>
        <v>0</v>
      </c>
      <c r="BJ18" s="316">
        <f t="shared" si="57"/>
        <v>0</v>
      </c>
      <c r="BK18" s="316">
        <f t="shared" si="57"/>
        <v>0</v>
      </c>
      <c r="BL18" s="316" t="e">
        <f t="shared" si="57"/>
        <v>#DIV/0!</v>
      </c>
      <c r="BM18" s="316" t="e">
        <f t="shared" si="57"/>
        <v>#DIV/0!</v>
      </c>
      <c r="BN18" s="317" t="e">
        <f>SUM(C18:BM18)</f>
        <v>#DIV/0!</v>
      </c>
      <c r="BO18" s="318">
        <f>'energy balance'!BO18</f>
        <v>0</v>
      </c>
    </row>
    <row r="19" spans="2:69" x14ac:dyDescent="0.2">
      <c r="B19" s="28" t="s">
        <v>67</v>
      </c>
      <c r="C19">
        <f>'energy balance'!C19</f>
        <v>0</v>
      </c>
      <c r="D19">
        <f>'energy balance'!D19</f>
        <v>0</v>
      </c>
      <c r="E19" s="310">
        <f>'energy balance'!E19</f>
        <v>0</v>
      </c>
      <c r="F19" s="310">
        <f>'energy balance'!F19</f>
        <v>0</v>
      </c>
      <c r="G19" s="310">
        <f>'energy balance'!G19</f>
        <v>0</v>
      </c>
      <c r="H19" s="310">
        <f>'energy balance'!H19</f>
        <v>0</v>
      </c>
      <c r="I19" s="310">
        <f>'energy balance'!I19</f>
        <v>0</v>
      </c>
      <c r="J19" s="310">
        <f>'energy balance'!J19</f>
        <v>0</v>
      </c>
      <c r="K19" s="310">
        <f>'energy balance'!K19</f>
        <v>0</v>
      </c>
      <c r="L19" s="310">
        <f>'energy balance'!L19</f>
        <v>0</v>
      </c>
      <c r="M19" s="310">
        <f>'energy balance'!M19</f>
        <v>0</v>
      </c>
      <c r="N19" s="310">
        <f>'energy balance'!N19</f>
        <v>0</v>
      </c>
      <c r="O19" s="310">
        <f>'energy balance'!O19</f>
        <v>0</v>
      </c>
      <c r="P19" s="310">
        <f>'energy balance'!P19</f>
        <v>0</v>
      </c>
      <c r="Q19" s="310">
        <f>'energy balance'!Q19</f>
        <v>0</v>
      </c>
      <c r="R19" s="310">
        <f>'energy balance'!R19</f>
        <v>0</v>
      </c>
      <c r="S19" s="310">
        <f>'energy balance'!S19</f>
        <v>0</v>
      </c>
      <c r="T19" s="310">
        <f>'energy balance'!T19</f>
        <v>0</v>
      </c>
      <c r="U19">
        <f>'energy balance'!U19</f>
        <v>0</v>
      </c>
      <c r="V19" s="310">
        <f>'energy balance'!V19</f>
        <v>0</v>
      </c>
      <c r="W19" s="310">
        <f>'energy balance'!W19</f>
        <v>0</v>
      </c>
      <c r="X19" s="310">
        <f>'energy balance'!X19</f>
        <v>0</v>
      </c>
      <c r="Y19" s="310">
        <f>'energy balance'!Y19</f>
        <v>0</v>
      </c>
      <c r="Z19" s="310">
        <f>'energy balance'!Z19</f>
        <v>0</v>
      </c>
      <c r="AA19" s="310">
        <f>'energy balance'!AA19</f>
        <v>0</v>
      </c>
      <c r="AB19" s="310">
        <f>'energy balance'!AB19</f>
        <v>0</v>
      </c>
      <c r="AC19" s="310">
        <f>'energy balance'!AC19</f>
        <v>0</v>
      </c>
      <c r="AD19" s="310">
        <f>'energy balance'!AD19</f>
        <v>0</v>
      </c>
      <c r="AE19" s="310">
        <f>'energy balance'!AE19</f>
        <v>0</v>
      </c>
      <c r="AF19" s="310">
        <f>'energy balance'!AF19</f>
        <v>0</v>
      </c>
      <c r="AG19" s="310">
        <f>'energy balance'!AG19</f>
        <v>0</v>
      </c>
      <c r="AH19" s="310">
        <f>'energy balance'!AH19</f>
        <v>0</v>
      </c>
      <c r="AI19" s="310">
        <f>'energy balance'!AI19</f>
        <v>0</v>
      </c>
      <c r="AJ19" s="310">
        <f>'energy balance'!AJ19</f>
        <v>0</v>
      </c>
      <c r="AK19" s="310">
        <f>'energy balance'!AK19</f>
        <v>0</v>
      </c>
      <c r="AL19" s="310">
        <f>'energy balance'!AL19</f>
        <v>0</v>
      </c>
      <c r="AM19" s="310">
        <f>'energy balance'!AM19</f>
        <v>0</v>
      </c>
      <c r="AN19" s="310">
        <f>'energy balance'!AN19</f>
        <v>0</v>
      </c>
      <c r="AO19" s="310">
        <f>'energy balance'!AO19</f>
        <v>0</v>
      </c>
      <c r="AP19" s="310">
        <f>'energy balance'!AP19</f>
        <v>0</v>
      </c>
      <c r="AQ19" s="310">
        <f>'energy balance'!AQ19</f>
        <v>0</v>
      </c>
      <c r="AR19" s="310">
        <f>'energy balance'!AR19</f>
        <v>0</v>
      </c>
      <c r="AS19" s="310">
        <f>'energy balance'!AS19</f>
        <v>0</v>
      </c>
      <c r="AT19" s="310">
        <f>'energy balance'!AT19</f>
        <v>0</v>
      </c>
      <c r="AU19" s="310">
        <f>'energy balance'!AU19</f>
        <v>0</v>
      </c>
      <c r="AV19" s="310">
        <f>'energy balance'!AV19</f>
        <v>0</v>
      </c>
      <c r="AW19" s="310">
        <f>'energy balance'!AW19</f>
        <v>0</v>
      </c>
      <c r="AX19" s="310">
        <f>'energy balance'!AX19</f>
        <v>0</v>
      </c>
      <c r="AY19" s="310">
        <f>'energy balance'!AY19</f>
        <v>0</v>
      </c>
      <c r="AZ19" s="310">
        <f>'energy balance'!AZ19</f>
        <v>0</v>
      </c>
      <c r="BA19" s="310">
        <f>'energy balance'!BA19</f>
        <v>0</v>
      </c>
      <c r="BB19" s="310">
        <f>'energy balance'!BB19</f>
        <v>0</v>
      </c>
      <c r="BC19" s="310">
        <f>'energy balance'!BC19</f>
        <v>0</v>
      </c>
      <c r="BD19" s="310">
        <f>'energy balance'!BD19</f>
        <v>0</v>
      </c>
      <c r="BE19" s="310">
        <f>'energy balance'!BE19</f>
        <v>0</v>
      </c>
      <c r="BF19" s="310">
        <f>'energy balance'!BF19</f>
        <v>0</v>
      </c>
      <c r="BG19" s="310">
        <f>'energy balance'!BG19</f>
        <v>0</v>
      </c>
      <c r="BH19" s="310">
        <f>'energy balance'!BH19</f>
        <v>0</v>
      </c>
      <c r="BI19" s="310">
        <f>'energy balance'!BI19</f>
        <v>0</v>
      </c>
      <c r="BJ19" s="310">
        <f>'energy balance'!BJ19</f>
        <v>0</v>
      </c>
      <c r="BK19" s="310">
        <f>'energy balance'!BK19</f>
        <v>0</v>
      </c>
      <c r="BL19" s="310">
        <f>'energy balance'!BL19</f>
        <v>0</v>
      </c>
      <c r="BM19" s="310">
        <f>'energy balance'!BM19</f>
        <v>0</v>
      </c>
      <c r="BN19" s="307">
        <f>SUM(C19:BM19)</f>
        <v>0</v>
      </c>
      <c r="BO19" s="315">
        <f>'energy balance'!BO19</f>
        <v>0</v>
      </c>
    </row>
    <row r="20" spans="2:69" x14ac:dyDescent="0.2">
      <c r="B20" s="28" t="s">
        <v>68</v>
      </c>
      <c r="C20">
        <f>'energy balance'!C20</f>
        <v>0</v>
      </c>
      <c r="D20">
        <f>'energy balance'!D20</f>
        <v>0</v>
      </c>
      <c r="E20" s="310">
        <f>'energy balance'!E20</f>
        <v>0</v>
      </c>
      <c r="F20" s="310">
        <f>'energy balance'!F20</f>
        <v>0</v>
      </c>
      <c r="G20" s="310">
        <f>'energy balance'!G20</f>
        <v>0</v>
      </c>
      <c r="H20" s="310">
        <f>'energy balance'!H20</f>
        <v>0</v>
      </c>
      <c r="I20" s="310">
        <f>'energy balance'!I20</f>
        <v>0</v>
      </c>
      <c r="J20" s="310">
        <f>'energy balance'!J20</f>
        <v>0</v>
      </c>
      <c r="K20" s="310">
        <f>'energy balance'!K20</f>
        <v>0</v>
      </c>
      <c r="L20" s="310">
        <f>'energy balance'!L20</f>
        <v>0</v>
      </c>
      <c r="M20" s="310">
        <f>'energy balance'!M20</f>
        <v>0</v>
      </c>
      <c r="N20" s="310">
        <f>'energy balance'!N20</f>
        <v>0</v>
      </c>
      <c r="O20" s="310">
        <f>'energy balance'!O20</f>
        <v>0</v>
      </c>
      <c r="P20" s="310">
        <f>'energy balance'!P20</f>
        <v>0</v>
      </c>
      <c r="Q20" s="310">
        <f>'energy balance'!Q20</f>
        <v>0</v>
      </c>
      <c r="R20" s="310">
        <f>'energy balance'!R20</f>
        <v>0</v>
      </c>
      <c r="S20" s="310">
        <f>'energy balance'!S20</f>
        <v>0</v>
      </c>
      <c r="T20" s="310">
        <f>'energy balance'!T20</f>
        <v>0</v>
      </c>
      <c r="U20">
        <f>'energy balance'!U20</f>
        <v>0</v>
      </c>
      <c r="V20" s="310">
        <f>'energy balance'!V20</f>
        <v>0</v>
      </c>
      <c r="W20" s="310">
        <f>'energy balance'!W20</f>
        <v>0</v>
      </c>
      <c r="X20" s="310">
        <f>'energy balance'!X20</f>
        <v>0</v>
      </c>
      <c r="Y20" s="310">
        <f>'energy balance'!Y20</f>
        <v>0</v>
      </c>
      <c r="Z20" s="310">
        <f>'energy balance'!Z20</f>
        <v>0</v>
      </c>
      <c r="AA20" s="310">
        <f>'energy balance'!AA20</f>
        <v>0</v>
      </c>
      <c r="AB20" s="310">
        <f>'energy balance'!AB20</f>
        <v>0</v>
      </c>
      <c r="AC20" s="310">
        <f>'energy balance'!AC20</f>
        <v>0</v>
      </c>
      <c r="AD20" s="310">
        <f>'energy balance'!AD20</f>
        <v>0</v>
      </c>
      <c r="AE20" s="310">
        <f>'energy balance'!AE20</f>
        <v>0</v>
      </c>
      <c r="AF20" s="310">
        <f>'energy balance'!AF20</f>
        <v>0</v>
      </c>
      <c r="AG20" s="310">
        <f>'energy balance'!AG20</f>
        <v>0</v>
      </c>
      <c r="AH20" s="310">
        <f>'energy balance'!AH20</f>
        <v>0</v>
      </c>
      <c r="AI20" s="310">
        <f>'energy balance'!AI20</f>
        <v>0</v>
      </c>
      <c r="AJ20" s="310">
        <f>'energy balance'!AJ20</f>
        <v>0</v>
      </c>
      <c r="AK20" s="310">
        <f>'energy balance'!AK20</f>
        <v>0</v>
      </c>
      <c r="AL20" s="310">
        <f>'energy balance'!AL20</f>
        <v>0</v>
      </c>
      <c r="AM20" s="310">
        <f>'energy balance'!AM20</f>
        <v>0</v>
      </c>
      <c r="AN20" s="310">
        <f>'energy balance'!AN20</f>
        <v>0</v>
      </c>
      <c r="AO20" s="310">
        <f>'energy balance'!AO20</f>
        <v>0</v>
      </c>
      <c r="AP20" s="310">
        <f>'energy balance'!AP20</f>
        <v>0</v>
      </c>
      <c r="AQ20" s="310">
        <f>'energy balance'!AQ20</f>
        <v>0</v>
      </c>
      <c r="AR20" s="310">
        <f>'energy balance'!AR20</f>
        <v>0</v>
      </c>
      <c r="AS20" s="310">
        <f>'energy balance'!AS20</f>
        <v>0</v>
      </c>
      <c r="AT20" s="310">
        <f>'energy balance'!AT20</f>
        <v>0</v>
      </c>
      <c r="AU20" s="310">
        <f>'energy balance'!AU20</f>
        <v>0</v>
      </c>
      <c r="AV20" s="310">
        <f>'energy balance'!AV20</f>
        <v>0</v>
      </c>
      <c r="AW20" s="310">
        <f>'energy balance'!AW20</f>
        <v>0</v>
      </c>
      <c r="AX20" s="310">
        <f>'energy balance'!AX20</f>
        <v>0</v>
      </c>
      <c r="AY20" s="310">
        <f>'energy balance'!AY20</f>
        <v>0</v>
      </c>
      <c r="AZ20" s="310">
        <f>'energy balance'!AZ20</f>
        <v>0</v>
      </c>
      <c r="BA20" s="310">
        <f>'energy balance'!BA20</f>
        <v>0</v>
      </c>
      <c r="BB20" s="310">
        <f>'energy balance'!BB20</f>
        <v>0</v>
      </c>
      <c r="BC20" s="310">
        <f>'energy balance'!BC20</f>
        <v>0</v>
      </c>
      <c r="BD20" s="310">
        <f>'energy balance'!BD20</f>
        <v>0</v>
      </c>
      <c r="BE20" s="310">
        <f>'energy balance'!BE20</f>
        <v>0</v>
      </c>
      <c r="BF20" s="310">
        <f>'energy balance'!BF20</f>
        <v>0</v>
      </c>
      <c r="BG20" s="310">
        <f>'energy balance'!BG20</f>
        <v>0</v>
      </c>
      <c r="BH20" s="310">
        <f>'energy balance'!BH20</f>
        <v>0</v>
      </c>
      <c r="BI20" s="310">
        <f>'energy balance'!BI20</f>
        <v>0</v>
      </c>
      <c r="BJ20" s="310">
        <f>'energy balance'!BJ20</f>
        <v>0</v>
      </c>
      <c r="BK20" s="310">
        <f>'energy balance'!BK20</f>
        <v>0</v>
      </c>
      <c r="BL20" s="310">
        <f>'energy balance'!BL20</f>
        <v>0</v>
      </c>
      <c r="BM20" s="310">
        <f>'energy balance'!BM20</f>
        <v>0</v>
      </c>
      <c r="BN20" s="307">
        <f t="shared" ref="BN20:BN24" si="58">SUM(C20:BM20)</f>
        <v>0</v>
      </c>
      <c r="BO20" s="315">
        <f>'energy balance'!BO20</f>
        <v>0</v>
      </c>
      <c r="BQ20" s="342"/>
    </row>
    <row r="21" spans="2:69" x14ac:dyDescent="0.2">
      <c r="B21" s="28" t="s">
        <v>69</v>
      </c>
      <c r="C21" s="19" t="e">
        <f>-'Results by fuel'!$E$106*'CEB allocation factors step 2'!F53</f>
        <v>#DIV/0!</v>
      </c>
      <c r="D21" s="19" t="e">
        <f>-'Results by fuel'!$E$106*'CEB allocation factors step 2'!G53</f>
        <v>#DIV/0!</v>
      </c>
      <c r="E21" s="309" t="e">
        <f>-'Results by fuel'!$E$106*'CEB allocation factors step 2'!H53</f>
        <v>#DIV/0!</v>
      </c>
      <c r="F21" s="309" t="e">
        <f>-'Results by fuel'!$E$106*'CEB allocation factors step 2'!I53</f>
        <v>#DIV/0!</v>
      </c>
      <c r="G21" s="309" t="e">
        <f>-'Results by fuel'!$E$106*'CEB allocation factors step 2'!J53</f>
        <v>#DIV/0!</v>
      </c>
      <c r="H21" s="309" t="e">
        <f>-'Results by fuel'!$E$106*'CEB allocation factors step 2'!K53</f>
        <v>#DIV/0!</v>
      </c>
      <c r="I21" s="309" t="e">
        <f>-'Results by fuel'!E107</f>
        <v>#DIV/0!</v>
      </c>
      <c r="J21" s="309" t="e">
        <f>-'Results by fuel'!$E$106*'CEB allocation factors step 2'!M53</f>
        <v>#DIV/0!</v>
      </c>
      <c r="K21" s="309" t="e">
        <f>-'Results by fuel'!$E$106*'CEB allocation factors step 2'!N53</f>
        <v>#DIV/0!</v>
      </c>
      <c r="L21" s="309" t="e">
        <f>-'Results by fuel'!$E$106*'CEB allocation factors step 2'!O53</f>
        <v>#DIV/0!</v>
      </c>
      <c r="M21" s="309" t="e">
        <f>-'Results by fuel'!$E$106*'CEB allocation factors step 2'!P53</f>
        <v>#DIV/0!</v>
      </c>
      <c r="N21" s="309" t="e">
        <f>-'Results by fuel'!$E$106*'CEB allocation factors step 2'!Q53</f>
        <v>#DIV/0!</v>
      </c>
      <c r="O21" s="309">
        <v>0</v>
      </c>
      <c r="P21" s="309">
        <v>0</v>
      </c>
      <c r="Q21" s="309">
        <v>0</v>
      </c>
      <c r="R21" s="309">
        <v>0</v>
      </c>
      <c r="S21" s="330">
        <v>0</v>
      </c>
      <c r="T21" s="309" t="e">
        <f>-'Results by fuel'!E108</f>
        <v>#DIV/0!</v>
      </c>
      <c r="U21" s="19">
        <f>0</f>
        <v>0</v>
      </c>
      <c r="V21" s="19">
        <f>0</f>
        <v>0</v>
      </c>
      <c r="W21" s="19">
        <f>0</f>
        <v>0</v>
      </c>
      <c r="X21" s="19">
        <f>0</f>
        <v>0</v>
      </c>
      <c r="Y21" s="19">
        <f>0</f>
        <v>0</v>
      </c>
      <c r="Z21" s="19">
        <f>0</f>
        <v>0</v>
      </c>
      <c r="AA21" s="19">
        <f>0</f>
        <v>0</v>
      </c>
      <c r="AB21" s="19">
        <f>0</f>
        <v>0</v>
      </c>
      <c r="AC21" s="19">
        <f>0</f>
        <v>0</v>
      </c>
      <c r="AD21" s="19">
        <f>0</f>
        <v>0</v>
      </c>
      <c r="AE21" s="19">
        <f>0</f>
        <v>0</v>
      </c>
      <c r="AF21" s="19">
        <f>0</f>
        <v>0</v>
      </c>
      <c r="AG21" s="19">
        <f>0</f>
        <v>0</v>
      </c>
      <c r="AH21" s="19">
        <f>0</f>
        <v>0</v>
      </c>
      <c r="AI21" s="19">
        <f>0</f>
        <v>0</v>
      </c>
      <c r="AJ21" s="19">
        <f>0</f>
        <v>0</v>
      </c>
      <c r="AK21" s="19">
        <f>0</f>
        <v>0</v>
      </c>
      <c r="AL21" s="19">
        <f>0</f>
        <v>0</v>
      </c>
      <c r="AM21" s="19">
        <f>0</f>
        <v>0</v>
      </c>
      <c r="AN21" s="19">
        <f>0</f>
        <v>0</v>
      </c>
      <c r="AO21" s="19">
        <f>0</f>
        <v>0</v>
      </c>
      <c r="AP21" s="19">
        <f>0</f>
        <v>0</v>
      </c>
      <c r="AQ21" s="19">
        <f>0</f>
        <v>0</v>
      </c>
      <c r="AR21" s="309" t="e">
        <f>-'Results by fuel'!E139*'CEB allocation factors step 2'!AU53</f>
        <v>#DIV/0!</v>
      </c>
      <c r="AS21" s="309" t="e">
        <f>-'Results by fuel'!E138*'CEB allocation factors step 2'!AV53</f>
        <v>#DIV/0!</v>
      </c>
      <c r="AT21" s="309" t="e">
        <f>-'Results by fuel'!E139*'CEB allocation factors step 2'!AW53</f>
        <v>#DIV/0!</v>
      </c>
      <c r="AU21" s="309" t="e">
        <f>-'Results by fuel'!E110*'CEB allocation factors step 2'!AX53</f>
        <v>#DIV/0!</v>
      </c>
      <c r="AV21" s="309" t="e">
        <f>-'Results by fuel'!E109*'CEB allocation factors step 2'!AY53</f>
        <v>#DIV/0!</v>
      </c>
      <c r="AW21" s="309">
        <f>0</f>
        <v>0</v>
      </c>
      <c r="AX21" s="309">
        <f>0</f>
        <v>0</v>
      </c>
      <c r="AY21" s="309">
        <f>0</f>
        <v>0</v>
      </c>
      <c r="AZ21" s="309" t="e">
        <f>-'Results by fuel'!E110*'CEB allocation factors step 2'!BC53</f>
        <v>#DIV/0!</v>
      </c>
      <c r="BA21" s="310">
        <f>'energy balance'!BA21</f>
        <v>0</v>
      </c>
      <c r="BB21" s="310">
        <f>'energy balance'!BB21</f>
        <v>0</v>
      </c>
      <c r="BC21" s="310">
        <f>'energy balance'!BC21</f>
        <v>0</v>
      </c>
      <c r="BD21" s="310">
        <f>'energy balance'!BD21</f>
        <v>0</v>
      </c>
      <c r="BE21" s="310">
        <f>'energy balance'!BE21</f>
        <v>0</v>
      </c>
      <c r="BF21" s="310">
        <f>'energy balance'!BF21</f>
        <v>0</v>
      </c>
      <c r="BG21" s="310">
        <f>'energy balance'!BG21</f>
        <v>0</v>
      </c>
      <c r="BH21" s="310">
        <f>'energy balance'!BH21</f>
        <v>0</v>
      </c>
      <c r="BI21" s="310">
        <f>'energy balance'!BI21</f>
        <v>0</v>
      </c>
      <c r="BJ21" s="310">
        <f>'energy balance'!BJ21</f>
        <v>0</v>
      </c>
      <c r="BK21" s="310">
        <f>'energy balance'!BK21</f>
        <v>0</v>
      </c>
      <c r="BL21" s="309">
        <f>('Results by fuel'!D111+'Results by fuel'!D140)</f>
        <v>0</v>
      </c>
      <c r="BM21" s="309" t="e">
        <f>('Results by fuel'!H111+'Results by fuel'!H140)</f>
        <v>#DIV/0!</v>
      </c>
      <c r="BN21" s="307" t="e">
        <f t="shared" si="58"/>
        <v>#DIV/0!</v>
      </c>
      <c r="BO21" s="315">
        <f>'energy balance'!BO21</f>
        <v>0</v>
      </c>
      <c r="BQ21" s="342"/>
    </row>
    <row r="22" spans="2:69" x14ac:dyDescent="0.2">
      <c r="B22" s="28" t="s">
        <v>70</v>
      </c>
      <c r="C22" s="19" t="e">
        <f>-'Results by fuel'!$E$60*'CEB allocation factors step 2'!F54</f>
        <v>#DIV/0!</v>
      </c>
      <c r="D22" s="19" t="e">
        <f>-'Results by fuel'!$E$60*'CEB allocation factors step 2'!G54</f>
        <v>#DIV/0!</v>
      </c>
      <c r="E22" s="19" t="e">
        <f>-'Results by fuel'!$E$60*'CEB allocation factors step 2'!H54</f>
        <v>#DIV/0!</v>
      </c>
      <c r="F22" s="19" t="e">
        <f>-'Results by fuel'!$E$60*'CEB allocation factors step 2'!I54</f>
        <v>#DIV/0!</v>
      </c>
      <c r="G22" s="19" t="e">
        <f>-'Results by fuel'!$E$60*'CEB allocation factors step 2'!J54</f>
        <v>#DIV/0!</v>
      </c>
      <c r="H22" s="19" t="e">
        <f>-'Results by fuel'!$E$60*'CEB allocation factors step 2'!K54</f>
        <v>#DIV/0!</v>
      </c>
      <c r="I22" s="309" t="e">
        <f>-'Results by fuel'!E62*'CEB allocation factors step 2'!L54</f>
        <v>#DIV/0!</v>
      </c>
      <c r="J22" s="19" t="e">
        <f>-'Results by fuel'!$E$60*'CEB allocation factors step 2'!M54</f>
        <v>#DIV/0!</v>
      </c>
      <c r="K22" s="19" t="e">
        <f>-'Results by fuel'!$E$60*'CEB allocation factors step 2'!N54</f>
        <v>#DIV/0!</v>
      </c>
      <c r="L22" s="19" t="e">
        <f>-'Results by fuel'!$E$60*'CEB allocation factors step 2'!O54</f>
        <v>#DIV/0!</v>
      </c>
      <c r="M22" s="19" t="e">
        <f>-'Results by fuel'!$E$60*'CEB allocation factors step 2'!P54</f>
        <v>#DIV/0!</v>
      </c>
      <c r="N22" s="19" t="e">
        <f>-'Results by fuel'!$E$60*'CEB allocation factors step 2'!Q54</f>
        <v>#DIV/0!</v>
      </c>
      <c r="O22" s="309">
        <f>-'Results by fuel'!$E$61*'CEB allocation factors step 2'!R54</f>
        <v>0</v>
      </c>
      <c r="P22" s="309">
        <f>-'Results by fuel'!$E$61*'CEB allocation factors step 2'!S54</f>
        <v>0</v>
      </c>
      <c r="Q22" s="309">
        <f>-'Results by fuel'!$E$61*'CEB allocation factors step 2'!T54</f>
        <v>0</v>
      </c>
      <c r="R22" s="309">
        <f>-'Results by fuel'!$E$61*'CEB allocation factors step 2'!U54</f>
        <v>0</v>
      </c>
      <c r="S22" s="19" t="e">
        <f>-'Results by fuel'!$E$60*'CEB allocation factors step 2'!V54</f>
        <v>#DIV/0!</v>
      </c>
      <c r="T22" s="309" t="e">
        <f>-'Results by fuel'!E63</f>
        <v>#DIV/0!</v>
      </c>
      <c r="U22" s="309" t="e">
        <f>-'Results by fuel'!$E$64*'CEB allocation factors step 2'!X54</f>
        <v>#DIV/0!</v>
      </c>
      <c r="V22" s="309" t="e">
        <f>-'Results by fuel'!$E$64*'CEB allocation factors step 2'!Y54</f>
        <v>#DIV/0!</v>
      </c>
      <c r="W22" s="309" t="e">
        <f>-'Results by fuel'!$E$64*'CEB allocation factors step 2'!Z54</f>
        <v>#DIV/0!</v>
      </c>
      <c r="X22" s="309" t="e">
        <f>-'Results by fuel'!$E$64*'CEB allocation factors step 2'!AA54</f>
        <v>#DIV/0!</v>
      </c>
      <c r="Y22" s="309" t="e">
        <f>-'Results by fuel'!$E$64*'CEB allocation factors step 2'!AB54</f>
        <v>#DIV/0!</v>
      </c>
      <c r="Z22" s="309" t="e">
        <f>-'Results by fuel'!$E$64*'CEB allocation factors step 2'!AC54</f>
        <v>#DIV/0!</v>
      </c>
      <c r="AA22" s="309" t="e">
        <f>-'Results by fuel'!$E$64*'CEB allocation factors step 2'!AD54</f>
        <v>#DIV/0!</v>
      </c>
      <c r="AB22" s="309" t="e">
        <f>-'Results by fuel'!$E$64*'CEB allocation factors step 2'!AE54</f>
        <v>#DIV/0!</v>
      </c>
      <c r="AC22" s="309" t="e">
        <f>-'Results by fuel'!$E$64*'CEB allocation factors step 2'!AF54</f>
        <v>#DIV/0!</v>
      </c>
      <c r="AD22" s="309" t="e">
        <f>-'Results by fuel'!$E$64*'CEB allocation factors step 2'!AG54</f>
        <v>#DIV/0!</v>
      </c>
      <c r="AE22" s="309" t="e">
        <f>-'Results by fuel'!$E$64*'CEB allocation factors step 2'!AH54</f>
        <v>#DIV/0!</v>
      </c>
      <c r="AF22" s="309" t="e">
        <f>-'Results by fuel'!$E$64*'CEB allocation factors step 2'!AI54</f>
        <v>#DIV/0!</v>
      </c>
      <c r="AG22" s="309" t="e">
        <f>-'Results by fuel'!$E$64*'CEB allocation factors step 2'!AJ54</f>
        <v>#DIV/0!</v>
      </c>
      <c r="AH22" s="309" t="e">
        <f>-'Results by fuel'!$E$64*'CEB allocation factors step 2'!AK54</f>
        <v>#DIV/0!</v>
      </c>
      <c r="AI22" s="309" t="e">
        <f>-'Results by fuel'!$E$64*'CEB allocation factors step 2'!AL54</f>
        <v>#DIV/0!</v>
      </c>
      <c r="AJ22" s="309" t="e">
        <f>-'Results by fuel'!$E$64*'CEB allocation factors step 2'!AM54</f>
        <v>#DIV/0!</v>
      </c>
      <c r="AK22" s="309" t="e">
        <f>-'Results by fuel'!$E$64*'CEB allocation factors step 2'!AN54</f>
        <v>#DIV/0!</v>
      </c>
      <c r="AL22" s="309" t="e">
        <f>-'Results by fuel'!$E$64*'CEB allocation factors step 2'!AO54</f>
        <v>#DIV/0!</v>
      </c>
      <c r="AM22" s="309" t="e">
        <f>-'Results by fuel'!$E$64*'CEB allocation factors step 2'!AP54</f>
        <v>#DIV/0!</v>
      </c>
      <c r="AN22" s="309" t="e">
        <f>-'Results by fuel'!$E$64*'CEB allocation factors step 2'!AQ54</f>
        <v>#DIV/0!</v>
      </c>
      <c r="AO22" s="309" t="e">
        <f>-'Results by fuel'!$E$64*'CEB allocation factors step 2'!AR54</f>
        <v>#DIV/0!</v>
      </c>
      <c r="AP22" s="309" t="e">
        <f>-'Results by fuel'!$E$64*'CEB allocation factors step 2'!AS54</f>
        <v>#DIV/0!</v>
      </c>
      <c r="AQ22" s="309" t="e">
        <f>-'Results by fuel'!$E$64*'CEB allocation factors step 2'!AT54</f>
        <v>#DIV/0!</v>
      </c>
      <c r="AR22" s="309">
        <f>0</f>
        <v>0</v>
      </c>
      <c r="AS22" s="309">
        <f>0</f>
        <v>0</v>
      </c>
      <c r="AT22" s="309">
        <f>0</f>
        <v>0</v>
      </c>
      <c r="AU22" s="309" t="e">
        <f>-'Results by fuel'!E67*'CEB allocation factors step 2'!AX54</f>
        <v>#DIV/0!</v>
      </c>
      <c r="AV22" s="309" t="e">
        <f>-'Results by fuel'!E65*'CEB allocation factors step 2'!AY54</f>
        <v>#DIV/0!</v>
      </c>
      <c r="AW22" s="309" t="e">
        <f>-'Results by fuel'!$E$66*'CEB allocation factors step 2'!AZ54</f>
        <v>#DIV/0!</v>
      </c>
      <c r="AX22" s="309" t="e">
        <f>-'Results by fuel'!$E$66*'CEB allocation factors step 2'!BA54</f>
        <v>#DIV/0!</v>
      </c>
      <c r="AY22" s="309" t="e">
        <f>-'Results by fuel'!$E$66*'CEB allocation factors step 2'!BB54</f>
        <v>#DIV/0!</v>
      </c>
      <c r="AZ22" s="309" t="e">
        <f>-'Results by fuel'!E67*'CEB allocation factors step 2'!BC54</f>
        <v>#DIV/0!</v>
      </c>
      <c r="BA22" s="310">
        <f>'energy balance'!BA22</f>
        <v>0</v>
      </c>
      <c r="BB22" s="310">
        <f>'energy balance'!BB22</f>
        <v>0</v>
      </c>
      <c r="BC22" s="310">
        <f>'energy balance'!BC22</f>
        <v>0</v>
      </c>
      <c r="BD22" s="310">
        <f>'energy balance'!BD22</f>
        <v>0</v>
      </c>
      <c r="BE22" s="310">
        <f>'energy balance'!BE22</f>
        <v>0</v>
      </c>
      <c r="BF22" s="310">
        <f>'energy balance'!BF22</f>
        <v>0</v>
      </c>
      <c r="BG22" s="310">
        <f>'energy balance'!BG22</f>
        <v>0</v>
      </c>
      <c r="BH22" s="310">
        <f>'energy balance'!BH22</f>
        <v>0</v>
      </c>
      <c r="BI22" s="310">
        <f>'energy balance'!BI22</f>
        <v>0</v>
      </c>
      <c r="BJ22" s="310">
        <f>'energy balance'!BJ22</f>
        <v>0</v>
      </c>
      <c r="BK22" s="310">
        <f>'energy balance'!BK22</f>
        <v>0</v>
      </c>
      <c r="BL22" s="309" t="e">
        <f>'Results by fuel'!D68</f>
        <v>#DIV/0!</v>
      </c>
      <c r="BM22" s="309" t="e">
        <f>'Results by fuel'!H68</f>
        <v>#DIV/0!</v>
      </c>
      <c r="BN22" s="307" t="e">
        <f t="shared" si="58"/>
        <v>#DIV/0!</v>
      </c>
      <c r="BO22" s="315">
        <f>'energy balance'!BO22</f>
        <v>0</v>
      </c>
    </row>
    <row r="23" spans="2:69" x14ac:dyDescent="0.2">
      <c r="B23" s="28" t="s">
        <v>71</v>
      </c>
      <c r="C23">
        <f>'energy balance'!C23</f>
        <v>0</v>
      </c>
      <c r="D23">
        <f>'energy balance'!D23</f>
        <v>0</v>
      </c>
      <c r="E23" s="310">
        <f>'energy balance'!E23</f>
        <v>0</v>
      </c>
      <c r="F23" s="310">
        <f>'energy balance'!F23</f>
        <v>0</v>
      </c>
      <c r="G23" s="310">
        <f>'energy balance'!G23</f>
        <v>0</v>
      </c>
      <c r="H23" s="310">
        <f>'energy balance'!H23</f>
        <v>0</v>
      </c>
      <c r="I23" s="310">
        <f>'energy balance'!I23</f>
        <v>0</v>
      </c>
      <c r="J23" s="310">
        <f>'energy balance'!J23</f>
        <v>0</v>
      </c>
      <c r="K23" s="310">
        <f>'energy balance'!K23</f>
        <v>0</v>
      </c>
      <c r="L23" s="310">
        <f>'energy balance'!L23</f>
        <v>0</v>
      </c>
      <c r="M23" s="310">
        <f>'energy balance'!M23</f>
        <v>0</v>
      </c>
      <c r="N23" s="310">
        <f>'energy balance'!N23</f>
        <v>0</v>
      </c>
      <c r="O23" s="310">
        <f>'energy balance'!O23</f>
        <v>0</v>
      </c>
      <c r="P23" s="310">
        <f>'energy balance'!P23</f>
        <v>0</v>
      </c>
      <c r="Q23" s="310">
        <f>'energy balance'!Q23</f>
        <v>0</v>
      </c>
      <c r="R23" s="310">
        <f>'energy balance'!R23</f>
        <v>0</v>
      </c>
      <c r="S23" s="310">
        <f>'energy balance'!S23</f>
        <v>0</v>
      </c>
      <c r="T23" s="310">
        <f>'energy balance'!T23</f>
        <v>0</v>
      </c>
      <c r="U23">
        <f>'energy balance'!U23</f>
        <v>0</v>
      </c>
      <c r="V23" s="310">
        <f>'energy balance'!V23</f>
        <v>0</v>
      </c>
      <c r="W23" s="310">
        <f>'energy balance'!W23</f>
        <v>0</v>
      </c>
      <c r="X23" s="310">
        <f>'energy balance'!X23</f>
        <v>0</v>
      </c>
      <c r="Y23" s="310">
        <f>'energy balance'!Y23</f>
        <v>0</v>
      </c>
      <c r="Z23" s="310">
        <f>'energy balance'!Z23</f>
        <v>0</v>
      </c>
      <c r="AA23" s="310">
        <f>'energy balance'!AA23</f>
        <v>0</v>
      </c>
      <c r="AB23" s="310">
        <f>'energy balance'!AB23</f>
        <v>0</v>
      </c>
      <c r="AC23" s="310">
        <f>'energy balance'!AC23</f>
        <v>0</v>
      </c>
      <c r="AD23" s="310">
        <f>'energy balance'!AD23</f>
        <v>0</v>
      </c>
      <c r="AE23" s="310">
        <f>'energy balance'!AE23</f>
        <v>0</v>
      </c>
      <c r="AF23" s="310">
        <f>'energy balance'!AF23</f>
        <v>0</v>
      </c>
      <c r="AG23" s="310">
        <f>'energy balance'!AG23</f>
        <v>0</v>
      </c>
      <c r="AH23" s="310">
        <f>'energy balance'!AH23</f>
        <v>0</v>
      </c>
      <c r="AI23" s="310">
        <f>'energy balance'!AI23</f>
        <v>0</v>
      </c>
      <c r="AJ23" s="310">
        <f>'energy balance'!AJ23</f>
        <v>0</v>
      </c>
      <c r="AK23" s="310">
        <f>'energy balance'!AK23</f>
        <v>0</v>
      </c>
      <c r="AL23" s="310">
        <f>'energy balance'!AL23</f>
        <v>0</v>
      </c>
      <c r="AM23" s="310">
        <f>'energy balance'!AM23</f>
        <v>0</v>
      </c>
      <c r="AN23" s="310">
        <f>'energy balance'!AN23</f>
        <v>0</v>
      </c>
      <c r="AO23" s="310">
        <f>'energy balance'!AO23</f>
        <v>0</v>
      </c>
      <c r="AP23" s="310">
        <f>'energy balance'!AP23</f>
        <v>0</v>
      </c>
      <c r="AQ23" s="310">
        <f>'energy balance'!AQ23</f>
        <v>0</v>
      </c>
      <c r="AR23" s="310">
        <f>'energy balance'!AR23</f>
        <v>0</v>
      </c>
      <c r="AS23" s="310">
        <f>'energy balance'!AS23</f>
        <v>0</v>
      </c>
      <c r="AT23" s="310">
        <f>'energy balance'!AT23</f>
        <v>0</v>
      </c>
      <c r="AU23" s="310">
        <f>'energy balance'!AU23</f>
        <v>0</v>
      </c>
      <c r="AV23" s="310">
        <f>'energy balance'!AV23</f>
        <v>0</v>
      </c>
      <c r="AW23" s="310">
        <f>'energy balance'!AW23</f>
        <v>0</v>
      </c>
      <c r="AX23" s="310">
        <f>'energy balance'!AX23</f>
        <v>0</v>
      </c>
      <c r="AY23" s="310">
        <f>'energy balance'!AY23</f>
        <v>0</v>
      </c>
      <c r="AZ23" s="310">
        <f>'energy balance'!AZ23</f>
        <v>0</v>
      </c>
      <c r="BA23" s="310">
        <f>'energy balance'!BA23</f>
        <v>0</v>
      </c>
      <c r="BB23" s="310">
        <f>'energy balance'!BB23</f>
        <v>0</v>
      </c>
      <c r="BC23" s="310">
        <f>'energy balance'!BC23</f>
        <v>0</v>
      </c>
      <c r="BD23" s="310">
        <f>'energy balance'!BD23</f>
        <v>0</v>
      </c>
      <c r="BE23" s="310">
        <f>'energy balance'!BE23</f>
        <v>0</v>
      </c>
      <c r="BF23" s="310">
        <f>'energy balance'!BF23</f>
        <v>0</v>
      </c>
      <c r="BG23" s="310">
        <f>'energy balance'!BG23</f>
        <v>0</v>
      </c>
      <c r="BH23" s="310">
        <f>'energy balance'!BH23</f>
        <v>0</v>
      </c>
      <c r="BI23" s="310">
        <f>'energy balance'!BI23</f>
        <v>0</v>
      </c>
      <c r="BJ23" s="310">
        <f>'energy balance'!BJ23</f>
        <v>0</v>
      </c>
      <c r="BK23" s="310">
        <f>'energy balance'!BK23</f>
        <v>0</v>
      </c>
      <c r="BL23" s="310">
        <f>'energy balance'!BL23</f>
        <v>0</v>
      </c>
      <c r="BM23" s="310">
        <f>'energy balance'!BM23</f>
        <v>0</v>
      </c>
      <c r="BN23" s="307">
        <f t="shared" si="58"/>
        <v>0</v>
      </c>
      <c r="BO23" s="315">
        <f>'energy balance'!BO23</f>
        <v>0</v>
      </c>
    </row>
    <row r="24" spans="2:69" x14ac:dyDescent="0.2">
      <c r="B24" s="39" t="s">
        <v>72</v>
      </c>
      <c r="C24" s="40">
        <f>'energy balance'!C24</f>
        <v>0</v>
      </c>
      <c r="D24" s="40">
        <f>'energy balance'!D24</f>
        <v>0</v>
      </c>
      <c r="E24" s="319">
        <f>'energy balance'!E24</f>
        <v>0</v>
      </c>
      <c r="F24" s="319">
        <f>'energy balance'!F24</f>
        <v>0</v>
      </c>
      <c r="G24" s="319">
        <f>'energy balance'!G24</f>
        <v>0</v>
      </c>
      <c r="H24" s="319">
        <f>'energy balance'!H24</f>
        <v>0</v>
      </c>
      <c r="I24" s="319">
        <f>'energy balance'!I24</f>
        <v>0</v>
      </c>
      <c r="J24" s="319">
        <f>'energy balance'!J24</f>
        <v>0</v>
      </c>
      <c r="K24" s="319">
        <f>'energy balance'!K24</f>
        <v>0</v>
      </c>
      <c r="L24" s="319">
        <f>'energy balance'!L24</f>
        <v>0</v>
      </c>
      <c r="M24" s="319">
        <f>'energy balance'!M24</f>
        <v>0</v>
      </c>
      <c r="N24" s="319">
        <f>'energy balance'!N24</f>
        <v>0</v>
      </c>
      <c r="O24" s="319">
        <f>'energy balance'!O24</f>
        <v>0</v>
      </c>
      <c r="P24" s="319">
        <f>'energy balance'!P24</f>
        <v>0</v>
      </c>
      <c r="Q24" s="319">
        <f>'energy balance'!Q24</f>
        <v>0</v>
      </c>
      <c r="R24" s="319">
        <f>'energy balance'!R24</f>
        <v>0</v>
      </c>
      <c r="S24" s="319">
        <f>'energy balance'!S24</f>
        <v>0</v>
      </c>
      <c r="T24" s="319">
        <f>'energy balance'!T24</f>
        <v>0</v>
      </c>
      <c r="U24" s="40">
        <f>'energy balance'!U24</f>
        <v>0</v>
      </c>
      <c r="V24" s="319">
        <f>'energy balance'!V24</f>
        <v>0</v>
      </c>
      <c r="W24" s="319">
        <f>'energy balance'!W24</f>
        <v>0</v>
      </c>
      <c r="X24" s="319">
        <f>'energy balance'!X24</f>
        <v>0</v>
      </c>
      <c r="Y24" s="319">
        <f>'energy balance'!Y24</f>
        <v>0</v>
      </c>
      <c r="Z24" s="319">
        <f>'energy balance'!Z24</f>
        <v>0</v>
      </c>
      <c r="AA24" s="319">
        <f>'energy balance'!AA24</f>
        <v>0</v>
      </c>
      <c r="AB24" s="319">
        <f>'energy balance'!AB24</f>
        <v>0</v>
      </c>
      <c r="AC24" s="319">
        <f>'energy balance'!AC24</f>
        <v>0</v>
      </c>
      <c r="AD24" s="319">
        <f>'energy balance'!AD24</f>
        <v>0</v>
      </c>
      <c r="AE24" s="319">
        <f>'energy balance'!AE24</f>
        <v>0</v>
      </c>
      <c r="AF24" s="319">
        <f>'energy balance'!AF24</f>
        <v>0</v>
      </c>
      <c r="AG24" s="319">
        <f>'energy balance'!AG24</f>
        <v>0</v>
      </c>
      <c r="AH24" s="319">
        <f>'energy balance'!AH24</f>
        <v>0</v>
      </c>
      <c r="AI24" s="319">
        <f>'energy balance'!AI24</f>
        <v>0</v>
      </c>
      <c r="AJ24" s="319">
        <f>'energy balance'!AJ24</f>
        <v>0</v>
      </c>
      <c r="AK24" s="319">
        <f>'energy balance'!AK24</f>
        <v>0</v>
      </c>
      <c r="AL24" s="319">
        <f>'energy balance'!AL24</f>
        <v>0</v>
      </c>
      <c r="AM24" s="319">
        <f>'energy balance'!AM24</f>
        <v>0</v>
      </c>
      <c r="AN24" s="319">
        <f>'energy balance'!AN24</f>
        <v>0</v>
      </c>
      <c r="AO24" s="319">
        <f>'energy balance'!AO24</f>
        <v>0</v>
      </c>
      <c r="AP24" s="319">
        <f>'energy balance'!AP24</f>
        <v>0</v>
      </c>
      <c r="AQ24" s="319">
        <f>'energy balance'!AQ24</f>
        <v>0</v>
      </c>
      <c r="AR24" s="319">
        <f>'energy balance'!AR24</f>
        <v>0</v>
      </c>
      <c r="AS24" s="319">
        <f>'energy balance'!AS24</f>
        <v>0</v>
      </c>
      <c r="AT24" s="319">
        <f>'energy balance'!AT24</f>
        <v>0</v>
      </c>
      <c r="AU24" s="319">
        <f>'energy balance'!AU24</f>
        <v>0</v>
      </c>
      <c r="AV24" s="319">
        <f>'energy balance'!AV24</f>
        <v>0</v>
      </c>
      <c r="AW24" s="319">
        <f>'energy balance'!AW24</f>
        <v>0</v>
      </c>
      <c r="AX24" s="319">
        <f>'energy balance'!AX24</f>
        <v>0</v>
      </c>
      <c r="AY24" s="319">
        <f>'energy balance'!AY24</f>
        <v>0</v>
      </c>
      <c r="AZ24" s="319">
        <f>'energy balance'!AZ24</f>
        <v>0</v>
      </c>
      <c r="BA24" s="319">
        <f>'energy balance'!BA24</f>
        <v>0</v>
      </c>
      <c r="BB24" s="319">
        <f>'energy balance'!BB24</f>
        <v>0</v>
      </c>
      <c r="BC24" s="319">
        <f>'energy balance'!BC24</f>
        <v>0</v>
      </c>
      <c r="BD24" s="319">
        <f>'energy balance'!BD24</f>
        <v>0</v>
      </c>
      <c r="BE24" s="319">
        <f>'energy balance'!BE24</f>
        <v>0</v>
      </c>
      <c r="BF24" s="319">
        <f>'energy balance'!BF24</f>
        <v>0</v>
      </c>
      <c r="BG24" s="319">
        <f>'energy balance'!BG24</f>
        <v>0</v>
      </c>
      <c r="BH24" s="319">
        <f>'energy balance'!BH24</f>
        <v>0</v>
      </c>
      <c r="BI24" s="319">
        <f>'energy balance'!BI24</f>
        <v>0</v>
      </c>
      <c r="BJ24" s="319">
        <f>'energy balance'!BJ24</f>
        <v>0</v>
      </c>
      <c r="BK24" s="319">
        <f>'energy balance'!BK24</f>
        <v>0</v>
      </c>
      <c r="BL24" s="319">
        <f>'energy balance'!BL24</f>
        <v>0</v>
      </c>
      <c r="BM24" s="319">
        <f>'energy balance'!BM24</f>
        <v>0</v>
      </c>
      <c r="BN24" s="320">
        <f t="shared" si="58"/>
        <v>0</v>
      </c>
      <c r="BO24" s="321">
        <f>'energy balance'!BO24</f>
        <v>0</v>
      </c>
    </row>
    <row r="25" spans="2:69" x14ac:dyDescent="0.2">
      <c r="B25" s="28" t="s">
        <v>73</v>
      </c>
      <c r="C25">
        <f>'energy balance'!C25</f>
        <v>0</v>
      </c>
      <c r="D25">
        <f>'energy balance'!D25</f>
        <v>0</v>
      </c>
      <c r="E25" s="310">
        <f>'energy balance'!E25</f>
        <v>0</v>
      </c>
      <c r="F25" s="310">
        <f>'energy balance'!F25</f>
        <v>0</v>
      </c>
      <c r="G25" s="310">
        <f>'energy balance'!G25</f>
        <v>0</v>
      </c>
      <c r="H25" s="310">
        <f>'energy balance'!H25</f>
        <v>0</v>
      </c>
      <c r="I25" s="310">
        <f>'energy balance'!I25</f>
        <v>0</v>
      </c>
      <c r="J25" s="310">
        <f>'energy balance'!J25</f>
        <v>0</v>
      </c>
      <c r="K25" s="310">
        <f>'energy balance'!K25</f>
        <v>0</v>
      </c>
      <c r="L25" s="310">
        <f>'energy balance'!L25</f>
        <v>0</v>
      </c>
      <c r="M25" s="310">
        <f>'energy balance'!M25</f>
        <v>0</v>
      </c>
      <c r="N25" s="310">
        <f>'energy balance'!N25</f>
        <v>0</v>
      </c>
      <c r="O25" s="310">
        <f>'energy balance'!O25</f>
        <v>0</v>
      </c>
      <c r="P25" s="310">
        <f>'energy balance'!P25</f>
        <v>0</v>
      </c>
      <c r="Q25" s="310">
        <f>'energy balance'!Q25</f>
        <v>0</v>
      </c>
      <c r="R25" s="310">
        <f>'energy balance'!R25</f>
        <v>0</v>
      </c>
      <c r="S25" s="310">
        <f>'energy balance'!S25</f>
        <v>0</v>
      </c>
      <c r="T25" s="310">
        <f>'energy balance'!T25</f>
        <v>0</v>
      </c>
      <c r="U25">
        <f>'energy balance'!U25</f>
        <v>0</v>
      </c>
      <c r="V25" s="310">
        <f>'energy balance'!V25</f>
        <v>0</v>
      </c>
      <c r="W25" s="310">
        <f>'energy balance'!W25</f>
        <v>0</v>
      </c>
      <c r="X25" s="310">
        <f>'energy balance'!X25</f>
        <v>0</v>
      </c>
      <c r="Y25" s="310">
        <f>'energy balance'!Y25</f>
        <v>0</v>
      </c>
      <c r="Z25" s="310">
        <f>'energy balance'!Z25</f>
        <v>0</v>
      </c>
      <c r="AA25" s="310">
        <f>'energy balance'!AA25</f>
        <v>0</v>
      </c>
      <c r="AB25" s="310">
        <f>'energy balance'!AB25</f>
        <v>0</v>
      </c>
      <c r="AC25" s="310">
        <f>'energy balance'!AC25</f>
        <v>0</v>
      </c>
      <c r="AD25" s="310">
        <f>'energy balance'!AD25</f>
        <v>0</v>
      </c>
      <c r="AE25" s="310">
        <f>'energy balance'!AE25</f>
        <v>0</v>
      </c>
      <c r="AF25" s="310">
        <f>'energy balance'!AF25</f>
        <v>0</v>
      </c>
      <c r="AG25" s="310">
        <f>'energy balance'!AG25</f>
        <v>0</v>
      </c>
      <c r="AH25" s="310">
        <f>'energy balance'!AH25</f>
        <v>0</v>
      </c>
      <c r="AI25" s="310">
        <f>'energy balance'!AI25</f>
        <v>0</v>
      </c>
      <c r="AJ25" s="310">
        <f>'energy balance'!AJ25</f>
        <v>0</v>
      </c>
      <c r="AK25" s="310">
        <f>'energy balance'!AK25</f>
        <v>0</v>
      </c>
      <c r="AL25" s="310">
        <f>'energy balance'!AL25</f>
        <v>0</v>
      </c>
      <c r="AM25" s="310">
        <f>'energy balance'!AM25</f>
        <v>0</v>
      </c>
      <c r="AN25" s="310">
        <f>'energy balance'!AN25</f>
        <v>0</v>
      </c>
      <c r="AO25" s="310">
        <f>'energy balance'!AO25</f>
        <v>0</v>
      </c>
      <c r="AP25" s="310">
        <f>'energy balance'!AP25</f>
        <v>0</v>
      </c>
      <c r="AQ25" s="310">
        <f>'energy balance'!AQ25</f>
        <v>0</v>
      </c>
      <c r="AR25" s="310">
        <f>'energy balance'!AR25</f>
        <v>0</v>
      </c>
      <c r="AS25" s="310">
        <f>'energy balance'!AS25</f>
        <v>0</v>
      </c>
      <c r="AT25" s="310">
        <f>'energy balance'!AT25</f>
        <v>0</v>
      </c>
      <c r="AU25" s="310">
        <f>'energy balance'!AU25</f>
        <v>0</v>
      </c>
      <c r="AV25" s="310">
        <f>'energy balance'!AV25</f>
        <v>0</v>
      </c>
      <c r="AW25" s="310">
        <f>'energy balance'!AW25</f>
        <v>0</v>
      </c>
      <c r="AX25" s="310">
        <f>'energy balance'!AX25</f>
        <v>0</v>
      </c>
      <c r="AY25" s="310">
        <f>'energy balance'!AY25</f>
        <v>0</v>
      </c>
      <c r="AZ25" s="310">
        <f>'energy balance'!AZ25</f>
        <v>0</v>
      </c>
      <c r="BA25" s="310">
        <f>'energy balance'!BA25</f>
        <v>0</v>
      </c>
      <c r="BB25" s="310">
        <f>'energy balance'!BB25</f>
        <v>0</v>
      </c>
      <c r="BC25" s="310">
        <f>'energy balance'!BC25</f>
        <v>0</v>
      </c>
      <c r="BD25" s="310">
        <f>'energy balance'!BD25</f>
        <v>0</v>
      </c>
      <c r="BE25" s="310">
        <f>'energy balance'!BE25</f>
        <v>0</v>
      </c>
      <c r="BF25" s="310">
        <f>'energy balance'!BF25</f>
        <v>0</v>
      </c>
      <c r="BG25" s="310">
        <f>'energy balance'!BG25</f>
        <v>0</v>
      </c>
      <c r="BH25" s="310">
        <f>'energy balance'!BH25</f>
        <v>0</v>
      </c>
      <c r="BI25" s="310">
        <f>'energy balance'!BI25</f>
        <v>0</v>
      </c>
      <c r="BJ25" s="310">
        <f>'energy balance'!BJ25</f>
        <v>0</v>
      </c>
      <c r="BK25" s="310">
        <f>'energy balance'!BK25</f>
        <v>0</v>
      </c>
      <c r="BL25" s="310">
        <f>'energy balance'!BL25</f>
        <v>0</v>
      </c>
      <c r="BM25" s="310">
        <f>'energy balance'!BM25</f>
        <v>0</v>
      </c>
      <c r="BN25" s="311">
        <f>'energy balance'!BN25</f>
        <v>0</v>
      </c>
      <c r="BO25" s="312">
        <f>'energy balance'!BO25</f>
        <v>0</v>
      </c>
      <c r="BQ25" s="342"/>
    </row>
    <row r="26" spans="2:69" x14ac:dyDescent="0.2">
      <c r="B26" s="28" t="s">
        <v>74</v>
      </c>
      <c r="C26">
        <f>'energy balance'!C26</f>
        <v>0</v>
      </c>
      <c r="D26">
        <f>'energy balance'!D26</f>
        <v>0</v>
      </c>
      <c r="E26" s="310">
        <f>'energy balance'!E26</f>
        <v>0</v>
      </c>
      <c r="F26" s="310">
        <f>'energy balance'!F26</f>
        <v>0</v>
      </c>
      <c r="G26" s="310">
        <f>'energy balance'!G26</f>
        <v>0</v>
      </c>
      <c r="H26" s="310">
        <f>'energy balance'!H26</f>
        <v>0</v>
      </c>
      <c r="I26" s="310">
        <f>'energy balance'!I26</f>
        <v>0</v>
      </c>
      <c r="J26" s="310">
        <f>'energy balance'!J26</f>
        <v>0</v>
      </c>
      <c r="K26" s="310">
        <f>'energy balance'!K26</f>
        <v>0</v>
      </c>
      <c r="L26" s="310">
        <f>'energy balance'!L26</f>
        <v>0</v>
      </c>
      <c r="M26" s="310">
        <f>'energy balance'!M26</f>
        <v>0</v>
      </c>
      <c r="N26" s="310">
        <f>'energy balance'!N26</f>
        <v>0</v>
      </c>
      <c r="O26" s="310">
        <f>'energy balance'!O26</f>
        <v>0</v>
      </c>
      <c r="P26" s="310">
        <f>'energy balance'!P26</f>
        <v>0</v>
      </c>
      <c r="Q26" s="310">
        <f>'energy balance'!Q26</f>
        <v>0</v>
      </c>
      <c r="R26" s="310">
        <f>'energy balance'!R26</f>
        <v>0</v>
      </c>
      <c r="S26" s="310">
        <f>'energy balance'!S26</f>
        <v>0</v>
      </c>
      <c r="T26" s="310">
        <f>'energy balance'!T26</f>
        <v>0</v>
      </c>
      <c r="U26">
        <f>'energy balance'!U26</f>
        <v>0</v>
      </c>
      <c r="V26" s="310">
        <f>'energy balance'!V26</f>
        <v>0</v>
      </c>
      <c r="W26" s="310">
        <f>'energy balance'!W26</f>
        <v>0</v>
      </c>
      <c r="X26" s="310">
        <f>'energy balance'!X26</f>
        <v>0</v>
      </c>
      <c r="Y26" s="310">
        <f>'energy balance'!Y26</f>
        <v>0</v>
      </c>
      <c r="Z26" s="310">
        <f>'energy balance'!Z26</f>
        <v>0</v>
      </c>
      <c r="AA26" s="310">
        <f>'energy balance'!AA26</f>
        <v>0</v>
      </c>
      <c r="AB26" s="310">
        <f>'energy balance'!AB26</f>
        <v>0</v>
      </c>
      <c r="AC26" s="310">
        <f>'energy balance'!AC26</f>
        <v>0</v>
      </c>
      <c r="AD26" s="310">
        <f>'energy balance'!AD26</f>
        <v>0</v>
      </c>
      <c r="AE26" s="310">
        <f>'energy balance'!AE26</f>
        <v>0</v>
      </c>
      <c r="AF26" s="310">
        <f>'energy balance'!AF26</f>
        <v>0</v>
      </c>
      <c r="AG26" s="310">
        <f>'energy balance'!AG26</f>
        <v>0</v>
      </c>
      <c r="AH26" s="310">
        <f>'energy balance'!AH26</f>
        <v>0</v>
      </c>
      <c r="AI26" s="310">
        <f>'energy balance'!AI26</f>
        <v>0</v>
      </c>
      <c r="AJ26" s="310">
        <f>'energy balance'!AJ26</f>
        <v>0</v>
      </c>
      <c r="AK26" s="310">
        <f>'energy balance'!AK26</f>
        <v>0</v>
      </c>
      <c r="AL26" s="310">
        <f>'energy balance'!AL26</f>
        <v>0</v>
      </c>
      <c r="AM26" s="310">
        <f>'energy balance'!AM26</f>
        <v>0</v>
      </c>
      <c r="AN26" s="310">
        <f>'energy balance'!AN26</f>
        <v>0</v>
      </c>
      <c r="AO26" s="310">
        <f>'energy balance'!AO26</f>
        <v>0</v>
      </c>
      <c r="AP26" s="310">
        <f>'energy balance'!AP26</f>
        <v>0</v>
      </c>
      <c r="AQ26" s="310">
        <f>'energy balance'!AQ26</f>
        <v>0</v>
      </c>
      <c r="AR26" s="310">
        <f>'energy balance'!AR26</f>
        <v>0</v>
      </c>
      <c r="AS26" s="310">
        <f>'energy balance'!AS26</f>
        <v>0</v>
      </c>
      <c r="AT26" s="310">
        <f>'energy balance'!AT26</f>
        <v>0</v>
      </c>
      <c r="AU26" s="310">
        <f>'energy balance'!AU26</f>
        <v>0</v>
      </c>
      <c r="AV26" s="310">
        <f>'energy balance'!AV26</f>
        <v>0</v>
      </c>
      <c r="AW26" s="310">
        <f>'energy balance'!AW26</f>
        <v>0</v>
      </c>
      <c r="AX26" s="310">
        <f>'energy balance'!AX26</f>
        <v>0</v>
      </c>
      <c r="AY26" s="310">
        <f>'energy balance'!AY26</f>
        <v>0</v>
      </c>
      <c r="AZ26" s="310">
        <f>'energy balance'!AZ26</f>
        <v>0</v>
      </c>
      <c r="BA26" s="310">
        <f>'energy balance'!BA26</f>
        <v>0</v>
      </c>
      <c r="BB26" s="310">
        <f>'energy balance'!BB26</f>
        <v>0</v>
      </c>
      <c r="BC26" s="310">
        <f>'energy balance'!BC26</f>
        <v>0</v>
      </c>
      <c r="BD26" s="310">
        <f>'energy balance'!BD26</f>
        <v>0</v>
      </c>
      <c r="BE26" s="310">
        <f>'energy balance'!BE26</f>
        <v>0</v>
      </c>
      <c r="BF26" s="310">
        <f>'energy balance'!BF26</f>
        <v>0</v>
      </c>
      <c r="BG26" s="310">
        <f>'energy balance'!BG26</f>
        <v>0</v>
      </c>
      <c r="BH26" s="310">
        <f>'energy balance'!BH26</f>
        <v>0</v>
      </c>
      <c r="BI26" s="310">
        <f>'energy balance'!BI26</f>
        <v>0</v>
      </c>
      <c r="BJ26" s="310">
        <f>'energy balance'!BJ26</f>
        <v>0</v>
      </c>
      <c r="BK26" s="310">
        <f>'energy balance'!BK26</f>
        <v>0</v>
      </c>
      <c r="BL26" s="310">
        <f>'energy balance'!BL26</f>
        <v>0</v>
      </c>
      <c r="BM26" s="310">
        <f>'energy balance'!BM26</f>
        <v>0</v>
      </c>
      <c r="BN26" s="311">
        <f>'energy balance'!BN26</f>
        <v>0</v>
      </c>
      <c r="BO26" s="312">
        <f>'energy balance'!BO26</f>
        <v>0</v>
      </c>
    </row>
    <row r="27" spans="2:69" x14ac:dyDescent="0.2">
      <c r="B27" s="28" t="s">
        <v>75</v>
      </c>
      <c r="C27">
        <f>'energy balance'!C27</f>
        <v>0</v>
      </c>
      <c r="D27">
        <f>'energy balance'!D27</f>
        <v>0</v>
      </c>
      <c r="E27" s="310">
        <f>'energy balance'!E27</f>
        <v>0</v>
      </c>
      <c r="F27" s="310">
        <f>'energy balance'!F27</f>
        <v>0</v>
      </c>
      <c r="G27" s="310">
        <f>'energy balance'!G27</f>
        <v>0</v>
      </c>
      <c r="H27" s="310">
        <f>'energy balance'!H27</f>
        <v>0</v>
      </c>
      <c r="I27" s="310">
        <f>'energy balance'!I27</f>
        <v>0</v>
      </c>
      <c r="J27" s="310">
        <f>'energy balance'!J27</f>
        <v>0</v>
      </c>
      <c r="K27" s="310">
        <f>'energy balance'!K27</f>
        <v>0</v>
      </c>
      <c r="L27" s="310">
        <f>'energy balance'!L27</f>
        <v>0</v>
      </c>
      <c r="M27" s="310">
        <f>'energy balance'!M27</f>
        <v>0</v>
      </c>
      <c r="N27" s="310">
        <f>'energy balance'!N27</f>
        <v>0</v>
      </c>
      <c r="O27" s="310">
        <f>'energy balance'!O27</f>
        <v>0</v>
      </c>
      <c r="P27" s="310">
        <f>'energy balance'!P27</f>
        <v>0</v>
      </c>
      <c r="Q27" s="310">
        <f>'energy balance'!Q27</f>
        <v>0</v>
      </c>
      <c r="R27" s="310">
        <f>'energy balance'!R27</f>
        <v>0</v>
      </c>
      <c r="S27" s="310">
        <f>'energy balance'!S27</f>
        <v>0</v>
      </c>
      <c r="T27" s="310">
        <f>'energy balance'!T27</f>
        <v>0</v>
      </c>
      <c r="U27">
        <f>'energy balance'!U27</f>
        <v>0</v>
      </c>
      <c r="V27" s="310">
        <f>'energy balance'!V27</f>
        <v>0</v>
      </c>
      <c r="W27" s="310">
        <f>'energy balance'!W27</f>
        <v>0</v>
      </c>
      <c r="X27" s="310">
        <f>'energy balance'!X27</f>
        <v>0</v>
      </c>
      <c r="Y27" s="310">
        <f>'energy balance'!Y27</f>
        <v>0</v>
      </c>
      <c r="Z27" s="310">
        <f>'energy balance'!Z27</f>
        <v>0</v>
      </c>
      <c r="AA27" s="310">
        <f>'energy balance'!AA27</f>
        <v>0</v>
      </c>
      <c r="AB27" s="310">
        <f>'energy balance'!AB27</f>
        <v>0</v>
      </c>
      <c r="AC27" s="310">
        <f>'energy balance'!AC27</f>
        <v>0</v>
      </c>
      <c r="AD27" s="310">
        <f>'energy balance'!AD27</f>
        <v>0</v>
      </c>
      <c r="AE27" s="310">
        <f>'energy balance'!AE27</f>
        <v>0</v>
      </c>
      <c r="AF27" s="310">
        <f>'energy balance'!AF27</f>
        <v>0</v>
      </c>
      <c r="AG27" s="310">
        <f>'energy balance'!AG27</f>
        <v>0</v>
      </c>
      <c r="AH27" s="310">
        <f>'energy balance'!AH27</f>
        <v>0</v>
      </c>
      <c r="AI27" s="310">
        <f>'energy balance'!AI27</f>
        <v>0</v>
      </c>
      <c r="AJ27" s="310">
        <f>'energy balance'!AJ27</f>
        <v>0</v>
      </c>
      <c r="AK27" s="310">
        <f>'energy balance'!AK27</f>
        <v>0</v>
      </c>
      <c r="AL27" s="310">
        <f>'energy balance'!AL27</f>
        <v>0</v>
      </c>
      <c r="AM27" s="310">
        <f>'energy balance'!AM27</f>
        <v>0</v>
      </c>
      <c r="AN27" s="310">
        <f>'energy balance'!AN27</f>
        <v>0</v>
      </c>
      <c r="AO27" s="310">
        <f>'energy balance'!AO27</f>
        <v>0</v>
      </c>
      <c r="AP27" s="310">
        <f>'energy balance'!AP27</f>
        <v>0</v>
      </c>
      <c r="AQ27" s="310">
        <f>'energy balance'!AQ27</f>
        <v>0</v>
      </c>
      <c r="AR27" s="310">
        <f>'energy balance'!AR27</f>
        <v>0</v>
      </c>
      <c r="AS27" s="310">
        <f>'energy balance'!AS27</f>
        <v>0</v>
      </c>
      <c r="AT27" s="310">
        <f>'energy balance'!AT27</f>
        <v>0</v>
      </c>
      <c r="AU27" s="310">
        <f>'energy balance'!AU27</f>
        <v>0</v>
      </c>
      <c r="AV27" s="310">
        <f>'energy balance'!AV27</f>
        <v>0</v>
      </c>
      <c r="AW27" s="310">
        <f>'energy balance'!AW27</f>
        <v>0</v>
      </c>
      <c r="AX27" s="310">
        <f>'energy balance'!AX27</f>
        <v>0</v>
      </c>
      <c r="AY27" s="310">
        <f>'energy balance'!AY27</f>
        <v>0</v>
      </c>
      <c r="AZ27" s="310">
        <f>'energy balance'!AZ27</f>
        <v>0</v>
      </c>
      <c r="BA27" s="310">
        <f>'energy balance'!BA27</f>
        <v>0</v>
      </c>
      <c r="BB27" s="310">
        <f>'energy balance'!BB27</f>
        <v>0</v>
      </c>
      <c r="BC27" s="310">
        <f>'energy balance'!BC27</f>
        <v>0</v>
      </c>
      <c r="BD27" s="310">
        <f>'energy balance'!BD27</f>
        <v>0</v>
      </c>
      <c r="BE27" s="310">
        <f>'energy balance'!BE27</f>
        <v>0</v>
      </c>
      <c r="BF27" s="310">
        <f>'energy balance'!BF27</f>
        <v>0</v>
      </c>
      <c r="BG27" s="310">
        <f>'energy balance'!BG27</f>
        <v>0</v>
      </c>
      <c r="BH27" s="310">
        <f>'energy balance'!BH27</f>
        <v>0</v>
      </c>
      <c r="BI27" s="310">
        <f>'energy balance'!BI27</f>
        <v>0</v>
      </c>
      <c r="BJ27" s="310">
        <f>'energy balance'!BJ27</f>
        <v>0</v>
      </c>
      <c r="BK27" s="310">
        <f>'energy balance'!BK27</f>
        <v>0</v>
      </c>
      <c r="BL27" s="310">
        <f>'energy balance'!BL27</f>
        <v>0</v>
      </c>
      <c r="BM27" s="310">
        <f>'energy balance'!BM27</f>
        <v>0</v>
      </c>
      <c r="BN27" s="311">
        <f>'energy balance'!BN27</f>
        <v>0</v>
      </c>
      <c r="BO27" s="312">
        <f>'energy balance'!BO27</f>
        <v>0</v>
      </c>
    </row>
    <row r="28" spans="2:69" x14ac:dyDescent="0.2">
      <c r="B28" s="28" t="s">
        <v>76</v>
      </c>
      <c r="C28">
        <f>'energy balance'!C28</f>
        <v>0</v>
      </c>
      <c r="D28">
        <f>'energy balance'!D28</f>
        <v>0</v>
      </c>
      <c r="E28" s="310">
        <f>'energy balance'!E28</f>
        <v>0</v>
      </c>
      <c r="F28" s="310">
        <f>'energy balance'!F28</f>
        <v>0</v>
      </c>
      <c r="G28" s="310">
        <f>'energy balance'!G28</f>
        <v>0</v>
      </c>
      <c r="H28" s="310">
        <f>'energy balance'!H28</f>
        <v>0</v>
      </c>
      <c r="I28" s="310">
        <f>'energy balance'!I28</f>
        <v>0</v>
      </c>
      <c r="J28" s="310">
        <f>'energy balance'!J28</f>
        <v>0</v>
      </c>
      <c r="K28" s="310">
        <f>'energy balance'!K28</f>
        <v>0</v>
      </c>
      <c r="L28" s="310">
        <f>'energy balance'!L28</f>
        <v>0</v>
      </c>
      <c r="M28" s="310">
        <f>'energy balance'!M28</f>
        <v>0</v>
      </c>
      <c r="N28" s="310">
        <f>'energy balance'!N28</f>
        <v>0</v>
      </c>
      <c r="O28" s="310">
        <f>'energy balance'!O28</f>
        <v>0</v>
      </c>
      <c r="P28" s="310">
        <f>'energy balance'!P28</f>
        <v>0</v>
      </c>
      <c r="Q28" s="310">
        <f>'energy balance'!Q28</f>
        <v>0</v>
      </c>
      <c r="R28" s="310">
        <f>'energy balance'!R28</f>
        <v>0</v>
      </c>
      <c r="S28" s="310">
        <f>'energy balance'!S28</f>
        <v>0</v>
      </c>
      <c r="T28" s="310">
        <f>'energy balance'!T28</f>
        <v>0</v>
      </c>
      <c r="U28">
        <f>'energy balance'!U28</f>
        <v>0</v>
      </c>
      <c r="V28" s="310">
        <f>'energy balance'!V28</f>
        <v>0</v>
      </c>
      <c r="W28" s="310">
        <f>'energy balance'!W28</f>
        <v>0</v>
      </c>
      <c r="X28" s="310">
        <f>'energy balance'!X28</f>
        <v>0</v>
      </c>
      <c r="Y28" s="310">
        <f>'energy balance'!Y28</f>
        <v>0</v>
      </c>
      <c r="Z28" s="310">
        <f>'energy balance'!Z28</f>
        <v>0</v>
      </c>
      <c r="AA28" s="310">
        <f>'energy balance'!AA28</f>
        <v>0</v>
      </c>
      <c r="AB28" s="310">
        <f>'energy balance'!AB28</f>
        <v>0</v>
      </c>
      <c r="AC28" s="310">
        <f>'energy balance'!AC28</f>
        <v>0</v>
      </c>
      <c r="AD28" s="310">
        <f>'energy balance'!AD28</f>
        <v>0</v>
      </c>
      <c r="AE28" s="310">
        <f>'energy balance'!AE28</f>
        <v>0</v>
      </c>
      <c r="AF28" s="310">
        <f>'energy balance'!AF28</f>
        <v>0</v>
      </c>
      <c r="AG28" s="310">
        <f>'energy balance'!AG28</f>
        <v>0</v>
      </c>
      <c r="AH28" s="310">
        <f>'energy balance'!AH28</f>
        <v>0</v>
      </c>
      <c r="AI28" s="310">
        <f>'energy balance'!AI28</f>
        <v>0</v>
      </c>
      <c r="AJ28" s="310">
        <f>'energy balance'!AJ28</f>
        <v>0</v>
      </c>
      <c r="AK28" s="310">
        <f>'energy balance'!AK28</f>
        <v>0</v>
      </c>
      <c r="AL28" s="310">
        <f>'energy balance'!AL28</f>
        <v>0</v>
      </c>
      <c r="AM28" s="310">
        <f>'energy balance'!AM28</f>
        <v>0</v>
      </c>
      <c r="AN28" s="310">
        <f>'energy balance'!AN28</f>
        <v>0</v>
      </c>
      <c r="AO28" s="310">
        <f>'energy balance'!AO28</f>
        <v>0</v>
      </c>
      <c r="AP28" s="310">
        <f>'energy balance'!AP28</f>
        <v>0</v>
      </c>
      <c r="AQ28" s="310">
        <f>'energy balance'!AQ28</f>
        <v>0</v>
      </c>
      <c r="AR28" s="310">
        <f>'energy balance'!AR28</f>
        <v>0</v>
      </c>
      <c r="AS28" s="310">
        <f>'energy balance'!AS28</f>
        <v>0</v>
      </c>
      <c r="AT28" s="310">
        <f>'energy balance'!AT28</f>
        <v>0</v>
      </c>
      <c r="AU28" s="310">
        <f>'energy balance'!AU28</f>
        <v>0</v>
      </c>
      <c r="AV28" s="310">
        <f>'energy balance'!AV28</f>
        <v>0</v>
      </c>
      <c r="AW28" s="310">
        <f>'energy balance'!AW28</f>
        <v>0</v>
      </c>
      <c r="AX28" s="310">
        <f>'energy balance'!AX28</f>
        <v>0</v>
      </c>
      <c r="AY28" s="310">
        <f>'energy balance'!AY28</f>
        <v>0</v>
      </c>
      <c r="AZ28" s="310">
        <f>'energy balance'!AZ28</f>
        <v>0</v>
      </c>
      <c r="BA28" s="310">
        <f>'energy balance'!BA28</f>
        <v>0</v>
      </c>
      <c r="BB28" s="310">
        <f>'energy balance'!BB28</f>
        <v>0</v>
      </c>
      <c r="BC28" s="310">
        <f>'energy balance'!BC28</f>
        <v>0</v>
      </c>
      <c r="BD28" s="310">
        <f>'energy balance'!BD28</f>
        <v>0</v>
      </c>
      <c r="BE28" s="310">
        <f>'energy balance'!BE28</f>
        <v>0</v>
      </c>
      <c r="BF28" s="310">
        <f>'energy balance'!BF28</f>
        <v>0</v>
      </c>
      <c r="BG28" s="310">
        <f>'energy balance'!BG28</f>
        <v>0</v>
      </c>
      <c r="BH28" s="310">
        <f>'energy balance'!BH28</f>
        <v>0</v>
      </c>
      <c r="BI28" s="310">
        <f>'energy balance'!BI28</f>
        <v>0</v>
      </c>
      <c r="BJ28" s="310">
        <f>'energy balance'!BJ28</f>
        <v>0</v>
      </c>
      <c r="BK28" s="310">
        <f>'energy balance'!BK28</f>
        <v>0</v>
      </c>
      <c r="BL28" s="310">
        <f>'energy balance'!BL28</f>
        <v>0</v>
      </c>
      <c r="BM28" s="310">
        <f>'energy balance'!BM28</f>
        <v>0</v>
      </c>
      <c r="BN28" s="311">
        <f>'energy balance'!BN28</f>
        <v>0</v>
      </c>
      <c r="BO28" s="312">
        <f>'energy balance'!BO28</f>
        <v>0</v>
      </c>
    </row>
    <row r="29" spans="2:69" x14ac:dyDescent="0.2">
      <c r="B29" s="28" t="s">
        <v>77</v>
      </c>
      <c r="C29">
        <f>'energy balance'!C29</f>
        <v>0</v>
      </c>
      <c r="D29">
        <f>'energy balance'!D29</f>
        <v>0</v>
      </c>
      <c r="E29" s="310">
        <f>'energy balance'!E29</f>
        <v>0</v>
      </c>
      <c r="F29" s="310">
        <f>'energy balance'!F29</f>
        <v>0</v>
      </c>
      <c r="G29" s="310">
        <f>'energy balance'!G29</f>
        <v>0</v>
      </c>
      <c r="H29" s="310">
        <f>'energy balance'!H29</f>
        <v>0</v>
      </c>
      <c r="I29" s="310">
        <f>'energy balance'!I29</f>
        <v>0</v>
      </c>
      <c r="J29" s="310">
        <f>'energy balance'!J29</f>
        <v>0</v>
      </c>
      <c r="K29" s="310">
        <f>'energy balance'!K29</f>
        <v>0</v>
      </c>
      <c r="L29" s="310">
        <f>'energy balance'!L29</f>
        <v>0</v>
      </c>
      <c r="M29" s="310">
        <f>'energy balance'!M29</f>
        <v>0</v>
      </c>
      <c r="N29" s="310">
        <f>'energy balance'!N29</f>
        <v>0</v>
      </c>
      <c r="O29" s="310">
        <f>'energy balance'!O29</f>
        <v>0</v>
      </c>
      <c r="P29" s="310">
        <f>'energy balance'!P29</f>
        <v>0</v>
      </c>
      <c r="Q29" s="310">
        <f>'energy balance'!Q29</f>
        <v>0</v>
      </c>
      <c r="R29" s="310">
        <f>'energy balance'!R29</f>
        <v>0</v>
      </c>
      <c r="S29" s="310">
        <f>'energy balance'!S29</f>
        <v>0</v>
      </c>
      <c r="T29" s="310">
        <f>'energy balance'!T29</f>
        <v>0</v>
      </c>
      <c r="U29">
        <f>'energy balance'!U29</f>
        <v>0</v>
      </c>
      <c r="V29" s="310">
        <f>'energy balance'!V29</f>
        <v>0</v>
      </c>
      <c r="W29" s="310">
        <f>'energy balance'!W29</f>
        <v>0</v>
      </c>
      <c r="X29" s="310">
        <f>'energy balance'!X29</f>
        <v>0</v>
      </c>
      <c r="Y29" s="310">
        <f>'energy balance'!Y29</f>
        <v>0</v>
      </c>
      <c r="Z29" s="310">
        <f>'energy balance'!Z29</f>
        <v>0</v>
      </c>
      <c r="AA29" s="310">
        <f>'energy balance'!AA29</f>
        <v>0</v>
      </c>
      <c r="AB29" s="310">
        <f>'energy balance'!AB29</f>
        <v>0</v>
      </c>
      <c r="AC29" s="310">
        <f>'energy balance'!AC29</f>
        <v>0</v>
      </c>
      <c r="AD29" s="310">
        <f>'energy balance'!AD29</f>
        <v>0</v>
      </c>
      <c r="AE29" s="310">
        <f>'energy balance'!AE29</f>
        <v>0</v>
      </c>
      <c r="AF29" s="310">
        <f>'energy balance'!AF29</f>
        <v>0</v>
      </c>
      <c r="AG29" s="310">
        <f>'energy balance'!AG29</f>
        <v>0</v>
      </c>
      <c r="AH29" s="310">
        <f>'energy balance'!AH29</f>
        <v>0</v>
      </c>
      <c r="AI29" s="310">
        <f>'energy balance'!AI29</f>
        <v>0</v>
      </c>
      <c r="AJ29" s="310">
        <f>'energy balance'!AJ29</f>
        <v>0</v>
      </c>
      <c r="AK29" s="310">
        <f>'energy balance'!AK29</f>
        <v>0</v>
      </c>
      <c r="AL29" s="310">
        <f>'energy balance'!AL29</f>
        <v>0</v>
      </c>
      <c r="AM29" s="310">
        <f>'energy balance'!AM29</f>
        <v>0</v>
      </c>
      <c r="AN29" s="310">
        <f>'energy balance'!AN29</f>
        <v>0</v>
      </c>
      <c r="AO29" s="310">
        <f>'energy balance'!AO29</f>
        <v>0</v>
      </c>
      <c r="AP29" s="310">
        <f>'energy balance'!AP29</f>
        <v>0</v>
      </c>
      <c r="AQ29" s="310">
        <f>'energy balance'!AQ29</f>
        <v>0</v>
      </c>
      <c r="AR29" s="310">
        <f>'energy balance'!AR29</f>
        <v>0</v>
      </c>
      <c r="AS29" s="310">
        <f>'energy balance'!AS29</f>
        <v>0</v>
      </c>
      <c r="AT29" s="310">
        <f>'energy balance'!AT29</f>
        <v>0</v>
      </c>
      <c r="AU29" s="310">
        <f>'energy balance'!AU29</f>
        <v>0</v>
      </c>
      <c r="AV29" s="310">
        <f>'energy balance'!AV29</f>
        <v>0</v>
      </c>
      <c r="AW29" s="310">
        <f>'energy balance'!AW29</f>
        <v>0</v>
      </c>
      <c r="AX29" s="310">
        <f>'energy balance'!AX29</f>
        <v>0</v>
      </c>
      <c r="AY29" s="310">
        <f>'energy balance'!AY29</f>
        <v>0</v>
      </c>
      <c r="AZ29" s="310">
        <f>'energy balance'!AZ29</f>
        <v>0</v>
      </c>
      <c r="BA29" s="310">
        <f>'energy balance'!BA29</f>
        <v>0</v>
      </c>
      <c r="BB29" s="310">
        <f>'energy balance'!BB29</f>
        <v>0</v>
      </c>
      <c r="BC29" s="310">
        <f>'energy balance'!BC29</f>
        <v>0</v>
      </c>
      <c r="BD29" s="310">
        <f>'energy balance'!BD29</f>
        <v>0</v>
      </c>
      <c r="BE29" s="310">
        <f>'energy balance'!BE29</f>
        <v>0</v>
      </c>
      <c r="BF29" s="310">
        <f>'energy balance'!BF29</f>
        <v>0</v>
      </c>
      <c r="BG29" s="310">
        <f>'energy balance'!BG29</f>
        <v>0</v>
      </c>
      <c r="BH29" s="310">
        <f>'energy balance'!BH29</f>
        <v>0</v>
      </c>
      <c r="BI29" s="310">
        <f>'energy balance'!BI29</f>
        <v>0</v>
      </c>
      <c r="BJ29" s="310">
        <f>'energy balance'!BJ29</f>
        <v>0</v>
      </c>
      <c r="BK29" s="310">
        <f>'energy balance'!BK29</f>
        <v>0</v>
      </c>
      <c r="BL29" s="310">
        <f>'energy balance'!BL29</f>
        <v>0</v>
      </c>
      <c r="BM29" s="310">
        <f>'energy balance'!BM29</f>
        <v>0</v>
      </c>
      <c r="BN29" s="311">
        <f>'energy balance'!BN29</f>
        <v>0</v>
      </c>
      <c r="BO29" s="312">
        <f>'energy balance'!BO29</f>
        <v>0</v>
      </c>
    </row>
    <row r="30" spans="2:69" x14ac:dyDescent="0.2">
      <c r="B30" s="28" t="s">
        <v>78</v>
      </c>
      <c r="C30">
        <f>'energy balance'!C30</f>
        <v>0</v>
      </c>
      <c r="D30">
        <f>'energy balance'!D30</f>
        <v>0</v>
      </c>
      <c r="E30" s="310">
        <f>'energy balance'!E30</f>
        <v>0</v>
      </c>
      <c r="F30" s="310">
        <f>'energy balance'!F30</f>
        <v>0</v>
      </c>
      <c r="G30" s="310">
        <f>'energy balance'!G30</f>
        <v>0</v>
      </c>
      <c r="H30" s="310">
        <f>'energy balance'!H30</f>
        <v>0</v>
      </c>
      <c r="I30" s="310">
        <f>'energy balance'!I30</f>
        <v>0</v>
      </c>
      <c r="J30" s="310">
        <f>'energy balance'!J30</f>
        <v>0</v>
      </c>
      <c r="K30" s="310">
        <f>'energy balance'!K30</f>
        <v>0</v>
      </c>
      <c r="L30" s="310">
        <f>'energy balance'!L30</f>
        <v>0</v>
      </c>
      <c r="M30" s="310">
        <f>'energy balance'!M30</f>
        <v>0</v>
      </c>
      <c r="N30" s="310">
        <f>'energy balance'!N30</f>
        <v>0</v>
      </c>
      <c r="O30" s="310">
        <f>'energy balance'!O30</f>
        <v>0</v>
      </c>
      <c r="P30" s="310">
        <f>'energy balance'!P30</f>
        <v>0</v>
      </c>
      <c r="Q30" s="310">
        <f>'energy balance'!Q30</f>
        <v>0</v>
      </c>
      <c r="R30" s="310">
        <f>'energy balance'!R30</f>
        <v>0</v>
      </c>
      <c r="S30" s="310">
        <f>'energy balance'!S30</f>
        <v>0</v>
      </c>
      <c r="T30" s="310">
        <f>'energy balance'!T30</f>
        <v>0</v>
      </c>
      <c r="U30">
        <f>'energy balance'!U30</f>
        <v>0</v>
      </c>
      <c r="V30" s="310">
        <f>'energy balance'!V30</f>
        <v>0</v>
      </c>
      <c r="W30" s="310">
        <f>'energy balance'!W30</f>
        <v>0</v>
      </c>
      <c r="X30" s="310">
        <f>'energy balance'!X30</f>
        <v>0</v>
      </c>
      <c r="Y30" s="310">
        <f>'energy balance'!Y30</f>
        <v>0</v>
      </c>
      <c r="Z30" s="310">
        <f>'energy balance'!Z30</f>
        <v>0</v>
      </c>
      <c r="AA30" s="310">
        <f>'energy balance'!AA30</f>
        <v>0</v>
      </c>
      <c r="AB30" s="310">
        <f>'energy balance'!AB30</f>
        <v>0</v>
      </c>
      <c r="AC30" s="310">
        <f>'energy balance'!AC30</f>
        <v>0</v>
      </c>
      <c r="AD30" s="310">
        <f>'energy balance'!AD30</f>
        <v>0</v>
      </c>
      <c r="AE30" s="310">
        <f>'energy balance'!AE30</f>
        <v>0</v>
      </c>
      <c r="AF30" s="310">
        <f>'energy balance'!AF30</f>
        <v>0</v>
      </c>
      <c r="AG30" s="310">
        <f>'energy balance'!AG30</f>
        <v>0</v>
      </c>
      <c r="AH30" s="310">
        <f>'energy balance'!AH30</f>
        <v>0</v>
      </c>
      <c r="AI30" s="310">
        <f>'energy balance'!AI30</f>
        <v>0</v>
      </c>
      <c r="AJ30" s="310">
        <f>'energy balance'!AJ30</f>
        <v>0</v>
      </c>
      <c r="AK30" s="310">
        <f>'energy balance'!AK30</f>
        <v>0</v>
      </c>
      <c r="AL30" s="310">
        <f>'energy balance'!AL30</f>
        <v>0</v>
      </c>
      <c r="AM30" s="310">
        <f>'energy balance'!AM30</f>
        <v>0</v>
      </c>
      <c r="AN30" s="310">
        <f>'energy balance'!AN30</f>
        <v>0</v>
      </c>
      <c r="AO30" s="310">
        <f>'energy balance'!AO30</f>
        <v>0</v>
      </c>
      <c r="AP30" s="310">
        <f>'energy balance'!AP30</f>
        <v>0</v>
      </c>
      <c r="AQ30" s="310">
        <f>'energy balance'!AQ30</f>
        <v>0</v>
      </c>
      <c r="AR30" s="310">
        <f>'energy balance'!AR30</f>
        <v>0</v>
      </c>
      <c r="AS30" s="310">
        <f>'energy balance'!AS30</f>
        <v>0</v>
      </c>
      <c r="AT30" s="310">
        <f>'energy balance'!AT30</f>
        <v>0</v>
      </c>
      <c r="AU30" s="310">
        <f>'energy balance'!AU30</f>
        <v>0</v>
      </c>
      <c r="AV30" s="310">
        <f>'energy balance'!AV30</f>
        <v>0</v>
      </c>
      <c r="AW30" s="310">
        <f>'energy balance'!AW30</f>
        <v>0</v>
      </c>
      <c r="AX30" s="310">
        <f>'energy balance'!AX30</f>
        <v>0</v>
      </c>
      <c r="AY30" s="310">
        <f>'energy balance'!AY30</f>
        <v>0</v>
      </c>
      <c r="AZ30" s="310">
        <f>'energy balance'!AZ30</f>
        <v>0</v>
      </c>
      <c r="BA30" s="310">
        <f>'energy balance'!BA30</f>
        <v>0</v>
      </c>
      <c r="BB30" s="310">
        <f>'energy balance'!BB30</f>
        <v>0</v>
      </c>
      <c r="BC30" s="310">
        <f>'energy balance'!BC30</f>
        <v>0</v>
      </c>
      <c r="BD30" s="310">
        <f>'energy balance'!BD30</f>
        <v>0</v>
      </c>
      <c r="BE30" s="310">
        <f>'energy balance'!BE30</f>
        <v>0</v>
      </c>
      <c r="BF30" s="310">
        <f>'energy balance'!BF30</f>
        <v>0</v>
      </c>
      <c r="BG30" s="310">
        <f>'energy balance'!BG30</f>
        <v>0</v>
      </c>
      <c r="BH30" s="310">
        <f>'energy balance'!BH30</f>
        <v>0</v>
      </c>
      <c r="BI30" s="310">
        <f>'energy balance'!BI30</f>
        <v>0</v>
      </c>
      <c r="BJ30" s="310">
        <f>'energy balance'!BJ30</f>
        <v>0</v>
      </c>
      <c r="BK30" s="310">
        <f>'energy balance'!BK30</f>
        <v>0</v>
      </c>
      <c r="BL30" s="310">
        <f>'energy balance'!BL30</f>
        <v>0</v>
      </c>
      <c r="BM30" s="310">
        <f>'energy balance'!BM30</f>
        <v>0</v>
      </c>
      <c r="BN30" s="311">
        <f>'energy balance'!BN30</f>
        <v>0</v>
      </c>
      <c r="BO30" s="312">
        <f>'energy balance'!BO30</f>
        <v>0</v>
      </c>
    </row>
    <row r="31" spans="2:69" x14ac:dyDescent="0.2">
      <c r="B31" s="28" t="s">
        <v>79</v>
      </c>
      <c r="C31">
        <f>'energy balance'!C31</f>
        <v>0</v>
      </c>
      <c r="D31">
        <f>'energy balance'!D31</f>
        <v>0</v>
      </c>
      <c r="E31" s="310">
        <f>'energy balance'!E31</f>
        <v>0</v>
      </c>
      <c r="F31" s="310">
        <f>'energy balance'!F31</f>
        <v>0</v>
      </c>
      <c r="G31" s="310">
        <f>'energy balance'!G31</f>
        <v>0</v>
      </c>
      <c r="H31" s="310">
        <f>'energy balance'!H31</f>
        <v>0</v>
      </c>
      <c r="I31" s="310">
        <f>'energy balance'!I31</f>
        <v>0</v>
      </c>
      <c r="J31" s="310">
        <f>'energy balance'!J31</f>
        <v>0</v>
      </c>
      <c r="K31" s="310">
        <f>'energy balance'!K31</f>
        <v>0</v>
      </c>
      <c r="L31" s="310">
        <f>'energy balance'!L31</f>
        <v>0</v>
      </c>
      <c r="M31" s="310">
        <f>'energy balance'!M31</f>
        <v>0</v>
      </c>
      <c r="N31" s="310">
        <f>'energy balance'!N31</f>
        <v>0</v>
      </c>
      <c r="O31" s="310">
        <f>'energy balance'!O31</f>
        <v>0</v>
      </c>
      <c r="P31" s="310">
        <f>'energy balance'!P31</f>
        <v>0</v>
      </c>
      <c r="Q31" s="310">
        <f>'energy balance'!Q31</f>
        <v>0</v>
      </c>
      <c r="R31" s="310">
        <f>'energy balance'!R31</f>
        <v>0</v>
      </c>
      <c r="S31" s="310">
        <f>'energy balance'!S31</f>
        <v>0</v>
      </c>
      <c r="T31" s="310">
        <f>'energy balance'!T31</f>
        <v>0</v>
      </c>
      <c r="U31">
        <f>'energy balance'!U31</f>
        <v>0</v>
      </c>
      <c r="V31" s="310">
        <f>'energy balance'!V31</f>
        <v>0</v>
      </c>
      <c r="W31" s="310">
        <f>'energy balance'!W31</f>
        <v>0</v>
      </c>
      <c r="X31" s="310">
        <f>'energy balance'!X31</f>
        <v>0</v>
      </c>
      <c r="Y31" s="310">
        <f>'energy balance'!Y31</f>
        <v>0</v>
      </c>
      <c r="Z31" s="310">
        <f>'energy balance'!Z31</f>
        <v>0</v>
      </c>
      <c r="AA31" s="310">
        <f>'energy balance'!AA31</f>
        <v>0</v>
      </c>
      <c r="AB31" s="310">
        <f>'energy balance'!AB31</f>
        <v>0</v>
      </c>
      <c r="AC31" s="310">
        <f>'energy balance'!AC31</f>
        <v>0</v>
      </c>
      <c r="AD31" s="310">
        <f>'energy balance'!AD31</f>
        <v>0</v>
      </c>
      <c r="AE31" s="310">
        <f>'energy balance'!AE31</f>
        <v>0</v>
      </c>
      <c r="AF31" s="310">
        <f>'energy balance'!AF31</f>
        <v>0</v>
      </c>
      <c r="AG31" s="310">
        <f>'energy balance'!AG31</f>
        <v>0</v>
      </c>
      <c r="AH31" s="310">
        <f>'energy balance'!AH31</f>
        <v>0</v>
      </c>
      <c r="AI31" s="310">
        <f>'energy balance'!AI31</f>
        <v>0</v>
      </c>
      <c r="AJ31" s="310">
        <f>'energy balance'!AJ31</f>
        <v>0</v>
      </c>
      <c r="AK31" s="310">
        <f>'energy balance'!AK31</f>
        <v>0</v>
      </c>
      <c r="AL31" s="310">
        <f>'energy balance'!AL31</f>
        <v>0</v>
      </c>
      <c r="AM31" s="310">
        <f>'energy balance'!AM31</f>
        <v>0</v>
      </c>
      <c r="AN31" s="310">
        <f>'energy balance'!AN31</f>
        <v>0</v>
      </c>
      <c r="AO31" s="310">
        <f>'energy balance'!AO31</f>
        <v>0</v>
      </c>
      <c r="AP31" s="310">
        <f>'energy balance'!AP31</f>
        <v>0</v>
      </c>
      <c r="AQ31" s="310">
        <f>'energy balance'!AQ31</f>
        <v>0</v>
      </c>
      <c r="AR31" s="310">
        <f>'energy balance'!AR31</f>
        <v>0</v>
      </c>
      <c r="AS31" s="310">
        <f>'energy balance'!AS31</f>
        <v>0</v>
      </c>
      <c r="AT31" s="310">
        <f>'energy balance'!AT31</f>
        <v>0</v>
      </c>
      <c r="AU31" s="310">
        <f>'energy balance'!AU31</f>
        <v>0</v>
      </c>
      <c r="AV31" s="310">
        <f>'energy balance'!AV31</f>
        <v>0</v>
      </c>
      <c r="AW31" s="310">
        <f>'energy balance'!AW31</f>
        <v>0</v>
      </c>
      <c r="AX31" s="310">
        <f>'energy balance'!AX31</f>
        <v>0</v>
      </c>
      <c r="AY31" s="310">
        <f>'energy balance'!AY31</f>
        <v>0</v>
      </c>
      <c r="AZ31" s="310">
        <f>'energy balance'!AZ31</f>
        <v>0</v>
      </c>
      <c r="BA31" s="310">
        <f>'energy balance'!BA31</f>
        <v>0</v>
      </c>
      <c r="BB31" s="310">
        <f>'energy balance'!BB31</f>
        <v>0</v>
      </c>
      <c r="BC31" s="310">
        <f>'energy balance'!BC31</f>
        <v>0</v>
      </c>
      <c r="BD31" s="310">
        <f>'energy balance'!BD31</f>
        <v>0</v>
      </c>
      <c r="BE31" s="310">
        <f>'energy balance'!BE31</f>
        <v>0</v>
      </c>
      <c r="BF31" s="310">
        <f>'energy balance'!BF31</f>
        <v>0</v>
      </c>
      <c r="BG31" s="310">
        <f>'energy balance'!BG31</f>
        <v>0</v>
      </c>
      <c r="BH31" s="310">
        <f>'energy balance'!BH31</f>
        <v>0</v>
      </c>
      <c r="BI31" s="310">
        <f>'energy balance'!BI31</f>
        <v>0</v>
      </c>
      <c r="BJ31" s="310">
        <f>'energy balance'!BJ31</f>
        <v>0</v>
      </c>
      <c r="BK31" s="310">
        <f>'energy balance'!BK31</f>
        <v>0</v>
      </c>
      <c r="BL31" s="310">
        <f>'energy balance'!BL31</f>
        <v>0</v>
      </c>
      <c r="BM31" s="310">
        <f>'energy balance'!BM31</f>
        <v>0</v>
      </c>
      <c r="BN31" s="311">
        <f>'energy balance'!BN31</f>
        <v>0</v>
      </c>
      <c r="BO31" s="312">
        <f>'energy balance'!BO31</f>
        <v>0</v>
      </c>
    </row>
    <row r="32" spans="2:69" x14ac:dyDescent="0.2">
      <c r="B32" s="28" t="s">
        <v>80</v>
      </c>
      <c r="C32">
        <f>'energy balance'!C32</f>
        <v>0</v>
      </c>
      <c r="D32">
        <f>'energy balance'!D32</f>
        <v>0</v>
      </c>
      <c r="E32" s="310">
        <f>'energy balance'!E32</f>
        <v>0</v>
      </c>
      <c r="F32" s="310">
        <f>'energy balance'!F32</f>
        <v>0</v>
      </c>
      <c r="G32" s="310">
        <f>'energy balance'!G32</f>
        <v>0</v>
      </c>
      <c r="H32" s="310">
        <f>'energy balance'!H32</f>
        <v>0</v>
      </c>
      <c r="I32" s="310">
        <f>'energy balance'!I32</f>
        <v>0</v>
      </c>
      <c r="J32" s="310">
        <f>'energy balance'!J32</f>
        <v>0</v>
      </c>
      <c r="K32" s="310">
        <f>'energy balance'!K32</f>
        <v>0</v>
      </c>
      <c r="L32" s="310">
        <f>'energy balance'!L32</f>
        <v>0</v>
      </c>
      <c r="M32" s="310">
        <f>'energy balance'!M32</f>
        <v>0</v>
      </c>
      <c r="N32" s="310">
        <f>'energy balance'!N32</f>
        <v>0</v>
      </c>
      <c r="O32" s="310">
        <f>'energy balance'!O32</f>
        <v>0</v>
      </c>
      <c r="P32" s="310">
        <f>'energy balance'!P32</f>
        <v>0</v>
      </c>
      <c r="Q32" s="310">
        <f>'energy balance'!Q32</f>
        <v>0</v>
      </c>
      <c r="R32" s="310">
        <f>'energy balance'!R32</f>
        <v>0</v>
      </c>
      <c r="S32" s="310">
        <f>'energy balance'!S32</f>
        <v>0</v>
      </c>
      <c r="T32" s="310">
        <f>'energy balance'!T32</f>
        <v>0</v>
      </c>
      <c r="U32">
        <f>'energy balance'!U32</f>
        <v>0</v>
      </c>
      <c r="V32" s="310">
        <f>'energy balance'!V32</f>
        <v>0</v>
      </c>
      <c r="W32" s="310">
        <f>'energy balance'!W32</f>
        <v>0</v>
      </c>
      <c r="X32" s="310">
        <f>'energy balance'!X32</f>
        <v>0</v>
      </c>
      <c r="Y32" s="310">
        <f>'energy balance'!Y32</f>
        <v>0</v>
      </c>
      <c r="Z32" s="310">
        <f>'energy balance'!Z32</f>
        <v>0</v>
      </c>
      <c r="AA32" s="310">
        <f>'energy balance'!AA32</f>
        <v>0</v>
      </c>
      <c r="AB32" s="310">
        <f>'energy balance'!AB32</f>
        <v>0</v>
      </c>
      <c r="AC32" s="310">
        <f>'energy balance'!AC32</f>
        <v>0</v>
      </c>
      <c r="AD32" s="310">
        <f>'energy balance'!AD32</f>
        <v>0</v>
      </c>
      <c r="AE32" s="310">
        <f>'energy balance'!AE32</f>
        <v>0</v>
      </c>
      <c r="AF32" s="310">
        <f>'energy balance'!AF32</f>
        <v>0</v>
      </c>
      <c r="AG32" s="310">
        <f>'energy balance'!AG32</f>
        <v>0</v>
      </c>
      <c r="AH32" s="310">
        <f>'energy balance'!AH32</f>
        <v>0</v>
      </c>
      <c r="AI32" s="310">
        <f>'energy balance'!AI32</f>
        <v>0</v>
      </c>
      <c r="AJ32" s="310">
        <f>'energy balance'!AJ32</f>
        <v>0</v>
      </c>
      <c r="AK32" s="310">
        <f>'energy balance'!AK32</f>
        <v>0</v>
      </c>
      <c r="AL32" s="310">
        <f>'energy balance'!AL32</f>
        <v>0</v>
      </c>
      <c r="AM32" s="310">
        <f>'energy balance'!AM32</f>
        <v>0</v>
      </c>
      <c r="AN32" s="310">
        <f>'energy balance'!AN32</f>
        <v>0</v>
      </c>
      <c r="AO32" s="310">
        <f>'energy balance'!AO32</f>
        <v>0</v>
      </c>
      <c r="AP32" s="310">
        <f>'energy balance'!AP32</f>
        <v>0</v>
      </c>
      <c r="AQ32" s="310">
        <f>'energy balance'!AQ32</f>
        <v>0</v>
      </c>
      <c r="AR32" s="310">
        <f>'energy balance'!AR32</f>
        <v>0</v>
      </c>
      <c r="AS32" s="310">
        <f>'energy balance'!AS32</f>
        <v>0</v>
      </c>
      <c r="AT32" s="310">
        <f>'energy balance'!AT32</f>
        <v>0</v>
      </c>
      <c r="AU32" s="310">
        <f>'energy balance'!AU32</f>
        <v>0</v>
      </c>
      <c r="AV32" s="310">
        <f>'energy balance'!AV32</f>
        <v>0</v>
      </c>
      <c r="AW32" s="310">
        <f>'energy balance'!AW32</f>
        <v>0</v>
      </c>
      <c r="AX32" s="310">
        <f>'energy balance'!AX32</f>
        <v>0</v>
      </c>
      <c r="AY32" s="310">
        <f>'energy balance'!AY32</f>
        <v>0</v>
      </c>
      <c r="AZ32" s="310">
        <f>'energy balance'!AZ32</f>
        <v>0</v>
      </c>
      <c r="BA32" s="310">
        <f>'energy balance'!BA32</f>
        <v>0</v>
      </c>
      <c r="BB32" s="310">
        <f>'energy balance'!BB32</f>
        <v>0</v>
      </c>
      <c r="BC32" s="310">
        <f>'energy balance'!BC32</f>
        <v>0</v>
      </c>
      <c r="BD32" s="310">
        <f>'energy balance'!BD32</f>
        <v>0</v>
      </c>
      <c r="BE32" s="310">
        <f>'energy balance'!BE32</f>
        <v>0</v>
      </c>
      <c r="BF32" s="310">
        <f>'energy balance'!BF32</f>
        <v>0</v>
      </c>
      <c r="BG32" s="310">
        <f>'energy balance'!BG32</f>
        <v>0</v>
      </c>
      <c r="BH32" s="310">
        <f>'energy balance'!BH32</f>
        <v>0</v>
      </c>
      <c r="BI32" s="310">
        <f>'energy balance'!BI32</f>
        <v>0</v>
      </c>
      <c r="BJ32" s="310">
        <f>'energy balance'!BJ32</f>
        <v>0</v>
      </c>
      <c r="BK32" s="310">
        <f>'energy balance'!BK32</f>
        <v>0</v>
      </c>
      <c r="BL32" s="310">
        <f>'energy balance'!BL32</f>
        <v>0</v>
      </c>
      <c r="BM32" s="310">
        <f>'energy balance'!BM32</f>
        <v>0</v>
      </c>
      <c r="BN32" s="311">
        <f>'energy balance'!BN32</f>
        <v>0</v>
      </c>
      <c r="BO32" s="312">
        <f>'energy balance'!BO32</f>
        <v>0</v>
      </c>
    </row>
    <row r="33" spans="2:67" x14ac:dyDescent="0.2">
      <c r="B33" s="28" t="s">
        <v>81</v>
      </c>
      <c r="C33">
        <f>'energy balance'!C33</f>
        <v>0</v>
      </c>
      <c r="D33">
        <f>'energy balance'!D33</f>
        <v>0</v>
      </c>
      <c r="E33" s="310">
        <f>'energy balance'!E33</f>
        <v>0</v>
      </c>
      <c r="F33" s="310">
        <f>'energy balance'!F33</f>
        <v>0</v>
      </c>
      <c r="G33" s="310">
        <f>'energy balance'!G33</f>
        <v>0</v>
      </c>
      <c r="H33" s="310">
        <f>'energy balance'!H33</f>
        <v>0</v>
      </c>
      <c r="I33" s="310">
        <f>'energy balance'!I33</f>
        <v>0</v>
      </c>
      <c r="J33" s="310">
        <f>'energy balance'!J33</f>
        <v>0</v>
      </c>
      <c r="K33" s="310">
        <f>'energy balance'!K33</f>
        <v>0</v>
      </c>
      <c r="L33" s="310">
        <f>'energy balance'!L33</f>
        <v>0</v>
      </c>
      <c r="M33" s="310">
        <f>'energy balance'!M33</f>
        <v>0</v>
      </c>
      <c r="N33" s="310">
        <f>'energy balance'!N33</f>
        <v>0</v>
      </c>
      <c r="O33" s="310">
        <f>'energy balance'!O33</f>
        <v>0</v>
      </c>
      <c r="P33" s="310">
        <f>'energy balance'!P33</f>
        <v>0</v>
      </c>
      <c r="Q33" s="310">
        <f>'energy balance'!Q33</f>
        <v>0</v>
      </c>
      <c r="R33" s="310">
        <f>'energy balance'!R33</f>
        <v>0</v>
      </c>
      <c r="S33" s="310">
        <f>'energy balance'!S33</f>
        <v>0</v>
      </c>
      <c r="T33" s="310">
        <f>'energy balance'!T33</f>
        <v>0</v>
      </c>
      <c r="U33">
        <f>'energy balance'!U33</f>
        <v>0</v>
      </c>
      <c r="V33" s="310">
        <f>'energy balance'!V33</f>
        <v>0</v>
      </c>
      <c r="W33" s="310">
        <f>'energy balance'!W33</f>
        <v>0</v>
      </c>
      <c r="X33" s="310">
        <f>'energy balance'!X33</f>
        <v>0</v>
      </c>
      <c r="Y33" s="310">
        <f>'energy balance'!Y33</f>
        <v>0</v>
      </c>
      <c r="Z33" s="310">
        <f>'energy balance'!Z33</f>
        <v>0</v>
      </c>
      <c r="AA33" s="310">
        <f>'energy balance'!AA33</f>
        <v>0</v>
      </c>
      <c r="AB33" s="310">
        <f>'energy balance'!AB33</f>
        <v>0</v>
      </c>
      <c r="AC33" s="310">
        <f>'energy balance'!AC33</f>
        <v>0</v>
      </c>
      <c r="AD33" s="310">
        <f>'energy balance'!AD33</f>
        <v>0</v>
      </c>
      <c r="AE33" s="310">
        <f>'energy balance'!AE33</f>
        <v>0</v>
      </c>
      <c r="AF33" s="310">
        <f>'energy balance'!AF33</f>
        <v>0</v>
      </c>
      <c r="AG33" s="310">
        <f>'energy balance'!AG33</f>
        <v>0</v>
      </c>
      <c r="AH33" s="310">
        <f>'energy balance'!AH33</f>
        <v>0</v>
      </c>
      <c r="AI33" s="310">
        <f>'energy balance'!AI33</f>
        <v>0</v>
      </c>
      <c r="AJ33" s="310">
        <f>'energy balance'!AJ33</f>
        <v>0</v>
      </c>
      <c r="AK33" s="310">
        <f>'energy balance'!AK33</f>
        <v>0</v>
      </c>
      <c r="AL33" s="310">
        <f>'energy balance'!AL33</f>
        <v>0</v>
      </c>
      <c r="AM33" s="310">
        <f>'energy balance'!AM33</f>
        <v>0</v>
      </c>
      <c r="AN33" s="310">
        <f>'energy balance'!AN33</f>
        <v>0</v>
      </c>
      <c r="AO33" s="310">
        <f>'energy balance'!AO33</f>
        <v>0</v>
      </c>
      <c r="AP33" s="310">
        <f>'energy balance'!AP33</f>
        <v>0</v>
      </c>
      <c r="AQ33" s="310">
        <f>'energy balance'!AQ33</f>
        <v>0</v>
      </c>
      <c r="AR33" s="310">
        <f>'energy balance'!AR33</f>
        <v>0</v>
      </c>
      <c r="AS33" s="310">
        <f>'energy balance'!AS33</f>
        <v>0</v>
      </c>
      <c r="AT33" s="310">
        <f>'energy balance'!AT33</f>
        <v>0</v>
      </c>
      <c r="AU33" s="310">
        <f>'energy balance'!AU33</f>
        <v>0</v>
      </c>
      <c r="AV33" s="310">
        <f>'energy balance'!AV33</f>
        <v>0</v>
      </c>
      <c r="AW33" s="310">
        <f>'energy balance'!AW33</f>
        <v>0</v>
      </c>
      <c r="AX33" s="310">
        <f>'energy balance'!AX33</f>
        <v>0</v>
      </c>
      <c r="AY33" s="310">
        <f>'energy balance'!AY33</f>
        <v>0</v>
      </c>
      <c r="AZ33" s="310">
        <f>'energy balance'!AZ33</f>
        <v>0</v>
      </c>
      <c r="BA33" s="310">
        <f>'energy balance'!BA33</f>
        <v>0</v>
      </c>
      <c r="BB33" s="310">
        <f>'energy balance'!BB33</f>
        <v>0</v>
      </c>
      <c r="BC33" s="310">
        <f>'energy balance'!BC33</f>
        <v>0</v>
      </c>
      <c r="BD33" s="310">
        <f>'energy balance'!BD33</f>
        <v>0</v>
      </c>
      <c r="BE33" s="310">
        <f>'energy balance'!BE33</f>
        <v>0</v>
      </c>
      <c r="BF33" s="310">
        <f>'energy balance'!BF33</f>
        <v>0</v>
      </c>
      <c r="BG33" s="310">
        <f>'energy balance'!BG33</f>
        <v>0</v>
      </c>
      <c r="BH33" s="310">
        <f>'energy balance'!BH33</f>
        <v>0</v>
      </c>
      <c r="BI33" s="310">
        <f>'energy balance'!BI33</f>
        <v>0</v>
      </c>
      <c r="BJ33" s="310">
        <f>'energy balance'!BJ33</f>
        <v>0</v>
      </c>
      <c r="BK33" s="310">
        <f>'energy balance'!BK33</f>
        <v>0</v>
      </c>
      <c r="BL33" s="310">
        <f>'energy balance'!BL33</f>
        <v>0</v>
      </c>
      <c r="BM33" s="310">
        <f>'energy balance'!BM33</f>
        <v>0</v>
      </c>
      <c r="BN33" s="311">
        <f>'energy balance'!BN33</f>
        <v>0</v>
      </c>
      <c r="BO33" s="312">
        <f>'energy balance'!BO33</f>
        <v>0</v>
      </c>
    </row>
    <row r="34" spans="2:67" x14ac:dyDescent="0.2">
      <c r="B34" s="28" t="s">
        <v>82</v>
      </c>
      <c r="C34">
        <f>'energy balance'!C34</f>
        <v>0</v>
      </c>
      <c r="D34">
        <f>'energy balance'!D34</f>
        <v>0</v>
      </c>
      <c r="E34" s="310">
        <f>'energy balance'!E34</f>
        <v>0</v>
      </c>
      <c r="F34" s="310">
        <f>'energy balance'!F34</f>
        <v>0</v>
      </c>
      <c r="G34" s="310">
        <f>'energy balance'!G34</f>
        <v>0</v>
      </c>
      <c r="H34" s="310">
        <f>'energy balance'!H34</f>
        <v>0</v>
      </c>
      <c r="I34" s="310">
        <f>'energy balance'!I34</f>
        <v>0</v>
      </c>
      <c r="J34" s="310">
        <f>'energy balance'!J34</f>
        <v>0</v>
      </c>
      <c r="K34" s="310">
        <f>'energy balance'!K34</f>
        <v>0</v>
      </c>
      <c r="L34" s="310">
        <f>'energy balance'!L34</f>
        <v>0</v>
      </c>
      <c r="M34" s="310">
        <f>'energy balance'!M34</f>
        <v>0</v>
      </c>
      <c r="N34" s="310">
        <f>'energy balance'!N34</f>
        <v>0</v>
      </c>
      <c r="O34" s="310">
        <f>'energy balance'!O34</f>
        <v>0</v>
      </c>
      <c r="P34" s="310">
        <f>'energy balance'!P34</f>
        <v>0</v>
      </c>
      <c r="Q34" s="310">
        <f>'energy balance'!Q34</f>
        <v>0</v>
      </c>
      <c r="R34" s="310">
        <f>'energy balance'!R34</f>
        <v>0</v>
      </c>
      <c r="S34" s="310">
        <f>'energy balance'!S34</f>
        <v>0</v>
      </c>
      <c r="T34" s="310">
        <f>'energy balance'!T34</f>
        <v>0</v>
      </c>
      <c r="U34">
        <f>'energy balance'!U34</f>
        <v>0</v>
      </c>
      <c r="V34" s="310">
        <f>'energy balance'!V34</f>
        <v>0</v>
      </c>
      <c r="W34" s="310">
        <f>'energy balance'!W34</f>
        <v>0</v>
      </c>
      <c r="X34" s="310">
        <f>'energy balance'!X34</f>
        <v>0</v>
      </c>
      <c r="Y34" s="310">
        <f>'energy balance'!Y34</f>
        <v>0</v>
      </c>
      <c r="Z34" s="310">
        <f>'energy balance'!Z34</f>
        <v>0</v>
      </c>
      <c r="AA34" s="310">
        <f>'energy balance'!AA34</f>
        <v>0</v>
      </c>
      <c r="AB34" s="310">
        <f>'energy balance'!AB34</f>
        <v>0</v>
      </c>
      <c r="AC34" s="310">
        <f>'energy balance'!AC34</f>
        <v>0</v>
      </c>
      <c r="AD34" s="310">
        <f>'energy balance'!AD34</f>
        <v>0</v>
      </c>
      <c r="AE34" s="310">
        <f>'energy balance'!AE34</f>
        <v>0</v>
      </c>
      <c r="AF34" s="310">
        <f>'energy balance'!AF34</f>
        <v>0</v>
      </c>
      <c r="AG34" s="310">
        <f>'energy balance'!AG34</f>
        <v>0</v>
      </c>
      <c r="AH34" s="310">
        <f>'energy balance'!AH34</f>
        <v>0</v>
      </c>
      <c r="AI34" s="310">
        <f>'energy balance'!AI34</f>
        <v>0</v>
      </c>
      <c r="AJ34" s="310">
        <f>'energy balance'!AJ34</f>
        <v>0</v>
      </c>
      <c r="AK34" s="310">
        <f>'energy balance'!AK34</f>
        <v>0</v>
      </c>
      <c r="AL34" s="310">
        <f>'energy balance'!AL34</f>
        <v>0</v>
      </c>
      <c r="AM34" s="310">
        <f>'energy balance'!AM34</f>
        <v>0</v>
      </c>
      <c r="AN34" s="310">
        <f>'energy balance'!AN34</f>
        <v>0</v>
      </c>
      <c r="AO34" s="310">
        <f>'energy balance'!AO34</f>
        <v>0</v>
      </c>
      <c r="AP34" s="310">
        <f>'energy balance'!AP34</f>
        <v>0</v>
      </c>
      <c r="AQ34" s="310">
        <f>'energy balance'!AQ34</f>
        <v>0</v>
      </c>
      <c r="AR34" s="310">
        <f>'energy balance'!AR34</f>
        <v>0</v>
      </c>
      <c r="AS34" s="310">
        <f>'energy balance'!AS34</f>
        <v>0</v>
      </c>
      <c r="AT34" s="310">
        <f>'energy balance'!AT34</f>
        <v>0</v>
      </c>
      <c r="AU34" s="310">
        <f>'energy balance'!AU34</f>
        <v>0</v>
      </c>
      <c r="AV34" s="310">
        <f>'energy balance'!AV34</f>
        <v>0</v>
      </c>
      <c r="AW34" s="310">
        <f>'energy balance'!AW34</f>
        <v>0</v>
      </c>
      <c r="AX34" s="310">
        <f>'energy balance'!AX34</f>
        <v>0</v>
      </c>
      <c r="AY34" s="310">
        <f>'energy balance'!AY34</f>
        <v>0</v>
      </c>
      <c r="AZ34" s="310">
        <f>'energy balance'!AZ34</f>
        <v>0</v>
      </c>
      <c r="BA34" s="310">
        <f>'energy balance'!BA34</f>
        <v>0</v>
      </c>
      <c r="BB34" s="310">
        <f>'energy balance'!BB34</f>
        <v>0</v>
      </c>
      <c r="BC34" s="310">
        <f>'energy balance'!BC34</f>
        <v>0</v>
      </c>
      <c r="BD34" s="310">
        <f>'energy balance'!BD34</f>
        <v>0</v>
      </c>
      <c r="BE34" s="310">
        <f>'energy balance'!BE34</f>
        <v>0</v>
      </c>
      <c r="BF34" s="310">
        <f>'energy balance'!BF34</f>
        <v>0</v>
      </c>
      <c r="BG34" s="310">
        <f>'energy balance'!BG34</f>
        <v>0</v>
      </c>
      <c r="BH34" s="310">
        <f>'energy balance'!BH34</f>
        <v>0</v>
      </c>
      <c r="BI34" s="310">
        <f>'energy balance'!BI34</f>
        <v>0</v>
      </c>
      <c r="BJ34" s="310">
        <f>'energy balance'!BJ34</f>
        <v>0</v>
      </c>
      <c r="BK34" s="310">
        <f>'energy balance'!BK34</f>
        <v>0</v>
      </c>
      <c r="BL34" s="310">
        <f>'energy balance'!BL34</f>
        <v>0</v>
      </c>
      <c r="BM34" s="310">
        <f>'energy balance'!BM34</f>
        <v>0</v>
      </c>
      <c r="BN34" s="311">
        <f>'energy balance'!BN34</f>
        <v>0</v>
      </c>
      <c r="BO34" s="312">
        <f>'energy balance'!BO34</f>
        <v>0</v>
      </c>
    </row>
    <row r="35" spans="2:67" x14ac:dyDescent="0.2">
      <c r="B35" s="28" t="s">
        <v>83</v>
      </c>
      <c r="C35">
        <f>'energy balance'!C35</f>
        <v>0</v>
      </c>
      <c r="D35">
        <f>'energy balance'!D35</f>
        <v>0</v>
      </c>
      <c r="E35" s="310">
        <f>'energy balance'!E35</f>
        <v>0</v>
      </c>
      <c r="F35" s="310">
        <f>'energy balance'!F35</f>
        <v>0</v>
      </c>
      <c r="G35" s="310">
        <f>'energy balance'!G35</f>
        <v>0</v>
      </c>
      <c r="H35" s="310">
        <f>'energy balance'!H35</f>
        <v>0</v>
      </c>
      <c r="I35" s="310">
        <f>'energy balance'!I35</f>
        <v>0</v>
      </c>
      <c r="J35" s="310">
        <f>'energy balance'!J35</f>
        <v>0</v>
      </c>
      <c r="K35" s="310">
        <f>'energy balance'!K35</f>
        <v>0</v>
      </c>
      <c r="L35" s="310">
        <f>'energy balance'!L35</f>
        <v>0</v>
      </c>
      <c r="M35" s="310">
        <f>'energy balance'!M35</f>
        <v>0</v>
      </c>
      <c r="N35" s="310">
        <f>'energy balance'!N35</f>
        <v>0</v>
      </c>
      <c r="O35" s="310">
        <f>'energy balance'!O35</f>
        <v>0</v>
      </c>
      <c r="P35" s="310">
        <f>'energy balance'!P35</f>
        <v>0</v>
      </c>
      <c r="Q35" s="310">
        <f>'energy balance'!Q35</f>
        <v>0</v>
      </c>
      <c r="R35" s="310">
        <f>'energy balance'!R35</f>
        <v>0</v>
      </c>
      <c r="S35" s="310">
        <f>'energy balance'!S35</f>
        <v>0</v>
      </c>
      <c r="T35" s="310">
        <f>'energy balance'!T35</f>
        <v>0</v>
      </c>
      <c r="U35">
        <f>'energy balance'!U35</f>
        <v>0</v>
      </c>
      <c r="V35" s="310">
        <f>'energy balance'!V35</f>
        <v>0</v>
      </c>
      <c r="W35" s="310">
        <f>'energy balance'!W35</f>
        <v>0</v>
      </c>
      <c r="X35" s="310">
        <f>'energy balance'!X35</f>
        <v>0</v>
      </c>
      <c r="Y35" s="310">
        <f>'energy balance'!Y35</f>
        <v>0</v>
      </c>
      <c r="Z35" s="310">
        <f>'energy balance'!Z35</f>
        <v>0</v>
      </c>
      <c r="AA35" s="310">
        <f>'energy balance'!AA35</f>
        <v>0</v>
      </c>
      <c r="AB35" s="310">
        <f>'energy balance'!AB35</f>
        <v>0</v>
      </c>
      <c r="AC35" s="310">
        <f>'energy balance'!AC35</f>
        <v>0</v>
      </c>
      <c r="AD35" s="310">
        <f>'energy balance'!AD35</f>
        <v>0</v>
      </c>
      <c r="AE35" s="310">
        <f>'energy balance'!AE35</f>
        <v>0</v>
      </c>
      <c r="AF35" s="310">
        <f>'energy balance'!AF35</f>
        <v>0</v>
      </c>
      <c r="AG35" s="310">
        <f>'energy balance'!AG35</f>
        <v>0</v>
      </c>
      <c r="AH35" s="310">
        <f>'energy balance'!AH35</f>
        <v>0</v>
      </c>
      <c r="AI35" s="310">
        <f>'energy balance'!AI35</f>
        <v>0</v>
      </c>
      <c r="AJ35" s="310">
        <f>'energy balance'!AJ35</f>
        <v>0</v>
      </c>
      <c r="AK35" s="310">
        <f>'energy balance'!AK35</f>
        <v>0</v>
      </c>
      <c r="AL35" s="310">
        <f>'energy balance'!AL35</f>
        <v>0</v>
      </c>
      <c r="AM35" s="310">
        <f>'energy balance'!AM35</f>
        <v>0</v>
      </c>
      <c r="AN35" s="310">
        <f>'energy balance'!AN35</f>
        <v>0</v>
      </c>
      <c r="AO35" s="310">
        <f>'energy balance'!AO35</f>
        <v>0</v>
      </c>
      <c r="AP35" s="310">
        <f>'energy balance'!AP35</f>
        <v>0</v>
      </c>
      <c r="AQ35" s="310">
        <f>'energy balance'!AQ35</f>
        <v>0</v>
      </c>
      <c r="AR35" s="310">
        <f>'energy balance'!AR35</f>
        <v>0</v>
      </c>
      <c r="AS35" s="310">
        <f>'energy balance'!AS35</f>
        <v>0</v>
      </c>
      <c r="AT35" s="310">
        <f>'energy balance'!AT35</f>
        <v>0</v>
      </c>
      <c r="AU35" s="310">
        <f>'energy balance'!AU35</f>
        <v>0</v>
      </c>
      <c r="AV35" s="310">
        <f>'energy balance'!AV35</f>
        <v>0</v>
      </c>
      <c r="AW35" s="310">
        <f>'energy balance'!AW35</f>
        <v>0</v>
      </c>
      <c r="AX35" s="310">
        <f>'energy balance'!AX35</f>
        <v>0</v>
      </c>
      <c r="AY35" s="310">
        <f>'energy balance'!AY35</f>
        <v>0</v>
      </c>
      <c r="AZ35" s="310">
        <f>'energy balance'!AZ35</f>
        <v>0</v>
      </c>
      <c r="BA35" s="310">
        <f>'energy balance'!BA35</f>
        <v>0</v>
      </c>
      <c r="BB35" s="310">
        <f>'energy balance'!BB35</f>
        <v>0</v>
      </c>
      <c r="BC35" s="310">
        <f>'energy balance'!BC35</f>
        <v>0</v>
      </c>
      <c r="BD35" s="310">
        <f>'energy balance'!BD35</f>
        <v>0</v>
      </c>
      <c r="BE35" s="310">
        <f>'energy balance'!BE35</f>
        <v>0</v>
      </c>
      <c r="BF35" s="310">
        <f>'energy balance'!BF35</f>
        <v>0</v>
      </c>
      <c r="BG35" s="310">
        <f>'energy balance'!BG35</f>
        <v>0</v>
      </c>
      <c r="BH35" s="310">
        <f>'energy balance'!BH35</f>
        <v>0</v>
      </c>
      <c r="BI35" s="310">
        <f>'energy balance'!BI35</f>
        <v>0</v>
      </c>
      <c r="BJ35" s="310">
        <f>'energy balance'!BJ35</f>
        <v>0</v>
      </c>
      <c r="BK35" s="310">
        <f>'energy balance'!BK35</f>
        <v>0</v>
      </c>
      <c r="BL35" s="310">
        <f>'energy balance'!BL35</f>
        <v>0</v>
      </c>
      <c r="BM35" s="310">
        <f>'energy balance'!BM35</f>
        <v>0</v>
      </c>
      <c r="BN35" s="311">
        <f>'energy balance'!BN35</f>
        <v>0</v>
      </c>
      <c r="BO35" s="312">
        <f>'energy balance'!BO35</f>
        <v>0</v>
      </c>
    </row>
    <row r="36" spans="2:67" x14ac:dyDescent="0.2">
      <c r="B36" s="28" t="s">
        <v>84</v>
      </c>
      <c r="C36">
        <f>'energy balance'!C36</f>
        <v>0</v>
      </c>
      <c r="D36">
        <f>'energy balance'!D36</f>
        <v>0</v>
      </c>
      <c r="E36" s="310">
        <f>'energy balance'!E36</f>
        <v>0</v>
      </c>
      <c r="F36" s="310">
        <f>'energy balance'!F36</f>
        <v>0</v>
      </c>
      <c r="G36" s="310">
        <f>'energy balance'!G36</f>
        <v>0</v>
      </c>
      <c r="H36" s="310">
        <f>'energy balance'!H36</f>
        <v>0</v>
      </c>
      <c r="I36" s="310">
        <f>'energy balance'!I36</f>
        <v>0</v>
      </c>
      <c r="J36" s="310">
        <f>'energy balance'!J36</f>
        <v>0</v>
      </c>
      <c r="K36" s="310">
        <f>'energy balance'!K36</f>
        <v>0</v>
      </c>
      <c r="L36" s="310">
        <f>'energy balance'!L36</f>
        <v>0</v>
      </c>
      <c r="M36" s="310">
        <f>'energy balance'!M36</f>
        <v>0</v>
      </c>
      <c r="N36" s="310">
        <f>'energy balance'!N36</f>
        <v>0</v>
      </c>
      <c r="O36" s="310">
        <f>'energy balance'!O36</f>
        <v>0</v>
      </c>
      <c r="P36" s="310">
        <f>'energy balance'!P36</f>
        <v>0</v>
      </c>
      <c r="Q36" s="310">
        <f>'energy balance'!Q36</f>
        <v>0</v>
      </c>
      <c r="R36" s="310">
        <f>'energy balance'!R36</f>
        <v>0</v>
      </c>
      <c r="S36" s="310">
        <f>'energy balance'!S36</f>
        <v>0</v>
      </c>
      <c r="T36" s="310">
        <f>'energy balance'!T36</f>
        <v>0</v>
      </c>
      <c r="U36">
        <f>'energy balance'!U36</f>
        <v>0</v>
      </c>
      <c r="V36" s="310">
        <f>'energy balance'!V36</f>
        <v>0</v>
      </c>
      <c r="W36" s="310">
        <f>'energy balance'!W36</f>
        <v>0</v>
      </c>
      <c r="X36" s="310">
        <f>'energy balance'!X36</f>
        <v>0</v>
      </c>
      <c r="Y36" s="310">
        <f>'energy balance'!Y36</f>
        <v>0</v>
      </c>
      <c r="Z36" s="310">
        <f>'energy balance'!Z36</f>
        <v>0</v>
      </c>
      <c r="AA36" s="310">
        <f>'energy balance'!AA36</f>
        <v>0</v>
      </c>
      <c r="AB36" s="310">
        <f>'energy balance'!AB36</f>
        <v>0</v>
      </c>
      <c r="AC36" s="310">
        <f>'energy balance'!AC36</f>
        <v>0</v>
      </c>
      <c r="AD36" s="310">
        <f>'energy balance'!AD36</f>
        <v>0</v>
      </c>
      <c r="AE36" s="310">
        <f>'energy balance'!AE36</f>
        <v>0</v>
      </c>
      <c r="AF36" s="310">
        <f>'energy balance'!AF36</f>
        <v>0</v>
      </c>
      <c r="AG36" s="310">
        <f>'energy balance'!AG36</f>
        <v>0</v>
      </c>
      <c r="AH36" s="310">
        <f>'energy balance'!AH36</f>
        <v>0</v>
      </c>
      <c r="AI36" s="310">
        <f>'energy balance'!AI36</f>
        <v>0</v>
      </c>
      <c r="AJ36" s="310">
        <f>'energy balance'!AJ36</f>
        <v>0</v>
      </c>
      <c r="AK36" s="310">
        <f>'energy balance'!AK36</f>
        <v>0</v>
      </c>
      <c r="AL36" s="310">
        <f>'energy balance'!AL36</f>
        <v>0</v>
      </c>
      <c r="AM36" s="310">
        <f>'energy balance'!AM36</f>
        <v>0</v>
      </c>
      <c r="AN36" s="310">
        <f>'energy balance'!AN36</f>
        <v>0</v>
      </c>
      <c r="AO36" s="310">
        <f>'energy balance'!AO36</f>
        <v>0</v>
      </c>
      <c r="AP36" s="310">
        <f>'energy balance'!AP36</f>
        <v>0</v>
      </c>
      <c r="AQ36" s="310">
        <f>'energy balance'!AQ36</f>
        <v>0</v>
      </c>
      <c r="AR36" s="310">
        <f>'energy balance'!AR36</f>
        <v>0</v>
      </c>
      <c r="AS36" s="310">
        <f>'energy balance'!AS36</f>
        <v>0</v>
      </c>
      <c r="AT36" s="310">
        <f>'energy balance'!AT36</f>
        <v>0</v>
      </c>
      <c r="AU36" s="310">
        <f>'energy balance'!AU36</f>
        <v>0</v>
      </c>
      <c r="AV36" s="310">
        <f>'energy balance'!AV36</f>
        <v>0</v>
      </c>
      <c r="AW36" s="310">
        <f>'energy balance'!AW36</f>
        <v>0</v>
      </c>
      <c r="AX36" s="310">
        <f>'energy balance'!AX36</f>
        <v>0</v>
      </c>
      <c r="AY36" s="310">
        <f>'energy balance'!AY36</f>
        <v>0</v>
      </c>
      <c r="AZ36" s="310">
        <f>'energy balance'!AZ36</f>
        <v>0</v>
      </c>
      <c r="BA36" s="310">
        <f>'energy balance'!BA36</f>
        <v>0</v>
      </c>
      <c r="BB36" s="310">
        <f>'energy balance'!BB36</f>
        <v>0</v>
      </c>
      <c r="BC36" s="310">
        <f>'energy balance'!BC36</f>
        <v>0</v>
      </c>
      <c r="BD36" s="310">
        <f>'energy balance'!BD36</f>
        <v>0</v>
      </c>
      <c r="BE36" s="310">
        <f>'energy balance'!BE36</f>
        <v>0</v>
      </c>
      <c r="BF36" s="310">
        <f>'energy balance'!BF36</f>
        <v>0</v>
      </c>
      <c r="BG36" s="310">
        <f>'energy balance'!BG36</f>
        <v>0</v>
      </c>
      <c r="BH36" s="310">
        <f>'energy balance'!BH36</f>
        <v>0</v>
      </c>
      <c r="BI36" s="310">
        <f>'energy balance'!BI36</f>
        <v>0</v>
      </c>
      <c r="BJ36" s="310">
        <f>'energy balance'!BJ36</f>
        <v>0</v>
      </c>
      <c r="BK36" s="310">
        <f>'energy balance'!BK36</f>
        <v>0</v>
      </c>
      <c r="BL36" s="310">
        <f>'energy balance'!BL36</f>
        <v>0</v>
      </c>
      <c r="BM36" s="310">
        <f>'energy balance'!BM36</f>
        <v>0</v>
      </c>
      <c r="BN36" s="311">
        <f>'energy balance'!BN36</f>
        <v>0</v>
      </c>
      <c r="BO36" s="312">
        <f>'energy balance'!BO36</f>
        <v>0</v>
      </c>
    </row>
    <row r="37" spans="2:67" x14ac:dyDescent="0.2">
      <c r="B37" s="28" t="s">
        <v>85</v>
      </c>
      <c r="C37">
        <f>'energy balance'!C37</f>
        <v>0</v>
      </c>
      <c r="D37">
        <f>'energy balance'!D37</f>
        <v>0</v>
      </c>
      <c r="E37" s="310">
        <f>'energy balance'!E37</f>
        <v>0</v>
      </c>
      <c r="F37" s="310">
        <f>'energy balance'!F37</f>
        <v>0</v>
      </c>
      <c r="G37" s="310">
        <f>'energy balance'!G37</f>
        <v>0</v>
      </c>
      <c r="H37" s="310">
        <f>'energy balance'!H37</f>
        <v>0</v>
      </c>
      <c r="I37" s="310">
        <f>'energy balance'!I37</f>
        <v>0</v>
      </c>
      <c r="J37" s="310">
        <f>'energy balance'!J37</f>
        <v>0</v>
      </c>
      <c r="K37" s="310">
        <f>'energy balance'!K37</f>
        <v>0</v>
      </c>
      <c r="L37" s="310">
        <f>'energy balance'!L37</f>
        <v>0</v>
      </c>
      <c r="M37" s="310">
        <f>'energy balance'!M37</f>
        <v>0</v>
      </c>
      <c r="N37" s="310">
        <f>'energy balance'!N37</f>
        <v>0</v>
      </c>
      <c r="O37" s="310">
        <f>'energy balance'!O37</f>
        <v>0</v>
      </c>
      <c r="P37" s="310">
        <f>'energy balance'!P37</f>
        <v>0</v>
      </c>
      <c r="Q37" s="310">
        <f>'energy balance'!Q37</f>
        <v>0</v>
      </c>
      <c r="R37" s="310">
        <f>'energy balance'!R37</f>
        <v>0</v>
      </c>
      <c r="S37" s="310">
        <f>'energy balance'!S37</f>
        <v>0</v>
      </c>
      <c r="T37" s="310">
        <f>'energy balance'!T37</f>
        <v>0</v>
      </c>
      <c r="U37">
        <f>'energy balance'!U37</f>
        <v>0</v>
      </c>
      <c r="V37" s="310">
        <f>'energy balance'!V37</f>
        <v>0</v>
      </c>
      <c r="W37" s="310">
        <f>'energy balance'!W37</f>
        <v>0</v>
      </c>
      <c r="X37" s="310">
        <f>'energy balance'!X37</f>
        <v>0</v>
      </c>
      <c r="Y37" s="310">
        <f>'energy balance'!Y37</f>
        <v>0</v>
      </c>
      <c r="Z37" s="310">
        <f>'energy balance'!Z37</f>
        <v>0</v>
      </c>
      <c r="AA37" s="310">
        <f>'energy balance'!AA37</f>
        <v>0</v>
      </c>
      <c r="AB37" s="310">
        <f>'energy balance'!AB37</f>
        <v>0</v>
      </c>
      <c r="AC37" s="310">
        <f>'energy balance'!AC37</f>
        <v>0</v>
      </c>
      <c r="AD37" s="310">
        <f>'energy balance'!AD37</f>
        <v>0</v>
      </c>
      <c r="AE37" s="310">
        <f>'energy balance'!AE37</f>
        <v>0</v>
      </c>
      <c r="AF37" s="310">
        <f>'energy balance'!AF37</f>
        <v>0</v>
      </c>
      <c r="AG37" s="310">
        <f>'energy balance'!AG37</f>
        <v>0</v>
      </c>
      <c r="AH37" s="310">
        <f>'energy balance'!AH37</f>
        <v>0</v>
      </c>
      <c r="AI37" s="310">
        <f>'energy balance'!AI37</f>
        <v>0</v>
      </c>
      <c r="AJ37" s="310">
        <f>'energy balance'!AJ37</f>
        <v>0</v>
      </c>
      <c r="AK37" s="310">
        <f>'energy balance'!AK37</f>
        <v>0</v>
      </c>
      <c r="AL37" s="310">
        <f>'energy balance'!AL37</f>
        <v>0</v>
      </c>
      <c r="AM37" s="310">
        <f>'energy balance'!AM37</f>
        <v>0</v>
      </c>
      <c r="AN37" s="310">
        <f>'energy balance'!AN37</f>
        <v>0</v>
      </c>
      <c r="AO37" s="310">
        <f>'energy balance'!AO37</f>
        <v>0</v>
      </c>
      <c r="AP37" s="310">
        <f>'energy balance'!AP37</f>
        <v>0</v>
      </c>
      <c r="AQ37" s="310">
        <f>'energy balance'!AQ37</f>
        <v>0</v>
      </c>
      <c r="AR37" s="310">
        <f>'energy balance'!AR37</f>
        <v>0</v>
      </c>
      <c r="AS37" s="310">
        <f>'energy balance'!AS37</f>
        <v>0</v>
      </c>
      <c r="AT37" s="310">
        <f>'energy balance'!AT37</f>
        <v>0</v>
      </c>
      <c r="AU37" s="310">
        <f>'energy balance'!AU37</f>
        <v>0</v>
      </c>
      <c r="AV37" s="310">
        <f>'energy balance'!AV37</f>
        <v>0</v>
      </c>
      <c r="AW37" s="310">
        <f>'energy balance'!AW37</f>
        <v>0</v>
      </c>
      <c r="AX37" s="310">
        <f>'energy balance'!AX37</f>
        <v>0</v>
      </c>
      <c r="AY37" s="310">
        <f>'energy balance'!AY37</f>
        <v>0</v>
      </c>
      <c r="AZ37" s="310">
        <f>'energy balance'!AZ37</f>
        <v>0</v>
      </c>
      <c r="BA37" s="310">
        <f>'energy balance'!BA37</f>
        <v>0</v>
      </c>
      <c r="BB37" s="310">
        <f>'energy balance'!BB37</f>
        <v>0</v>
      </c>
      <c r="BC37" s="310">
        <f>'energy balance'!BC37</f>
        <v>0</v>
      </c>
      <c r="BD37" s="310">
        <f>'energy balance'!BD37</f>
        <v>0</v>
      </c>
      <c r="BE37" s="310">
        <f>'energy balance'!BE37</f>
        <v>0</v>
      </c>
      <c r="BF37" s="310">
        <f>'energy balance'!BF37</f>
        <v>0</v>
      </c>
      <c r="BG37" s="310">
        <f>'energy balance'!BG37</f>
        <v>0</v>
      </c>
      <c r="BH37" s="310">
        <f>'energy balance'!BH37</f>
        <v>0</v>
      </c>
      <c r="BI37" s="310">
        <f>'energy balance'!BI37</f>
        <v>0</v>
      </c>
      <c r="BJ37" s="310">
        <f>'energy balance'!BJ37</f>
        <v>0</v>
      </c>
      <c r="BK37" s="310">
        <f>'energy balance'!BK37</f>
        <v>0</v>
      </c>
      <c r="BL37" s="310">
        <f>'energy balance'!BL37</f>
        <v>0</v>
      </c>
      <c r="BM37" s="310">
        <f>'energy balance'!BM37</f>
        <v>0</v>
      </c>
      <c r="BN37" s="311">
        <f>'energy balance'!BN37</f>
        <v>0</v>
      </c>
      <c r="BO37" s="312">
        <f>'energy balance'!BO37</f>
        <v>0</v>
      </c>
    </row>
    <row r="38" spans="2:67" x14ac:dyDescent="0.2">
      <c r="B38" s="28" t="s">
        <v>86</v>
      </c>
      <c r="C38">
        <f>'energy balance'!C38</f>
        <v>0</v>
      </c>
      <c r="D38">
        <f>'energy balance'!D38</f>
        <v>0</v>
      </c>
      <c r="E38" s="310">
        <f>'energy balance'!E38</f>
        <v>0</v>
      </c>
      <c r="F38" s="310">
        <f>'energy balance'!F38</f>
        <v>0</v>
      </c>
      <c r="G38" s="310">
        <f>'energy balance'!G38</f>
        <v>0</v>
      </c>
      <c r="H38" s="310">
        <f>'energy balance'!H38</f>
        <v>0</v>
      </c>
      <c r="I38" s="310">
        <f>'energy balance'!I38</f>
        <v>0</v>
      </c>
      <c r="J38" s="310">
        <f>'energy balance'!J38</f>
        <v>0</v>
      </c>
      <c r="K38" s="310">
        <f>'energy balance'!K38</f>
        <v>0</v>
      </c>
      <c r="L38" s="310">
        <f>'energy balance'!L38</f>
        <v>0</v>
      </c>
      <c r="M38" s="310">
        <f>'energy balance'!M38</f>
        <v>0</v>
      </c>
      <c r="N38" s="310">
        <f>'energy balance'!N38</f>
        <v>0</v>
      </c>
      <c r="O38" s="310">
        <f>'energy balance'!O38</f>
        <v>0</v>
      </c>
      <c r="P38" s="310">
        <f>'energy balance'!P38</f>
        <v>0</v>
      </c>
      <c r="Q38" s="310">
        <f>'energy balance'!Q38</f>
        <v>0</v>
      </c>
      <c r="R38" s="310">
        <f>'energy balance'!R38</f>
        <v>0</v>
      </c>
      <c r="S38" s="310">
        <f>'energy balance'!S38</f>
        <v>0</v>
      </c>
      <c r="T38" s="310">
        <f>'energy balance'!T38</f>
        <v>0</v>
      </c>
      <c r="U38">
        <f>'energy balance'!U38</f>
        <v>0</v>
      </c>
      <c r="V38" s="310">
        <f>'energy balance'!V38</f>
        <v>0</v>
      </c>
      <c r="W38" s="310">
        <f>'energy balance'!W38</f>
        <v>0</v>
      </c>
      <c r="X38" s="310">
        <f>'energy balance'!X38</f>
        <v>0</v>
      </c>
      <c r="Y38" s="310">
        <f>'energy balance'!Y38</f>
        <v>0</v>
      </c>
      <c r="Z38" s="310">
        <f>'energy balance'!Z38</f>
        <v>0</v>
      </c>
      <c r="AA38" s="310">
        <f>'energy balance'!AA38</f>
        <v>0</v>
      </c>
      <c r="AB38" s="310">
        <f>'energy balance'!AB38</f>
        <v>0</v>
      </c>
      <c r="AC38" s="310">
        <f>'energy balance'!AC38</f>
        <v>0</v>
      </c>
      <c r="AD38" s="310">
        <f>'energy balance'!AD38</f>
        <v>0</v>
      </c>
      <c r="AE38" s="310">
        <f>'energy balance'!AE38</f>
        <v>0</v>
      </c>
      <c r="AF38" s="310">
        <f>'energy balance'!AF38</f>
        <v>0</v>
      </c>
      <c r="AG38" s="310">
        <f>'energy balance'!AG38</f>
        <v>0</v>
      </c>
      <c r="AH38" s="310">
        <f>'energy balance'!AH38</f>
        <v>0</v>
      </c>
      <c r="AI38" s="310">
        <f>'energy balance'!AI38</f>
        <v>0</v>
      </c>
      <c r="AJ38" s="310">
        <f>'energy balance'!AJ38</f>
        <v>0</v>
      </c>
      <c r="AK38" s="310">
        <f>'energy balance'!AK38</f>
        <v>0</v>
      </c>
      <c r="AL38" s="310">
        <f>'energy balance'!AL38</f>
        <v>0</v>
      </c>
      <c r="AM38" s="310">
        <f>'energy balance'!AM38</f>
        <v>0</v>
      </c>
      <c r="AN38" s="310">
        <f>'energy balance'!AN38</f>
        <v>0</v>
      </c>
      <c r="AO38" s="310">
        <f>'energy balance'!AO38</f>
        <v>0</v>
      </c>
      <c r="AP38" s="310">
        <f>'energy balance'!AP38</f>
        <v>0</v>
      </c>
      <c r="AQ38" s="310">
        <f>'energy balance'!AQ38</f>
        <v>0</v>
      </c>
      <c r="AR38" s="310">
        <f>'energy balance'!AR38</f>
        <v>0</v>
      </c>
      <c r="AS38" s="310">
        <f>'energy balance'!AS38</f>
        <v>0</v>
      </c>
      <c r="AT38" s="310">
        <f>'energy balance'!AT38</f>
        <v>0</v>
      </c>
      <c r="AU38" s="310">
        <f>'energy balance'!AU38</f>
        <v>0</v>
      </c>
      <c r="AV38" s="310">
        <f>'energy balance'!AV38</f>
        <v>0</v>
      </c>
      <c r="AW38" s="310">
        <f>'energy balance'!AW38</f>
        <v>0</v>
      </c>
      <c r="AX38" s="310">
        <f>'energy balance'!AX38</f>
        <v>0</v>
      </c>
      <c r="AY38" s="310">
        <f>'energy balance'!AY38</f>
        <v>0</v>
      </c>
      <c r="AZ38" s="310">
        <f>'energy balance'!AZ38</f>
        <v>0</v>
      </c>
      <c r="BA38" s="310">
        <f>'energy balance'!BA38</f>
        <v>0</v>
      </c>
      <c r="BB38" s="310">
        <f>'energy balance'!BB38</f>
        <v>0</v>
      </c>
      <c r="BC38" s="310">
        <f>'energy balance'!BC38</f>
        <v>0</v>
      </c>
      <c r="BD38" s="310">
        <f>'energy balance'!BD38</f>
        <v>0</v>
      </c>
      <c r="BE38" s="310">
        <f>'energy balance'!BE38</f>
        <v>0</v>
      </c>
      <c r="BF38" s="310">
        <f>'energy balance'!BF38</f>
        <v>0</v>
      </c>
      <c r="BG38" s="310">
        <f>'energy balance'!BG38</f>
        <v>0</v>
      </c>
      <c r="BH38" s="310">
        <f>'energy balance'!BH38</f>
        <v>0</v>
      </c>
      <c r="BI38" s="310">
        <f>'energy balance'!BI38</f>
        <v>0</v>
      </c>
      <c r="BJ38" s="310">
        <f>'energy balance'!BJ38</f>
        <v>0</v>
      </c>
      <c r="BK38" s="310">
        <f>'energy balance'!BK38</f>
        <v>0</v>
      </c>
      <c r="BL38" s="310">
        <f>'energy balance'!BL38</f>
        <v>0</v>
      </c>
      <c r="BM38" s="310">
        <f>'energy balance'!BM38</f>
        <v>0</v>
      </c>
      <c r="BN38" s="311">
        <f>'energy balance'!BN38</f>
        <v>0</v>
      </c>
      <c r="BO38" s="312">
        <f>'energy balance'!BO38</f>
        <v>0</v>
      </c>
    </row>
    <row r="39" spans="2:67" ht="17" thickBot="1" x14ac:dyDescent="0.25">
      <c r="B39" s="28" t="s">
        <v>87</v>
      </c>
      <c r="C39">
        <f>'energy balance'!C39</f>
        <v>0</v>
      </c>
      <c r="D39">
        <f>'energy balance'!D39</f>
        <v>0</v>
      </c>
      <c r="E39" s="310">
        <f>'energy balance'!E39</f>
        <v>0</v>
      </c>
      <c r="F39" s="310">
        <f>'energy balance'!F39</f>
        <v>0</v>
      </c>
      <c r="G39" s="310">
        <f>'energy balance'!G39</f>
        <v>0</v>
      </c>
      <c r="H39" s="310">
        <f>'energy balance'!H39</f>
        <v>0</v>
      </c>
      <c r="I39" s="310">
        <f>'energy balance'!I39</f>
        <v>0</v>
      </c>
      <c r="J39" s="310">
        <f>'energy balance'!J39</f>
        <v>0</v>
      </c>
      <c r="K39" s="310">
        <f>'energy balance'!K39</f>
        <v>0</v>
      </c>
      <c r="L39" s="310">
        <f>'energy balance'!L39</f>
        <v>0</v>
      </c>
      <c r="M39" s="310">
        <f>'energy balance'!M39</f>
        <v>0</v>
      </c>
      <c r="N39" s="310">
        <f>'energy balance'!N39</f>
        <v>0</v>
      </c>
      <c r="O39" s="310">
        <f>'energy balance'!O39</f>
        <v>0</v>
      </c>
      <c r="P39" s="310">
        <f>'energy balance'!P39</f>
        <v>0</v>
      </c>
      <c r="Q39" s="310">
        <f>'energy balance'!Q39</f>
        <v>0</v>
      </c>
      <c r="R39" s="310">
        <f>'energy balance'!R39</f>
        <v>0</v>
      </c>
      <c r="S39" s="310">
        <f>'energy balance'!S39</f>
        <v>0</v>
      </c>
      <c r="T39" s="310">
        <f>'energy balance'!T39</f>
        <v>0</v>
      </c>
      <c r="U39">
        <f>'energy balance'!U39</f>
        <v>0</v>
      </c>
      <c r="V39" s="310">
        <f>'energy balance'!V39</f>
        <v>0</v>
      </c>
      <c r="W39" s="310">
        <f>'energy balance'!W39</f>
        <v>0</v>
      </c>
      <c r="X39" s="310">
        <f>'energy balance'!X39</f>
        <v>0</v>
      </c>
      <c r="Y39" s="310">
        <f>'energy balance'!Y39</f>
        <v>0</v>
      </c>
      <c r="Z39" s="310">
        <f>'energy balance'!Z39</f>
        <v>0</v>
      </c>
      <c r="AA39" s="310">
        <f>'energy balance'!AA39</f>
        <v>0</v>
      </c>
      <c r="AB39" s="310">
        <f>'energy balance'!AB39</f>
        <v>0</v>
      </c>
      <c r="AC39" s="310">
        <f>'energy balance'!AC39</f>
        <v>0</v>
      </c>
      <c r="AD39" s="310">
        <f>'energy balance'!AD39</f>
        <v>0</v>
      </c>
      <c r="AE39" s="310">
        <f>'energy balance'!AE39</f>
        <v>0</v>
      </c>
      <c r="AF39" s="310">
        <f>'energy balance'!AF39</f>
        <v>0</v>
      </c>
      <c r="AG39" s="310">
        <f>'energy balance'!AG39</f>
        <v>0</v>
      </c>
      <c r="AH39" s="310">
        <f>'energy balance'!AH39</f>
        <v>0</v>
      </c>
      <c r="AI39" s="310">
        <f>'energy balance'!AI39</f>
        <v>0</v>
      </c>
      <c r="AJ39" s="310">
        <f>'energy balance'!AJ39</f>
        <v>0</v>
      </c>
      <c r="AK39" s="310">
        <f>'energy balance'!AK39</f>
        <v>0</v>
      </c>
      <c r="AL39" s="310">
        <f>'energy balance'!AL39</f>
        <v>0</v>
      </c>
      <c r="AM39" s="310">
        <f>'energy balance'!AM39</f>
        <v>0</v>
      </c>
      <c r="AN39" s="310">
        <f>'energy balance'!AN39</f>
        <v>0</v>
      </c>
      <c r="AO39" s="310">
        <f>'energy balance'!AO39</f>
        <v>0</v>
      </c>
      <c r="AP39" s="310">
        <f>'energy balance'!AP39</f>
        <v>0</v>
      </c>
      <c r="AQ39" s="310">
        <f>'energy balance'!AQ39</f>
        <v>0</v>
      </c>
      <c r="AR39" s="310">
        <f>'energy balance'!AR39</f>
        <v>0</v>
      </c>
      <c r="AS39" s="310">
        <f>'energy balance'!AS39</f>
        <v>0</v>
      </c>
      <c r="AT39" s="310">
        <f>'energy balance'!AT39</f>
        <v>0</v>
      </c>
      <c r="AU39" s="310">
        <f>'energy balance'!AU39</f>
        <v>0</v>
      </c>
      <c r="AV39" s="310">
        <f>'energy balance'!AV39</f>
        <v>0</v>
      </c>
      <c r="AW39" s="310">
        <f>'energy balance'!AW39</f>
        <v>0</v>
      </c>
      <c r="AX39" s="310">
        <f>'energy balance'!AX39</f>
        <v>0</v>
      </c>
      <c r="AY39" s="310">
        <f>'energy balance'!AY39</f>
        <v>0</v>
      </c>
      <c r="AZ39" s="310">
        <f>'energy balance'!AZ39</f>
        <v>0</v>
      </c>
      <c r="BA39" s="310">
        <f>'energy balance'!BA39</f>
        <v>0</v>
      </c>
      <c r="BB39" s="310">
        <f>'energy balance'!BB39</f>
        <v>0</v>
      </c>
      <c r="BC39" s="310">
        <f>'energy balance'!BC39</f>
        <v>0</v>
      </c>
      <c r="BD39" s="310">
        <f>'energy balance'!BD39</f>
        <v>0</v>
      </c>
      <c r="BE39" s="310">
        <f>'energy balance'!BE39</f>
        <v>0</v>
      </c>
      <c r="BF39" s="310">
        <f>'energy balance'!BF39</f>
        <v>0</v>
      </c>
      <c r="BG39" s="310">
        <f>'energy balance'!BG39</f>
        <v>0</v>
      </c>
      <c r="BH39" s="310">
        <f>'energy balance'!BH39</f>
        <v>0</v>
      </c>
      <c r="BI39" s="310">
        <f>'energy balance'!BI39</f>
        <v>0</v>
      </c>
      <c r="BJ39" s="310">
        <f>'energy balance'!BJ39</f>
        <v>0</v>
      </c>
      <c r="BK39" s="310">
        <f>'energy balance'!BK39</f>
        <v>0</v>
      </c>
      <c r="BL39" s="310">
        <f>'energy balance'!BL39</f>
        <v>0</v>
      </c>
      <c r="BM39" s="310">
        <f>'energy balance'!BM39</f>
        <v>0</v>
      </c>
      <c r="BN39" s="311">
        <f>'energy balance'!BN39</f>
        <v>0</v>
      </c>
      <c r="BO39" s="312">
        <f>'energy balance'!BO39</f>
        <v>0</v>
      </c>
    </row>
    <row r="40" spans="2:67" ht="17" thickBot="1" x14ac:dyDescent="0.25">
      <c r="B40" s="36" t="s">
        <v>88</v>
      </c>
      <c r="C40" s="303">
        <f>SUM(C41:C57)</f>
        <v>0</v>
      </c>
      <c r="D40" s="303">
        <f t="shared" ref="D40:BM40" si="59">SUM(D41:D57)</f>
        <v>0</v>
      </c>
      <c r="E40" s="316" t="e">
        <f t="shared" si="59"/>
        <v>#DIV/0!</v>
      </c>
      <c r="F40" s="316" t="e">
        <f t="shared" si="59"/>
        <v>#DIV/0!</v>
      </c>
      <c r="G40" s="316" t="e">
        <f t="shared" si="59"/>
        <v>#DIV/0!</v>
      </c>
      <c r="H40" s="316" t="e">
        <f t="shared" si="59"/>
        <v>#DIV/0!</v>
      </c>
      <c r="I40" s="316">
        <f t="shared" si="59"/>
        <v>0</v>
      </c>
      <c r="J40" s="316" t="e">
        <f t="shared" si="59"/>
        <v>#DIV/0!</v>
      </c>
      <c r="K40" s="316" t="e">
        <f t="shared" si="59"/>
        <v>#DIV/0!</v>
      </c>
      <c r="L40" s="316" t="e">
        <f t="shared" si="59"/>
        <v>#DIV/0!</v>
      </c>
      <c r="M40" s="316" t="e">
        <f t="shared" si="59"/>
        <v>#DIV/0!</v>
      </c>
      <c r="N40" s="316" t="e">
        <f t="shared" si="59"/>
        <v>#DIV/0!</v>
      </c>
      <c r="O40" s="316">
        <f t="shared" si="59"/>
        <v>0</v>
      </c>
      <c r="P40" s="316">
        <f t="shared" si="59"/>
        <v>0</v>
      </c>
      <c r="Q40" s="316">
        <f t="shared" si="59"/>
        <v>0</v>
      </c>
      <c r="R40" s="316">
        <f t="shared" si="59"/>
        <v>0</v>
      </c>
      <c r="S40" s="316">
        <f t="shared" si="59"/>
        <v>0</v>
      </c>
      <c r="T40" s="316" t="e">
        <f t="shared" si="59"/>
        <v>#DIV/0!</v>
      </c>
      <c r="U40" s="303">
        <f t="shared" si="59"/>
        <v>0</v>
      </c>
      <c r="V40" s="316" t="e">
        <f t="shared" si="59"/>
        <v>#DIV/0!</v>
      </c>
      <c r="W40" s="316" t="e">
        <f t="shared" si="59"/>
        <v>#DIV/0!</v>
      </c>
      <c r="X40" s="316" t="e">
        <f t="shared" si="59"/>
        <v>#DIV/0!</v>
      </c>
      <c r="Y40" s="316" t="e">
        <f t="shared" si="59"/>
        <v>#DIV/0!</v>
      </c>
      <c r="Z40" s="316" t="e">
        <f t="shared" si="59"/>
        <v>#DIV/0!</v>
      </c>
      <c r="AA40" s="316" t="e">
        <f t="shared" si="59"/>
        <v>#DIV/0!</v>
      </c>
      <c r="AB40" s="316" t="e">
        <f t="shared" si="59"/>
        <v>#DIV/0!</v>
      </c>
      <c r="AC40" s="316" t="e">
        <f t="shared" si="59"/>
        <v>#DIV/0!</v>
      </c>
      <c r="AD40" s="316" t="e">
        <f t="shared" si="59"/>
        <v>#DIV/0!</v>
      </c>
      <c r="AE40" s="316" t="e">
        <f t="shared" si="59"/>
        <v>#DIV/0!</v>
      </c>
      <c r="AF40" s="316" t="e">
        <f t="shared" si="59"/>
        <v>#DIV/0!</v>
      </c>
      <c r="AG40" s="316" t="e">
        <f t="shared" si="59"/>
        <v>#DIV/0!</v>
      </c>
      <c r="AH40" s="316" t="e">
        <f t="shared" si="59"/>
        <v>#DIV/0!</v>
      </c>
      <c r="AI40" s="316" t="e">
        <f t="shared" si="59"/>
        <v>#DIV/0!</v>
      </c>
      <c r="AJ40" s="316" t="e">
        <f t="shared" si="59"/>
        <v>#DIV/0!</v>
      </c>
      <c r="AK40" s="316" t="e">
        <f t="shared" si="59"/>
        <v>#DIV/0!</v>
      </c>
      <c r="AL40" s="316" t="e">
        <f t="shared" si="59"/>
        <v>#DIV/0!</v>
      </c>
      <c r="AM40" s="316" t="e">
        <f t="shared" si="59"/>
        <v>#DIV/0!</v>
      </c>
      <c r="AN40" s="316" t="e">
        <f t="shared" si="59"/>
        <v>#DIV/0!</v>
      </c>
      <c r="AO40" s="316" t="e">
        <f t="shared" si="59"/>
        <v>#DIV/0!</v>
      </c>
      <c r="AP40" s="316" t="e">
        <f t="shared" si="59"/>
        <v>#DIV/0!</v>
      </c>
      <c r="AQ40" s="316" t="e">
        <f t="shared" si="59"/>
        <v>#DIV/0!</v>
      </c>
      <c r="AR40" s="316">
        <f t="shared" si="59"/>
        <v>0</v>
      </c>
      <c r="AS40" s="316">
        <f t="shared" si="59"/>
        <v>0</v>
      </c>
      <c r="AT40" s="316">
        <f t="shared" si="59"/>
        <v>0</v>
      </c>
      <c r="AU40" s="316">
        <f t="shared" si="59"/>
        <v>0</v>
      </c>
      <c r="AV40" s="316">
        <f t="shared" si="59"/>
        <v>0</v>
      </c>
      <c r="AW40" s="316">
        <f t="shared" si="59"/>
        <v>0</v>
      </c>
      <c r="AX40" s="316">
        <f t="shared" si="59"/>
        <v>0</v>
      </c>
      <c r="AY40" s="316">
        <f t="shared" si="59"/>
        <v>0</v>
      </c>
      <c r="AZ40" s="316">
        <f t="shared" si="59"/>
        <v>0</v>
      </c>
      <c r="BA40" s="316">
        <f t="shared" si="59"/>
        <v>0</v>
      </c>
      <c r="BB40" s="316">
        <f t="shared" si="59"/>
        <v>0</v>
      </c>
      <c r="BC40" s="316">
        <f t="shared" si="59"/>
        <v>0</v>
      </c>
      <c r="BD40" s="316">
        <f t="shared" si="59"/>
        <v>0</v>
      </c>
      <c r="BE40" s="316">
        <f t="shared" si="59"/>
        <v>0</v>
      </c>
      <c r="BF40" s="316">
        <f t="shared" si="59"/>
        <v>0</v>
      </c>
      <c r="BG40" s="316">
        <f t="shared" si="59"/>
        <v>0</v>
      </c>
      <c r="BH40" s="316">
        <f t="shared" si="59"/>
        <v>0</v>
      </c>
      <c r="BI40" s="316">
        <f t="shared" si="59"/>
        <v>0</v>
      </c>
      <c r="BJ40" s="316">
        <f t="shared" si="59"/>
        <v>0</v>
      </c>
      <c r="BK40" s="316">
        <f t="shared" si="59"/>
        <v>0</v>
      </c>
      <c r="BL40" s="316">
        <f t="shared" si="59"/>
        <v>0</v>
      </c>
      <c r="BM40" s="316" t="e">
        <f t="shared" si="59"/>
        <v>#DIV/0!</v>
      </c>
      <c r="BN40" s="317" t="e">
        <f>SUM(C40:BM40)</f>
        <v>#DIV/0!</v>
      </c>
      <c r="BO40" s="318">
        <f>'energy balance'!BO40</f>
        <v>0</v>
      </c>
    </row>
    <row r="41" spans="2:67" x14ac:dyDescent="0.2">
      <c r="B41" s="28" t="s">
        <v>89</v>
      </c>
      <c r="C41" s="19">
        <f>IF(ISNUMBER('energy balance'!C41),'energy balance'!C41+('Results by fuel'!$G$38*'CEB allocation factors step 2'!F74),0)</f>
        <v>0</v>
      </c>
      <c r="D41" s="19">
        <f>IF(ISNUMBER('energy balance'!D41),'energy balance'!D41+('Results by fuel'!$G$38*'CEB allocation factors step 2'!G74),0)</f>
        <v>0</v>
      </c>
      <c r="E41" s="309" t="e">
        <f>'energy balance'!E41+('Results by fuel'!$G$38*'CEB allocation factors step 2'!H74)</f>
        <v>#DIV/0!</v>
      </c>
      <c r="F41" s="309" t="e">
        <f>'energy balance'!F41+('Results by fuel'!$G$38*'CEB allocation factors step 2'!I74)</f>
        <v>#DIV/0!</v>
      </c>
      <c r="G41" s="309" t="e">
        <f>'energy balance'!G41+('Results by fuel'!$G$38*'CEB allocation factors step 2'!J74)</f>
        <v>#DIV/0!</v>
      </c>
      <c r="H41" s="309" t="e">
        <f>'energy balance'!H41+('Results by fuel'!$G$38*'CEB allocation factors step 2'!K74)</f>
        <v>#DIV/0!</v>
      </c>
      <c r="I41" s="310">
        <f>'energy balance'!I41</f>
        <v>0</v>
      </c>
      <c r="J41" s="309" t="e">
        <f>'energy balance'!J41+('Results by fuel'!$G$38*'CEB allocation factors step 2'!M74)</f>
        <v>#DIV/0!</v>
      </c>
      <c r="K41" s="309" t="e">
        <f>'energy balance'!K41+('Results by fuel'!$G$38*'CEB allocation factors step 2'!N74)</f>
        <v>#DIV/0!</v>
      </c>
      <c r="L41" s="309" t="e">
        <f>'energy balance'!L41+('Results by fuel'!$G$38*'CEB allocation factors step 2'!O74)</f>
        <v>#DIV/0!</v>
      </c>
      <c r="M41" s="309" t="e">
        <f>'energy balance'!M41+('Results by fuel'!$G$38*'CEB allocation factors step 2'!P74)</f>
        <v>#DIV/0!</v>
      </c>
      <c r="N41" s="309" t="e">
        <f>'energy balance'!N41+('Results by fuel'!$G$38*'CEB allocation factors step 2'!Q74)</f>
        <v>#DIV/0!</v>
      </c>
      <c r="O41" s="310">
        <f>'energy balance'!O41</f>
        <v>0</v>
      </c>
      <c r="P41" s="310">
        <f>'energy balance'!P41</f>
        <v>0</v>
      </c>
      <c r="Q41" s="310">
        <f>'energy balance'!Q41</f>
        <v>0</v>
      </c>
      <c r="R41" s="310">
        <f>'energy balance'!R41</f>
        <v>0</v>
      </c>
      <c r="S41" s="331">
        <v>0</v>
      </c>
      <c r="T41" s="309" t="e">
        <f>'energy balance'!T41+('Results by fuel'!$G$39*'CEB allocation factors step 2'!W74)</f>
        <v>#DIV/0!</v>
      </c>
      <c r="U41" s="19">
        <f>IF(ISNUMBER('energy balance'!U41),'energy balance'!U41+('Results by fuel'!$G$38*'CEB allocation factors step 2'!X74),0)</f>
        <v>0</v>
      </c>
      <c r="V41" s="309" t="e">
        <f>'energy balance'!V41+('Results by fuel'!$G$40*'CEB allocation factors step 2'!Y74)</f>
        <v>#DIV/0!</v>
      </c>
      <c r="W41" s="309" t="e">
        <f>'energy balance'!W41+('Results by fuel'!$G$40*'CEB allocation factors step 2'!Z74)</f>
        <v>#DIV/0!</v>
      </c>
      <c r="X41" s="309" t="e">
        <f>'energy balance'!X41+('Results by fuel'!$G$40*'CEB allocation factors step 2'!AA74)</f>
        <v>#DIV/0!</v>
      </c>
      <c r="Y41" s="309" t="e">
        <f>'energy balance'!Y41+('Results by fuel'!$G$40*'CEB allocation factors step 2'!AB74)</f>
        <v>#DIV/0!</v>
      </c>
      <c r="Z41" s="309" t="e">
        <f>'energy balance'!Z41+('Results by fuel'!$G$40*'CEB allocation factors step 2'!AC74)</f>
        <v>#DIV/0!</v>
      </c>
      <c r="AA41" s="309" t="e">
        <f>'energy balance'!AA41+('Results by fuel'!$G$40*'CEB allocation factors step 2'!AD74)</f>
        <v>#DIV/0!</v>
      </c>
      <c r="AB41" s="309" t="e">
        <f>'energy balance'!AB41+('Results by fuel'!$G$40*'CEB allocation factors step 2'!AE74)</f>
        <v>#DIV/0!</v>
      </c>
      <c r="AC41" s="309" t="e">
        <f>'energy balance'!AC41+('Results by fuel'!$G$40*'CEB allocation factors step 2'!AF74)</f>
        <v>#DIV/0!</v>
      </c>
      <c r="AD41" s="309" t="e">
        <f>'energy balance'!AD41+('Results by fuel'!$G$40*'CEB allocation factors step 2'!AG74)</f>
        <v>#DIV/0!</v>
      </c>
      <c r="AE41" s="309" t="e">
        <f>'energy balance'!AE41+('Results by fuel'!$G$40*'CEB allocation factors step 2'!AH74)</f>
        <v>#DIV/0!</v>
      </c>
      <c r="AF41" s="309" t="e">
        <f>'energy balance'!AF41+('Results by fuel'!$G$40*'CEB allocation factors step 2'!AI74)</f>
        <v>#DIV/0!</v>
      </c>
      <c r="AG41" s="309" t="e">
        <f>'energy balance'!AG41+('Results by fuel'!$G$40*'CEB allocation factors step 2'!AJ74)</f>
        <v>#DIV/0!</v>
      </c>
      <c r="AH41" s="309" t="e">
        <f>'energy balance'!AH41+('Results by fuel'!$G$40*'CEB allocation factors step 2'!AK74)</f>
        <v>#DIV/0!</v>
      </c>
      <c r="AI41" s="309" t="e">
        <f>'energy balance'!AI41+('Results by fuel'!$G$40*'CEB allocation factors step 2'!AL74)</f>
        <v>#DIV/0!</v>
      </c>
      <c r="AJ41" s="309" t="e">
        <f>'energy balance'!AJ41+('Results by fuel'!$G$40*'CEB allocation factors step 2'!AM74)</f>
        <v>#DIV/0!</v>
      </c>
      <c r="AK41" s="309" t="e">
        <f>'energy balance'!AK41+('Results by fuel'!$G$40*'CEB allocation factors step 2'!AN74)</f>
        <v>#DIV/0!</v>
      </c>
      <c r="AL41" s="309" t="e">
        <f>'energy balance'!AL41+('Results by fuel'!$G$40*'CEB allocation factors step 2'!AO74)</f>
        <v>#DIV/0!</v>
      </c>
      <c r="AM41" s="309" t="e">
        <f>'energy balance'!AM41+('Results by fuel'!$G$40*'CEB allocation factors step 2'!AP74)</f>
        <v>#DIV/0!</v>
      </c>
      <c r="AN41" s="309" t="e">
        <f>'energy balance'!AN41+('Results by fuel'!$G$40*'CEB allocation factors step 2'!AQ74)</f>
        <v>#DIV/0!</v>
      </c>
      <c r="AO41" s="309" t="e">
        <f>'energy balance'!AO41+('Results by fuel'!$G$40*'CEB allocation factors step 2'!AR74)</f>
        <v>#DIV/0!</v>
      </c>
      <c r="AP41" s="309" t="e">
        <f>'energy balance'!AP41+('Results by fuel'!$G$40*'CEB allocation factors step 2'!AS74)</f>
        <v>#DIV/0!</v>
      </c>
      <c r="AQ41" s="309" t="e">
        <f>'energy balance'!AQ41+('Results by fuel'!$G$40*'CEB allocation factors step 2'!AT74)</f>
        <v>#DIV/0!</v>
      </c>
      <c r="AR41" s="310">
        <f>'energy balance'!AR41</f>
        <v>0</v>
      </c>
      <c r="AS41" s="310">
        <f>'energy balance'!AS41</f>
        <v>0</v>
      </c>
      <c r="AT41" s="310">
        <f>'energy balance'!AT41</f>
        <v>0</v>
      </c>
      <c r="AU41" s="310">
        <f>'energy balance'!AU41</f>
        <v>0</v>
      </c>
      <c r="AV41" s="310">
        <f>'energy balance'!AV41</f>
        <v>0</v>
      </c>
      <c r="AW41" s="310">
        <f>'energy balance'!AW41</f>
        <v>0</v>
      </c>
      <c r="AX41" s="310">
        <f>'energy balance'!AX41</f>
        <v>0</v>
      </c>
      <c r="AY41" s="310">
        <f>'energy balance'!AY41</f>
        <v>0</v>
      </c>
      <c r="AZ41" s="310">
        <f>'energy balance'!AZ41</f>
        <v>0</v>
      </c>
      <c r="BA41" s="310">
        <f>'energy balance'!BA41</f>
        <v>0</v>
      </c>
      <c r="BB41" s="310">
        <f>'energy balance'!BB41</f>
        <v>0</v>
      </c>
      <c r="BC41" s="310">
        <f>'energy balance'!BC41</f>
        <v>0</v>
      </c>
      <c r="BD41" s="310">
        <f>'energy balance'!BD41</f>
        <v>0</v>
      </c>
      <c r="BE41" s="310">
        <f>'energy balance'!BE41</f>
        <v>0</v>
      </c>
      <c r="BF41" s="310">
        <f>'energy balance'!BF41</f>
        <v>0</v>
      </c>
      <c r="BG41" s="310">
        <f>'energy balance'!BG41</f>
        <v>0</v>
      </c>
      <c r="BH41" s="310">
        <f>'energy balance'!BH41</f>
        <v>0</v>
      </c>
      <c r="BI41" s="310">
        <f>'energy balance'!BI41</f>
        <v>0</v>
      </c>
      <c r="BJ41" s="310">
        <f>'energy balance'!BJ41</f>
        <v>0</v>
      </c>
      <c r="BK41" s="310">
        <f>'energy balance'!BK41</f>
        <v>0</v>
      </c>
      <c r="BL41" s="310">
        <f>'energy balance'!BL41</f>
        <v>0</v>
      </c>
      <c r="BM41" s="309" t="e">
        <f>'energy balance'!BM41-('Results by fuel'!$J$41*'CEB allocation factors step 1'!D48)</f>
        <v>#DIV/0!</v>
      </c>
      <c r="BN41" s="307" t="e">
        <f>SUM(C41:BM41)</f>
        <v>#DIV/0!</v>
      </c>
      <c r="BO41" s="315">
        <f>'energy balance'!BO41</f>
        <v>0</v>
      </c>
    </row>
    <row r="42" spans="2:67" x14ac:dyDescent="0.2">
      <c r="B42" s="28" t="s">
        <v>90</v>
      </c>
      <c r="C42" s="19">
        <f>IF(ISNUMBER('energy balance'!C42),'energy balance'!C42+('Results by fuel'!$G$38*'CEB allocation factors step 2'!F75),0)</f>
        <v>0</v>
      </c>
      <c r="D42" s="19">
        <f>IF(ISNUMBER('energy balance'!D42),'energy balance'!D42+('Results by fuel'!$G$38*'CEB allocation factors step 2'!G75),0)</f>
        <v>0</v>
      </c>
      <c r="E42" s="309" t="e">
        <f>'energy balance'!E42+('Results by fuel'!$G$38*'CEB allocation factors step 2'!H75)</f>
        <v>#DIV/0!</v>
      </c>
      <c r="F42" s="309" t="e">
        <f>'energy balance'!F42+('Results by fuel'!$G$38*'CEB allocation factors step 2'!I75)</f>
        <v>#DIV/0!</v>
      </c>
      <c r="G42" s="309" t="e">
        <f>'energy balance'!G42+('Results by fuel'!$G$38*'CEB allocation factors step 2'!J75)</f>
        <v>#DIV/0!</v>
      </c>
      <c r="H42" s="309" t="e">
        <f>'energy balance'!H42+('Results by fuel'!$G$38*'CEB allocation factors step 2'!K75)</f>
        <v>#DIV/0!</v>
      </c>
      <c r="I42" s="310">
        <f>'energy balance'!I42</f>
        <v>0</v>
      </c>
      <c r="J42" s="309" t="e">
        <f>'energy balance'!J42+('Results by fuel'!$G$38*'CEB allocation factors step 2'!M75)</f>
        <v>#DIV/0!</v>
      </c>
      <c r="K42" s="309" t="e">
        <f>'energy balance'!K42+('Results by fuel'!$G$38*'CEB allocation factors step 2'!N75)</f>
        <v>#DIV/0!</v>
      </c>
      <c r="L42" s="309" t="e">
        <f>'energy balance'!L42+('Results by fuel'!$G$38*'CEB allocation factors step 2'!O75)</f>
        <v>#DIV/0!</v>
      </c>
      <c r="M42" s="309" t="e">
        <f>'energy balance'!M42+('Results by fuel'!$G$38*'CEB allocation factors step 2'!P75)</f>
        <v>#DIV/0!</v>
      </c>
      <c r="N42" s="309" t="e">
        <f>'energy balance'!N42+('Results by fuel'!$G$38*'CEB allocation factors step 2'!Q75)</f>
        <v>#DIV/0!</v>
      </c>
      <c r="O42" s="310">
        <f>'energy balance'!O42</f>
        <v>0</v>
      </c>
      <c r="P42" s="310">
        <f>'energy balance'!P42</f>
        <v>0</v>
      </c>
      <c r="Q42" s="310">
        <f>'energy balance'!Q42</f>
        <v>0</v>
      </c>
      <c r="R42" s="310">
        <f>'energy balance'!R42</f>
        <v>0</v>
      </c>
      <c r="S42" s="331">
        <v>0</v>
      </c>
      <c r="T42" s="309" t="e">
        <f>'energy balance'!T42+('Results by fuel'!$G$39*'CEB allocation factors step 2'!W75)</f>
        <v>#DIV/0!</v>
      </c>
      <c r="U42" s="19">
        <f>IF(ISNUMBER('energy balance'!U42),'energy balance'!U42+('Results by fuel'!$G$38*'CEB allocation factors step 2'!X75),0)</f>
        <v>0</v>
      </c>
      <c r="V42" s="309" t="e">
        <f>'energy balance'!V42+('Results by fuel'!$G$40*'CEB allocation factors step 2'!Y75)</f>
        <v>#DIV/0!</v>
      </c>
      <c r="W42" s="309" t="e">
        <f>'energy balance'!W42+('Results by fuel'!$G$40*'CEB allocation factors step 2'!Z75)</f>
        <v>#DIV/0!</v>
      </c>
      <c r="X42" s="309" t="e">
        <f>'energy balance'!X42+('Results by fuel'!$G$40*'CEB allocation factors step 2'!AA75)</f>
        <v>#DIV/0!</v>
      </c>
      <c r="Y42" s="309" t="e">
        <f>'energy balance'!Y42+('Results by fuel'!$G$40*'CEB allocation factors step 2'!AB75)</f>
        <v>#DIV/0!</v>
      </c>
      <c r="Z42" s="309" t="e">
        <f>'energy balance'!Z42+('Results by fuel'!$G$40*'CEB allocation factors step 2'!AC75)</f>
        <v>#DIV/0!</v>
      </c>
      <c r="AA42" s="309" t="e">
        <f>'energy balance'!AA42+('Results by fuel'!$G$40*'CEB allocation factors step 2'!AD75)</f>
        <v>#DIV/0!</v>
      </c>
      <c r="AB42" s="309" t="e">
        <f>'energy balance'!AB42+('Results by fuel'!$G$40*'CEB allocation factors step 2'!AE75)</f>
        <v>#DIV/0!</v>
      </c>
      <c r="AC42" s="309" t="e">
        <f>'energy balance'!AC42+('Results by fuel'!$G$40*'CEB allocation factors step 2'!AF75)</f>
        <v>#DIV/0!</v>
      </c>
      <c r="AD42" s="309" t="e">
        <f>'energy balance'!AD42+('Results by fuel'!$G$40*'CEB allocation factors step 2'!AG75)</f>
        <v>#DIV/0!</v>
      </c>
      <c r="AE42" s="309" t="e">
        <f>'energy balance'!AE42+('Results by fuel'!$G$40*'CEB allocation factors step 2'!AH75)</f>
        <v>#DIV/0!</v>
      </c>
      <c r="AF42" s="309" t="e">
        <f>'energy balance'!AF42+('Results by fuel'!$G$40*'CEB allocation factors step 2'!AI75)</f>
        <v>#DIV/0!</v>
      </c>
      <c r="AG42" s="309" t="e">
        <f>'energy balance'!AG42+('Results by fuel'!$G$40*'CEB allocation factors step 2'!AJ75)</f>
        <v>#DIV/0!</v>
      </c>
      <c r="AH42" s="309" t="e">
        <f>'energy balance'!AH42+('Results by fuel'!$G$40*'CEB allocation factors step 2'!AK75)</f>
        <v>#DIV/0!</v>
      </c>
      <c r="AI42" s="309" t="e">
        <f>'energy balance'!AI42+('Results by fuel'!$G$40*'CEB allocation factors step 2'!AL75)</f>
        <v>#DIV/0!</v>
      </c>
      <c r="AJ42" s="309" t="e">
        <f>'energy balance'!AJ42+('Results by fuel'!$G$40*'CEB allocation factors step 2'!AM75)</f>
        <v>#DIV/0!</v>
      </c>
      <c r="AK42" s="309" t="e">
        <f>'energy balance'!AK42+('Results by fuel'!$G$40*'CEB allocation factors step 2'!AN75)</f>
        <v>#DIV/0!</v>
      </c>
      <c r="AL42" s="309" t="e">
        <f>'energy balance'!AL42+('Results by fuel'!$G$40*'CEB allocation factors step 2'!AO75)</f>
        <v>#DIV/0!</v>
      </c>
      <c r="AM42" s="309" t="e">
        <f>'energy balance'!AM42+('Results by fuel'!$G$40*'CEB allocation factors step 2'!AP75)</f>
        <v>#DIV/0!</v>
      </c>
      <c r="AN42" s="309" t="e">
        <f>'energy balance'!AN42+('Results by fuel'!$G$40*'CEB allocation factors step 2'!AQ75)</f>
        <v>#DIV/0!</v>
      </c>
      <c r="AO42" s="309" t="e">
        <f>'energy balance'!AO42+('Results by fuel'!$G$40*'CEB allocation factors step 2'!AR75)</f>
        <v>#DIV/0!</v>
      </c>
      <c r="AP42" s="309" t="e">
        <f>'energy balance'!AP42+('Results by fuel'!$G$40*'CEB allocation factors step 2'!AS75)</f>
        <v>#DIV/0!</v>
      </c>
      <c r="AQ42" s="309" t="e">
        <f>'energy balance'!AQ42+('Results by fuel'!$G$40*'CEB allocation factors step 2'!AT75)</f>
        <v>#DIV/0!</v>
      </c>
      <c r="AR42" s="310">
        <f>'energy balance'!AR42</f>
        <v>0</v>
      </c>
      <c r="AS42" s="310">
        <f>'energy balance'!AS42</f>
        <v>0</v>
      </c>
      <c r="AT42" s="310">
        <f>'energy balance'!AT42</f>
        <v>0</v>
      </c>
      <c r="AU42" s="310">
        <f>'energy balance'!AU42</f>
        <v>0</v>
      </c>
      <c r="AV42" s="310">
        <f>'energy balance'!AV42</f>
        <v>0</v>
      </c>
      <c r="AW42" s="310">
        <f>'energy balance'!AW42</f>
        <v>0</v>
      </c>
      <c r="AX42" s="310">
        <f>'energy balance'!AX42</f>
        <v>0</v>
      </c>
      <c r="AY42" s="310">
        <f>'energy balance'!AY42</f>
        <v>0</v>
      </c>
      <c r="AZ42" s="310">
        <f>'energy balance'!AZ42</f>
        <v>0</v>
      </c>
      <c r="BA42" s="310">
        <f>'energy balance'!BA42</f>
        <v>0</v>
      </c>
      <c r="BB42" s="310">
        <f>'energy balance'!BB42</f>
        <v>0</v>
      </c>
      <c r="BC42" s="310">
        <f>'energy balance'!BC42</f>
        <v>0</v>
      </c>
      <c r="BD42" s="310">
        <f>'energy balance'!BD42</f>
        <v>0</v>
      </c>
      <c r="BE42" s="310">
        <f>'energy balance'!BE42</f>
        <v>0</v>
      </c>
      <c r="BF42" s="310">
        <f>'energy balance'!BF42</f>
        <v>0</v>
      </c>
      <c r="BG42" s="310">
        <f>'energy balance'!BG42</f>
        <v>0</v>
      </c>
      <c r="BH42" s="310">
        <f>'energy balance'!BH42</f>
        <v>0</v>
      </c>
      <c r="BI42" s="310">
        <f>'energy balance'!BI42</f>
        <v>0</v>
      </c>
      <c r="BJ42" s="310">
        <f>'energy balance'!BJ42</f>
        <v>0</v>
      </c>
      <c r="BK42" s="310">
        <f>'energy balance'!BK42</f>
        <v>0</v>
      </c>
      <c r="BL42" s="310">
        <f>'energy balance'!BL42</f>
        <v>0</v>
      </c>
      <c r="BM42" s="309" t="e">
        <f>'energy balance'!BM42-('Results by fuel'!$J$41*'CEB allocation factors step 1'!D49)</f>
        <v>#DIV/0!</v>
      </c>
      <c r="BN42" s="307" t="e">
        <f t="shared" ref="BN42:BN57" si="60">SUM(C42:BM42)</f>
        <v>#DIV/0!</v>
      </c>
      <c r="BO42" s="315">
        <f>'energy balance'!BO42</f>
        <v>0</v>
      </c>
    </row>
    <row r="43" spans="2:67" x14ac:dyDescent="0.2">
      <c r="B43" s="28" t="s">
        <v>76</v>
      </c>
      <c r="C43" s="19">
        <f>IF(ISNUMBER('energy balance'!C43),'energy balance'!C43+('Results by fuel'!$G$38*'CEB allocation factors step 2'!F76),0)</f>
        <v>0</v>
      </c>
      <c r="D43" s="19">
        <f>IF(ISNUMBER('energy balance'!D43),'energy balance'!D43+('Results by fuel'!$G$38*'CEB allocation factors step 2'!G76),0)</f>
        <v>0</v>
      </c>
      <c r="E43" s="309" t="e">
        <f>'energy balance'!E43+('Results by fuel'!$G$38*'CEB allocation factors step 2'!H76)</f>
        <v>#DIV/0!</v>
      </c>
      <c r="F43" s="309" t="e">
        <f>'energy balance'!F43+('Results by fuel'!$G$38*'CEB allocation factors step 2'!I76)</f>
        <v>#DIV/0!</v>
      </c>
      <c r="G43" s="309" t="e">
        <f>'energy balance'!G43+('Results by fuel'!$G$38*'CEB allocation factors step 2'!J76)</f>
        <v>#DIV/0!</v>
      </c>
      <c r="H43" s="309" t="e">
        <f>'energy balance'!H43+('Results by fuel'!$G$38*'CEB allocation factors step 2'!K76)</f>
        <v>#DIV/0!</v>
      </c>
      <c r="I43" s="310">
        <f>'energy balance'!I43</f>
        <v>0</v>
      </c>
      <c r="J43" s="309" t="e">
        <f>'energy balance'!J43+('Results by fuel'!$G$38*'CEB allocation factors step 2'!M76)</f>
        <v>#DIV/0!</v>
      </c>
      <c r="K43" s="309" t="e">
        <f>'energy balance'!K43+('Results by fuel'!$G$38*'CEB allocation factors step 2'!N76)</f>
        <v>#DIV/0!</v>
      </c>
      <c r="L43" s="309" t="e">
        <f>'energy balance'!L43+('Results by fuel'!$G$38*'CEB allocation factors step 2'!O76)</f>
        <v>#DIV/0!</v>
      </c>
      <c r="M43" s="309" t="e">
        <f>'energy balance'!M43+('Results by fuel'!$G$38*'CEB allocation factors step 2'!P76)</f>
        <v>#DIV/0!</v>
      </c>
      <c r="N43" s="309" t="e">
        <f>'energy balance'!N43+('Results by fuel'!$G$38*'CEB allocation factors step 2'!Q76)</f>
        <v>#DIV/0!</v>
      </c>
      <c r="O43" s="310">
        <f>'energy balance'!O43</f>
        <v>0</v>
      </c>
      <c r="P43" s="310">
        <f>'energy balance'!P43</f>
        <v>0</v>
      </c>
      <c r="Q43" s="310">
        <f>'energy balance'!Q43</f>
        <v>0</v>
      </c>
      <c r="R43" s="310">
        <f>'energy balance'!R43</f>
        <v>0</v>
      </c>
      <c r="S43" s="331">
        <v>0</v>
      </c>
      <c r="T43" s="309" t="e">
        <f>'energy balance'!T43+('Results by fuel'!$G$39*'CEB allocation factors step 2'!W76)</f>
        <v>#DIV/0!</v>
      </c>
      <c r="U43" s="19">
        <f>IF(ISNUMBER('energy balance'!U43),'energy balance'!U43+('Results by fuel'!$G$38*'CEB allocation factors step 2'!X76),0)</f>
        <v>0</v>
      </c>
      <c r="V43" s="309" t="e">
        <f>'energy balance'!V43+('Results by fuel'!$G$40*'CEB allocation factors step 2'!Y76)</f>
        <v>#DIV/0!</v>
      </c>
      <c r="W43" s="309" t="e">
        <f>'energy balance'!W43+('Results by fuel'!$G$40*'CEB allocation factors step 2'!Z76)</f>
        <v>#DIV/0!</v>
      </c>
      <c r="X43" s="309" t="e">
        <f>'energy balance'!X43+('Results by fuel'!$G$40*'CEB allocation factors step 2'!AA76)</f>
        <v>#DIV/0!</v>
      </c>
      <c r="Y43" s="309" t="e">
        <f>'energy balance'!Y43+('Results by fuel'!$G$40*'CEB allocation factors step 2'!AB76)</f>
        <v>#DIV/0!</v>
      </c>
      <c r="Z43" s="309" t="e">
        <f>'energy balance'!Z43+('Results by fuel'!$G$40*'CEB allocation factors step 2'!AC76)</f>
        <v>#DIV/0!</v>
      </c>
      <c r="AA43" s="309" t="e">
        <f>'energy balance'!AA43+('Results by fuel'!$G$40*'CEB allocation factors step 2'!AD76)</f>
        <v>#DIV/0!</v>
      </c>
      <c r="AB43" s="309" t="e">
        <f>'energy balance'!AB43+('Results by fuel'!$G$40*'CEB allocation factors step 2'!AE76)</f>
        <v>#DIV/0!</v>
      </c>
      <c r="AC43" s="309" t="e">
        <f>'energy balance'!AC43+('Results by fuel'!$G$40*'CEB allocation factors step 2'!AF76)</f>
        <v>#DIV/0!</v>
      </c>
      <c r="AD43" s="309" t="e">
        <f>'energy balance'!AD43+('Results by fuel'!$G$40*'CEB allocation factors step 2'!AG76)</f>
        <v>#DIV/0!</v>
      </c>
      <c r="AE43" s="309" t="e">
        <f>'energy balance'!AE43+('Results by fuel'!$G$40*'CEB allocation factors step 2'!AH76)</f>
        <v>#DIV/0!</v>
      </c>
      <c r="AF43" s="309" t="e">
        <f>'energy balance'!AF43+('Results by fuel'!$G$40*'CEB allocation factors step 2'!AI76)</f>
        <v>#DIV/0!</v>
      </c>
      <c r="AG43" s="309" t="e">
        <f>'energy balance'!AG43+('Results by fuel'!$G$40*'CEB allocation factors step 2'!AJ76)</f>
        <v>#DIV/0!</v>
      </c>
      <c r="AH43" s="309" t="e">
        <f>'energy balance'!AH43+('Results by fuel'!$G$40*'CEB allocation factors step 2'!AK76)</f>
        <v>#DIV/0!</v>
      </c>
      <c r="AI43" s="309" t="e">
        <f>'energy balance'!AI43+('Results by fuel'!$G$40*'CEB allocation factors step 2'!AL76)</f>
        <v>#DIV/0!</v>
      </c>
      <c r="AJ43" s="309" t="e">
        <f>'energy balance'!AJ43+('Results by fuel'!$G$40*'CEB allocation factors step 2'!AM76)</f>
        <v>#DIV/0!</v>
      </c>
      <c r="AK43" s="309" t="e">
        <f>'energy balance'!AK43+('Results by fuel'!$G$40*'CEB allocation factors step 2'!AN76)</f>
        <v>#DIV/0!</v>
      </c>
      <c r="AL43" s="309" t="e">
        <f>'energy balance'!AL43+('Results by fuel'!$G$40*'CEB allocation factors step 2'!AO76)</f>
        <v>#DIV/0!</v>
      </c>
      <c r="AM43" s="309" t="e">
        <f>'energy balance'!AM43+('Results by fuel'!$G$40*'CEB allocation factors step 2'!AP76)</f>
        <v>#DIV/0!</v>
      </c>
      <c r="AN43" s="309" t="e">
        <f>'energy balance'!AN43+('Results by fuel'!$G$40*'CEB allocation factors step 2'!AQ76)</f>
        <v>#DIV/0!</v>
      </c>
      <c r="AO43" s="309" t="e">
        <f>'energy balance'!AO43+('Results by fuel'!$G$40*'CEB allocation factors step 2'!AR76)</f>
        <v>#DIV/0!</v>
      </c>
      <c r="AP43" s="309" t="e">
        <f>'energy balance'!AP43+('Results by fuel'!$G$40*'CEB allocation factors step 2'!AS76)</f>
        <v>#DIV/0!</v>
      </c>
      <c r="AQ43" s="309" t="e">
        <f>'energy balance'!AQ43+('Results by fuel'!$G$40*'CEB allocation factors step 2'!AT76)</f>
        <v>#DIV/0!</v>
      </c>
      <c r="AR43" s="310">
        <f>'energy balance'!AR43</f>
        <v>0</v>
      </c>
      <c r="AS43" s="310">
        <f>'energy balance'!AS43</f>
        <v>0</v>
      </c>
      <c r="AT43" s="310">
        <f>'energy balance'!AT43</f>
        <v>0</v>
      </c>
      <c r="AU43" s="310">
        <f>'energy balance'!AU43</f>
        <v>0</v>
      </c>
      <c r="AV43" s="310">
        <f>'energy balance'!AV43</f>
        <v>0</v>
      </c>
      <c r="AW43" s="310">
        <f>'energy balance'!AW43</f>
        <v>0</v>
      </c>
      <c r="AX43" s="310">
        <f>'energy balance'!AX43</f>
        <v>0</v>
      </c>
      <c r="AY43" s="310">
        <f>'energy balance'!AY43</f>
        <v>0</v>
      </c>
      <c r="AZ43" s="310">
        <f>'energy balance'!AZ43</f>
        <v>0</v>
      </c>
      <c r="BA43" s="310">
        <f>'energy balance'!BA43</f>
        <v>0</v>
      </c>
      <c r="BB43" s="310">
        <f>'energy balance'!BB43</f>
        <v>0</v>
      </c>
      <c r="BC43" s="310">
        <f>'energy balance'!BC43</f>
        <v>0</v>
      </c>
      <c r="BD43" s="310">
        <f>'energy balance'!BD43</f>
        <v>0</v>
      </c>
      <c r="BE43" s="310">
        <f>'energy balance'!BE43</f>
        <v>0</v>
      </c>
      <c r="BF43" s="310">
        <f>'energy balance'!BF43</f>
        <v>0</v>
      </c>
      <c r="BG43" s="310">
        <f>'energy balance'!BG43</f>
        <v>0</v>
      </c>
      <c r="BH43" s="310">
        <f>'energy balance'!BH43</f>
        <v>0</v>
      </c>
      <c r="BI43" s="310">
        <f>'energy balance'!BI43</f>
        <v>0</v>
      </c>
      <c r="BJ43" s="310">
        <f>'energy balance'!BJ43</f>
        <v>0</v>
      </c>
      <c r="BK43" s="310">
        <f>'energy balance'!BK43</f>
        <v>0</v>
      </c>
      <c r="BL43" s="310">
        <f>'energy balance'!BL43</f>
        <v>0</v>
      </c>
      <c r="BM43" s="309" t="e">
        <f>'energy balance'!BM43-('Results by fuel'!$J$41*'CEB allocation factors step 1'!D50)</f>
        <v>#DIV/0!</v>
      </c>
      <c r="BN43" s="307" t="e">
        <f t="shared" si="60"/>
        <v>#DIV/0!</v>
      </c>
      <c r="BO43" s="315">
        <f>'energy balance'!BO43</f>
        <v>0</v>
      </c>
    </row>
    <row r="44" spans="2:67" x14ac:dyDescent="0.2">
      <c r="B44" s="28" t="s">
        <v>77</v>
      </c>
      <c r="C44" s="19">
        <f>IF(ISNUMBER('energy balance'!C44),'energy balance'!C44+('Results by fuel'!$G$38*'CEB allocation factors step 2'!F77),0)</f>
        <v>0</v>
      </c>
      <c r="D44" s="19">
        <f>IF(ISNUMBER('energy balance'!D44),'energy balance'!D44+('Results by fuel'!$G$38*'CEB allocation factors step 2'!G77),0)</f>
        <v>0</v>
      </c>
      <c r="E44" s="309" t="e">
        <f>'energy balance'!E44+('Results by fuel'!$G$38*'CEB allocation factors step 2'!H77)</f>
        <v>#DIV/0!</v>
      </c>
      <c r="F44" s="309" t="e">
        <f>'energy balance'!F44+('Results by fuel'!$G$38*'CEB allocation factors step 2'!I77)</f>
        <v>#DIV/0!</v>
      </c>
      <c r="G44" s="309" t="e">
        <f>'energy balance'!G44+('Results by fuel'!$G$38*'CEB allocation factors step 2'!J77)</f>
        <v>#DIV/0!</v>
      </c>
      <c r="H44" s="309" t="e">
        <f>'energy balance'!H44+('Results by fuel'!$G$38*'CEB allocation factors step 2'!K77)</f>
        <v>#DIV/0!</v>
      </c>
      <c r="I44" s="310">
        <f>'energy balance'!I44</f>
        <v>0</v>
      </c>
      <c r="J44" s="309" t="e">
        <f>'energy balance'!J44+('Results by fuel'!$G$38*'CEB allocation factors step 2'!M77)</f>
        <v>#DIV/0!</v>
      </c>
      <c r="K44" s="309" t="e">
        <f>'energy balance'!K44+('Results by fuel'!$G$38*'CEB allocation factors step 2'!N77)</f>
        <v>#DIV/0!</v>
      </c>
      <c r="L44" s="309" t="e">
        <f>'energy balance'!L44+('Results by fuel'!$G$38*'CEB allocation factors step 2'!O77)</f>
        <v>#DIV/0!</v>
      </c>
      <c r="M44" s="309" t="e">
        <f>'energy balance'!M44+('Results by fuel'!$G$38*'CEB allocation factors step 2'!P77)</f>
        <v>#DIV/0!</v>
      </c>
      <c r="N44" s="309" t="e">
        <f>'energy balance'!N44+('Results by fuel'!$G$38*'CEB allocation factors step 2'!Q77)</f>
        <v>#DIV/0!</v>
      </c>
      <c r="O44" s="310">
        <f>'energy balance'!O44</f>
        <v>0</v>
      </c>
      <c r="P44" s="310">
        <f>'energy balance'!P44</f>
        <v>0</v>
      </c>
      <c r="Q44" s="310">
        <f>'energy balance'!Q44</f>
        <v>0</v>
      </c>
      <c r="R44" s="310">
        <f>'energy balance'!R44</f>
        <v>0</v>
      </c>
      <c r="S44" s="331">
        <v>0</v>
      </c>
      <c r="T44" s="309" t="e">
        <f>'energy balance'!T44+('Results by fuel'!$G$39*'CEB allocation factors step 2'!W77)</f>
        <v>#DIV/0!</v>
      </c>
      <c r="U44" s="19">
        <f>IF(ISNUMBER('energy balance'!U44),'energy balance'!U44+('Results by fuel'!$G$38*'CEB allocation factors step 2'!X77),0)</f>
        <v>0</v>
      </c>
      <c r="V44" s="309" t="e">
        <f>'energy balance'!V44+('Results by fuel'!$G$40*'CEB allocation factors step 2'!Y77)</f>
        <v>#DIV/0!</v>
      </c>
      <c r="W44" s="309" t="e">
        <f>'energy balance'!W44+('Results by fuel'!$G$40*'CEB allocation factors step 2'!Z77)</f>
        <v>#DIV/0!</v>
      </c>
      <c r="X44" s="309" t="e">
        <f>'energy balance'!X44+('Results by fuel'!$G$40*'CEB allocation factors step 2'!AA77)</f>
        <v>#DIV/0!</v>
      </c>
      <c r="Y44" s="309" t="e">
        <f>'energy balance'!Y44+('Results by fuel'!$G$40*'CEB allocation factors step 2'!AB77)</f>
        <v>#DIV/0!</v>
      </c>
      <c r="Z44" s="309" t="e">
        <f>'energy balance'!Z44+('Results by fuel'!$G$40*'CEB allocation factors step 2'!AC77)</f>
        <v>#DIV/0!</v>
      </c>
      <c r="AA44" s="309" t="e">
        <f>'energy balance'!AA44+('Results by fuel'!$G$40*'CEB allocation factors step 2'!AD77)</f>
        <v>#DIV/0!</v>
      </c>
      <c r="AB44" s="309" t="e">
        <f>'energy balance'!AB44+('Results by fuel'!$G$40*'CEB allocation factors step 2'!AE77)</f>
        <v>#DIV/0!</v>
      </c>
      <c r="AC44" s="309" t="e">
        <f>'energy balance'!AC44+('Results by fuel'!$G$40*'CEB allocation factors step 2'!AF77)</f>
        <v>#DIV/0!</v>
      </c>
      <c r="AD44" s="309" t="e">
        <f>'energy balance'!AD44+('Results by fuel'!$G$40*'CEB allocation factors step 2'!AG77)</f>
        <v>#DIV/0!</v>
      </c>
      <c r="AE44" s="309" t="e">
        <f>'energy balance'!AE44+('Results by fuel'!$G$40*'CEB allocation factors step 2'!AH77)</f>
        <v>#DIV/0!</v>
      </c>
      <c r="AF44" s="309" t="e">
        <f>'energy balance'!AF44+('Results by fuel'!$G$40*'CEB allocation factors step 2'!AI77)</f>
        <v>#DIV/0!</v>
      </c>
      <c r="AG44" s="309" t="e">
        <f>'energy balance'!AG44+('Results by fuel'!$G$40*'CEB allocation factors step 2'!AJ77)</f>
        <v>#DIV/0!</v>
      </c>
      <c r="AH44" s="309" t="e">
        <f>'energy balance'!AH44+('Results by fuel'!$G$40*'CEB allocation factors step 2'!AK77)</f>
        <v>#DIV/0!</v>
      </c>
      <c r="AI44" s="309" t="e">
        <f>'energy balance'!AI44+('Results by fuel'!$G$40*'CEB allocation factors step 2'!AL77)</f>
        <v>#DIV/0!</v>
      </c>
      <c r="AJ44" s="309" t="e">
        <f>'energy balance'!AJ44+('Results by fuel'!$G$40*'CEB allocation factors step 2'!AM77)</f>
        <v>#DIV/0!</v>
      </c>
      <c r="AK44" s="309" t="e">
        <f>'energy balance'!AK44+('Results by fuel'!$G$40*'CEB allocation factors step 2'!AN77)</f>
        <v>#DIV/0!</v>
      </c>
      <c r="AL44" s="309" t="e">
        <f>'energy balance'!AL44+('Results by fuel'!$G$40*'CEB allocation factors step 2'!AO77)</f>
        <v>#DIV/0!</v>
      </c>
      <c r="AM44" s="309" t="e">
        <f>'energy balance'!AM44+('Results by fuel'!$G$40*'CEB allocation factors step 2'!AP77)</f>
        <v>#DIV/0!</v>
      </c>
      <c r="AN44" s="309" t="e">
        <f>'energy balance'!AN44+('Results by fuel'!$G$40*'CEB allocation factors step 2'!AQ77)</f>
        <v>#DIV/0!</v>
      </c>
      <c r="AO44" s="309" t="e">
        <f>'energy balance'!AO44+('Results by fuel'!$G$40*'CEB allocation factors step 2'!AR77)</f>
        <v>#DIV/0!</v>
      </c>
      <c r="AP44" s="309" t="e">
        <f>'energy balance'!AP44+('Results by fuel'!$G$40*'CEB allocation factors step 2'!AS77)</f>
        <v>#DIV/0!</v>
      </c>
      <c r="AQ44" s="309" t="e">
        <f>'energy balance'!AQ44+('Results by fuel'!$G$40*'CEB allocation factors step 2'!AT77)</f>
        <v>#DIV/0!</v>
      </c>
      <c r="AR44" s="310">
        <f>'energy balance'!AR44</f>
        <v>0</v>
      </c>
      <c r="AS44" s="310">
        <f>'energy balance'!AS44</f>
        <v>0</v>
      </c>
      <c r="AT44" s="310">
        <f>'energy balance'!AT44</f>
        <v>0</v>
      </c>
      <c r="AU44" s="310">
        <f>'energy balance'!AU44</f>
        <v>0</v>
      </c>
      <c r="AV44" s="310">
        <f>'energy balance'!AV44</f>
        <v>0</v>
      </c>
      <c r="AW44" s="310">
        <f>'energy balance'!AW44</f>
        <v>0</v>
      </c>
      <c r="AX44" s="310">
        <f>'energy balance'!AX44</f>
        <v>0</v>
      </c>
      <c r="AY44" s="310">
        <f>'energy balance'!AY44</f>
        <v>0</v>
      </c>
      <c r="AZ44" s="310">
        <f>'energy balance'!AZ44</f>
        <v>0</v>
      </c>
      <c r="BA44" s="310">
        <f>'energy balance'!BA44</f>
        <v>0</v>
      </c>
      <c r="BB44" s="310">
        <f>'energy balance'!BB44</f>
        <v>0</v>
      </c>
      <c r="BC44" s="310">
        <f>'energy balance'!BC44</f>
        <v>0</v>
      </c>
      <c r="BD44" s="310">
        <f>'energy balance'!BD44</f>
        <v>0</v>
      </c>
      <c r="BE44" s="310">
        <f>'energy balance'!BE44</f>
        <v>0</v>
      </c>
      <c r="BF44" s="310">
        <f>'energy balance'!BF44</f>
        <v>0</v>
      </c>
      <c r="BG44" s="310">
        <f>'energy balance'!BG44</f>
        <v>0</v>
      </c>
      <c r="BH44" s="310">
        <f>'energy balance'!BH44</f>
        <v>0</v>
      </c>
      <c r="BI44" s="310">
        <f>'energy balance'!BI44</f>
        <v>0</v>
      </c>
      <c r="BJ44" s="310">
        <f>'energy balance'!BJ44</f>
        <v>0</v>
      </c>
      <c r="BK44" s="310">
        <f>'energy balance'!BK44</f>
        <v>0</v>
      </c>
      <c r="BL44" s="310">
        <f>'energy balance'!BL44</f>
        <v>0</v>
      </c>
      <c r="BM44" s="309" t="e">
        <f>'energy balance'!BM44-('Results by fuel'!$J$41*'CEB allocation factors step 1'!D51)</f>
        <v>#DIV/0!</v>
      </c>
      <c r="BN44" s="307" t="e">
        <f t="shared" si="60"/>
        <v>#DIV/0!</v>
      </c>
      <c r="BO44" s="315">
        <f>'energy balance'!BO44</f>
        <v>0</v>
      </c>
    </row>
    <row r="45" spans="2:67" x14ac:dyDescent="0.2">
      <c r="B45" s="28" t="s">
        <v>91</v>
      </c>
      <c r="C45" s="19">
        <f>IF(ISNUMBER('energy balance'!C45),'energy balance'!C45+('Results by fuel'!$G$38*'CEB allocation factors step 2'!F78),0)</f>
        <v>0</v>
      </c>
      <c r="D45" s="19">
        <f>IF(ISNUMBER('energy balance'!D45),'energy balance'!D45+('Results by fuel'!$G$38*'CEB allocation factors step 2'!G78),0)</f>
        <v>0</v>
      </c>
      <c r="E45" s="309" t="e">
        <f>'energy balance'!E45+('Results by fuel'!$G$38*'CEB allocation factors step 2'!H78)</f>
        <v>#DIV/0!</v>
      </c>
      <c r="F45" s="309" t="e">
        <f>'energy balance'!F45+('Results by fuel'!$G$38*'CEB allocation factors step 2'!I78)</f>
        <v>#DIV/0!</v>
      </c>
      <c r="G45" s="309" t="e">
        <f>'energy balance'!G45+('Results by fuel'!$G$38*'CEB allocation factors step 2'!J78)</f>
        <v>#DIV/0!</v>
      </c>
      <c r="H45" s="309" t="e">
        <f>'energy balance'!H45+('Results by fuel'!$G$38*'CEB allocation factors step 2'!K78)</f>
        <v>#DIV/0!</v>
      </c>
      <c r="I45" s="310">
        <f>'energy balance'!I45</f>
        <v>0</v>
      </c>
      <c r="J45" s="309" t="e">
        <f>'energy balance'!J45+('Results by fuel'!$G$38*'CEB allocation factors step 2'!M78)</f>
        <v>#DIV/0!</v>
      </c>
      <c r="K45" s="309" t="e">
        <f>'energy balance'!K45+('Results by fuel'!$G$38*'CEB allocation factors step 2'!N78)</f>
        <v>#DIV/0!</v>
      </c>
      <c r="L45" s="309" t="e">
        <f>'energy balance'!L45+('Results by fuel'!$G$38*'CEB allocation factors step 2'!O78)</f>
        <v>#DIV/0!</v>
      </c>
      <c r="M45" s="309" t="e">
        <f>'energy balance'!M45+('Results by fuel'!$G$38*'CEB allocation factors step 2'!P78)</f>
        <v>#DIV/0!</v>
      </c>
      <c r="N45" s="309" t="e">
        <f>'energy balance'!N45+('Results by fuel'!$G$38*'CEB allocation factors step 2'!Q78)</f>
        <v>#DIV/0!</v>
      </c>
      <c r="O45" s="310">
        <f>'energy balance'!O45</f>
        <v>0</v>
      </c>
      <c r="P45" s="310">
        <f>'energy balance'!P45</f>
        <v>0</v>
      </c>
      <c r="Q45" s="310">
        <f>'energy balance'!Q45</f>
        <v>0</v>
      </c>
      <c r="R45" s="310">
        <f>'energy balance'!R45</f>
        <v>0</v>
      </c>
      <c r="S45" s="331">
        <v>0</v>
      </c>
      <c r="T45" s="309" t="e">
        <f>'energy balance'!T45+('Results by fuel'!$G$39*'CEB allocation factors step 2'!W78)</f>
        <v>#DIV/0!</v>
      </c>
      <c r="U45" s="19">
        <f>IF(ISNUMBER('energy balance'!U45),'energy balance'!U45+('Results by fuel'!$G$38*'CEB allocation factors step 2'!X78),0)</f>
        <v>0</v>
      </c>
      <c r="V45" s="309" t="e">
        <f>'energy balance'!V45+('Results by fuel'!$G$40*'CEB allocation factors step 2'!Y78)</f>
        <v>#DIV/0!</v>
      </c>
      <c r="W45" s="309" t="e">
        <f>'energy balance'!W45+('Results by fuel'!$G$40*'CEB allocation factors step 2'!Z78)</f>
        <v>#DIV/0!</v>
      </c>
      <c r="X45" s="309" t="e">
        <f>'energy balance'!X45+('Results by fuel'!$G$40*'CEB allocation factors step 2'!AA78)</f>
        <v>#DIV/0!</v>
      </c>
      <c r="Y45" s="309" t="e">
        <f>'energy balance'!Y45+('Results by fuel'!$G$40*'CEB allocation factors step 2'!AB78)</f>
        <v>#DIV/0!</v>
      </c>
      <c r="Z45" s="309" t="e">
        <f>'energy balance'!Z45+('Results by fuel'!$G$40*'CEB allocation factors step 2'!AC78)</f>
        <v>#DIV/0!</v>
      </c>
      <c r="AA45" s="309" t="e">
        <f>'energy balance'!AA45+('Results by fuel'!$G$40*'CEB allocation factors step 2'!AD78)</f>
        <v>#DIV/0!</v>
      </c>
      <c r="AB45" s="309" t="e">
        <f>'energy balance'!AB45+('Results by fuel'!$G$40*'CEB allocation factors step 2'!AE78)</f>
        <v>#DIV/0!</v>
      </c>
      <c r="AC45" s="309" t="e">
        <f>'energy balance'!AC45+('Results by fuel'!$G$40*'CEB allocation factors step 2'!AF78)</f>
        <v>#DIV/0!</v>
      </c>
      <c r="AD45" s="309" t="e">
        <f>'energy balance'!AD45+('Results by fuel'!$G$40*'CEB allocation factors step 2'!AG78)</f>
        <v>#DIV/0!</v>
      </c>
      <c r="AE45" s="309" t="e">
        <f>'energy balance'!AE45+('Results by fuel'!$G$40*'CEB allocation factors step 2'!AH78)</f>
        <v>#DIV/0!</v>
      </c>
      <c r="AF45" s="309" t="e">
        <f>'energy balance'!AF45+('Results by fuel'!$G$40*'CEB allocation factors step 2'!AI78)</f>
        <v>#DIV/0!</v>
      </c>
      <c r="AG45" s="309" t="e">
        <f>'energy balance'!AG45+('Results by fuel'!$G$40*'CEB allocation factors step 2'!AJ78)</f>
        <v>#DIV/0!</v>
      </c>
      <c r="AH45" s="309" t="e">
        <f>'energy balance'!AH45+('Results by fuel'!$G$40*'CEB allocation factors step 2'!AK78)</f>
        <v>#DIV/0!</v>
      </c>
      <c r="AI45" s="309" t="e">
        <f>'energy balance'!AI45+('Results by fuel'!$G$40*'CEB allocation factors step 2'!AL78)</f>
        <v>#DIV/0!</v>
      </c>
      <c r="AJ45" s="309" t="e">
        <f>'energy balance'!AJ45+('Results by fuel'!$G$40*'CEB allocation factors step 2'!AM78)</f>
        <v>#DIV/0!</v>
      </c>
      <c r="AK45" s="309" t="e">
        <f>'energy balance'!AK45+('Results by fuel'!$G$40*'CEB allocation factors step 2'!AN78)</f>
        <v>#DIV/0!</v>
      </c>
      <c r="AL45" s="309" t="e">
        <f>'energy balance'!AL45+('Results by fuel'!$G$40*'CEB allocation factors step 2'!AO78)</f>
        <v>#DIV/0!</v>
      </c>
      <c r="AM45" s="309" t="e">
        <f>'energy balance'!AM45+('Results by fuel'!$G$40*'CEB allocation factors step 2'!AP78)</f>
        <v>#DIV/0!</v>
      </c>
      <c r="AN45" s="309" t="e">
        <f>'energy balance'!AN45+('Results by fuel'!$G$40*'CEB allocation factors step 2'!AQ78)</f>
        <v>#DIV/0!</v>
      </c>
      <c r="AO45" s="309" t="e">
        <f>'energy balance'!AO45+('Results by fuel'!$G$40*'CEB allocation factors step 2'!AR78)</f>
        <v>#DIV/0!</v>
      </c>
      <c r="AP45" s="309" t="e">
        <f>'energy balance'!AP45+('Results by fuel'!$G$40*'CEB allocation factors step 2'!AS78)</f>
        <v>#DIV/0!</v>
      </c>
      <c r="AQ45" s="309" t="e">
        <f>'energy balance'!AQ45+('Results by fuel'!$G$40*'CEB allocation factors step 2'!AT78)</f>
        <v>#DIV/0!</v>
      </c>
      <c r="AR45" s="310">
        <f>'energy balance'!AR45</f>
        <v>0</v>
      </c>
      <c r="AS45" s="310">
        <f>'energy balance'!AS45</f>
        <v>0</v>
      </c>
      <c r="AT45" s="310">
        <f>'energy balance'!AT45</f>
        <v>0</v>
      </c>
      <c r="AU45" s="310">
        <f>'energy balance'!AU45</f>
        <v>0</v>
      </c>
      <c r="AV45" s="310">
        <f>'energy balance'!AV45</f>
        <v>0</v>
      </c>
      <c r="AW45" s="310">
        <f>'energy balance'!AW45</f>
        <v>0</v>
      </c>
      <c r="AX45" s="310">
        <f>'energy balance'!AX45</f>
        <v>0</v>
      </c>
      <c r="AY45" s="310">
        <f>'energy balance'!AY45</f>
        <v>0</v>
      </c>
      <c r="AZ45" s="310">
        <f>'energy balance'!AZ45</f>
        <v>0</v>
      </c>
      <c r="BA45" s="310">
        <f>'energy balance'!BA45</f>
        <v>0</v>
      </c>
      <c r="BB45" s="310">
        <f>'energy balance'!BB45</f>
        <v>0</v>
      </c>
      <c r="BC45" s="310">
        <f>'energy balance'!BC45</f>
        <v>0</v>
      </c>
      <c r="BD45" s="310">
        <f>'energy balance'!BD45</f>
        <v>0</v>
      </c>
      <c r="BE45" s="310">
        <f>'energy balance'!BE45</f>
        <v>0</v>
      </c>
      <c r="BF45" s="310">
        <f>'energy balance'!BF45</f>
        <v>0</v>
      </c>
      <c r="BG45" s="310">
        <f>'energy balance'!BG45</f>
        <v>0</v>
      </c>
      <c r="BH45" s="310">
        <f>'energy balance'!BH45</f>
        <v>0</v>
      </c>
      <c r="BI45" s="310">
        <f>'energy balance'!BI45</f>
        <v>0</v>
      </c>
      <c r="BJ45" s="310">
        <f>'energy balance'!BJ45</f>
        <v>0</v>
      </c>
      <c r="BK45" s="310">
        <f>'energy balance'!BK45</f>
        <v>0</v>
      </c>
      <c r="BL45" s="310">
        <f>'energy balance'!BL45</f>
        <v>0</v>
      </c>
      <c r="BM45" s="309" t="e">
        <f>'energy balance'!BM45-('Results by fuel'!$J$41*'CEB allocation factors step 1'!D52)</f>
        <v>#DIV/0!</v>
      </c>
      <c r="BN45" s="307" t="e">
        <f t="shared" si="60"/>
        <v>#DIV/0!</v>
      </c>
      <c r="BO45" s="315">
        <f>'energy balance'!BO45</f>
        <v>0</v>
      </c>
    </row>
    <row r="46" spans="2:67" x14ac:dyDescent="0.2">
      <c r="B46" s="28" t="s">
        <v>78</v>
      </c>
      <c r="C46" s="19">
        <f>IF(ISNUMBER('energy balance'!C46),'energy balance'!C46+('Results by fuel'!$G$38*'CEB allocation factors step 2'!F79),0)</f>
        <v>0</v>
      </c>
      <c r="D46" s="19">
        <f>IF(ISNUMBER('energy balance'!D46),'energy balance'!D46+('Results by fuel'!$G$38*'CEB allocation factors step 2'!G79),0)</f>
        <v>0</v>
      </c>
      <c r="E46" s="309" t="e">
        <f>'energy balance'!E46+('Results by fuel'!$G$38*'CEB allocation factors step 2'!H79)</f>
        <v>#DIV/0!</v>
      </c>
      <c r="F46" s="309" t="e">
        <f>'energy balance'!F46+('Results by fuel'!$G$38*'CEB allocation factors step 2'!I79)</f>
        <v>#DIV/0!</v>
      </c>
      <c r="G46" s="309" t="e">
        <f>'energy balance'!G46+('Results by fuel'!$G$38*'CEB allocation factors step 2'!J79)</f>
        <v>#DIV/0!</v>
      </c>
      <c r="H46" s="309" t="e">
        <f>'energy balance'!H46+('Results by fuel'!$G$38*'CEB allocation factors step 2'!K79)</f>
        <v>#DIV/0!</v>
      </c>
      <c r="I46" s="310">
        <f>'energy balance'!I46</f>
        <v>0</v>
      </c>
      <c r="J46" s="309" t="e">
        <f>'energy balance'!J46+('Results by fuel'!$G$38*'CEB allocation factors step 2'!M79)</f>
        <v>#DIV/0!</v>
      </c>
      <c r="K46" s="309" t="e">
        <f>'energy balance'!K46+('Results by fuel'!$G$38*'CEB allocation factors step 2'!N79)</f>
        <v>#DIV/0!</v>
      </c>
      <c r="L46" s="309" t="e">
        <f>'energy balance'!L46+('Results by fuel'!$G$38*'CEB allocation factors step 2'!O79)</f>
        <v>#DIV/0!</v>
      </c>
      <c r="M46" s="309" t="e">
        <f>'energy balance'!M46+('Results by fuel'!$G$38*'CEB allocation factors step 2'!P79)</f>
        <v>#DIV/0!</v>
      </c>
      <c r="N46" s="309" t="e">
        <f>'energy balance'!N46+('Results by fuel'!$G$38*'CEB allocation factors step 2'!Q79)</f>
        <v>#DIV/0!</v>
      </c>
      <c r="O46" s="310">
        <f>'energy balance'!O46</f>
        <v>0</v>
      </c>
      <c r="P46" s="310">
        <f>'energy balance'!P46</f>
        <v>0</v>
      </c>
      <c r="Q46" s="310">
        <f>'energy balance'!Q46</f>
        <v>0</v>
      </c>
      <c r="R46" s="310">
        <f>'energy balance'!R46</f>
        <v>0</v>
      </c>
      <c r="S46" s="331">
        <v>0</v>
      </c>
      <c r="T46" s="309" t="e">
        <f>'energy balance'!T46+('Results by fuel'!$G$39*'CEB allocation factors step 2'!W79)</f>
        <v>#DIV/0!</v>
      </c>
      <c r="U46" s="19">
        <f>IF(ISNUMBER('energy balance'!U46),'energy balance'!U46+('Results by fuel'!$G$38*'CEB allocation factors step 2'!X79),0)</f>
        <v>0</v>
      </c>
      <c r="V46" s="309" t="e">
        <f>'energy balance'!V46+('Results by fuel'!$G$40*'CEB allocation factors step 2'!Y79)</f>
        <v>#DIV/0!</v>
      </c>
      <c r="W46" s="309" t="e">
        <f>'energy balance'!W46+('Results by fuel'!$G$40*'CEB allocation factors step 2'!Z79)</f>
        <v>#DIV/0!</v>
      </c>
      <c r="X46" s="309" t="e">
        <f>'energy balance'!X46+('Results by fuel'!$G$40*'CEB allocation factors step 2'!AA79)</f>
        <v>#DIV/0!</v>
      </c>
      <c r="Y46" s="309" t="e">
        <f>'energy balance'!Y46+('Results by fuel'!$G$40*'CEB allocation factors step 2'!AB79)</f>
        <v>#DIV/0!</v>
      </c>
      <c r="Z46" s="309" t="e">
        <f>'energy balance'!Z46+('Results by fuel'!$G$40*'CEB allocation factors step 2'!AC79)</f>
        <v>#DIV/0!</v>
      </c>
      <c r="AA46" s="309" t="e">
        <f>'energy balance'!AA46+('Results by fuel'!$G$40*'CEB allocation factors step 2'!AD79)</f>
        <v>#DIV/0!</v>
      </c>
      <c r="AB46" s="309" t="e">
        <f>'energy balance'!AB46+('Results by fuel'!$G$40*'CEB allocation factors step 2'!AE79)</f>
        <v>#DIV/0!</v>
      </c>
      <c r="AC46" s="309" t="e">
        <f>'energy balance'!AC46+('Results by fuel'!$G$40*'CEB allocation factors step 2'!AF79)</f>
        <v>#DIV/0!</v>
      </c>
      <c r="AD46" s="309" t="e">
        <f>'energy balance'!AD46+('Results by fuel'!$G$40*'CEB allocation factors step 2'!AG79)</f>
        <v>#DIV/0!</v>
      </c>
      <c r="AE46" s="309" t="e">
        <f>'energy balance'!AE46+('Results by fuel'!$G$40*'CEB allocation factors step 2'!AH79)</f>
        <v>#DIV/0!</v>
      </c>
      <c r="AF46" s="309" t="e">
        <f>'energy balance'!AF46+('Results by fuel'!$G$40*'CEB allocation factors step 2'!AI79)</f>
        <v>#DIV/0!</v>
      </c>
      <c r="AG46" s="309" t="e">
        <f>'energy balance'!AG46+('Results by fuel'!$G$40*'CEB allocation factors step 2'!AJ79)</f>
        <v>#DIV/0!</v>
      </c>
      <c r="AH46" s="309" t="e">
        <f>'energy balance'!AH46+('Results by fuel'!$G$40*'CEB allocation factors step 2'!AK79)</f>
        <v>#DIV/0!</v>
      </c>
      <c r="AI46" s="309" t="e">
        <f>'energy balance'!AI46+('Results by fuel'!$G$40*'CEB allocation factors step 2'!AL79)</f>
        <v>#DIV/0!</v>
      </c>
      <c r="AJ46" s="309" t="e">
        <f>'energy balance'!AJ46+('Results by fuel'!$G$40*'CEB allocation factors step 2'!AM79)</f>
        <v>#DIV/0!</v>
      </c>
      <c r="AK46" s="309" t="e">
        <f>'energy balance'!AK46+('Results by fuel'!$G$40*'CEB allocation factors step 2'!AN79)</f>
        <v>#DIV/0!</v>
      </c>
      <c r="AL46" s="309" t="e">
        <f>'energy balance'!AL46+('Results by fuel'!$G$40*'CEB allocation factors step 2'!AO79)</f>
        <v>#DIV/0!</v>
      </c>
      <c r="AM46" s="309" t="e">
        <f>'energy balance'!AM46+('Results by fuel'!$G$40*'CEB allocation factors step 2'!AP79)</f>
        <v>#DIV/0!</v>
      </c>
      <c r="AN46" s="309" t="e">
        <f>'energy balance'!AN46+('Results by fuel'!$G$40*'CEB allocation factors step 2'!AQ79)</f>
        <v>#DIV/0!</v>
      </c>
      <c r="AO46" s="309" t="e">
        <f>'energy balance'!AO46+('Results by fuel'!$G$40*'CEB allocation factors step 2'!AR79)</f>
        <v>#DIV/0!</v>
      </c>
      <c r="AP46" s="309" t="e">
        <f>'energy balance'!AP46+('Results by fuel'!$G$40*'CEB allocation factors step 2'!AS79)</f>
        <v>#DIV/0!</v>
      </c>
      <c r="AQ46" s="309" t="e">
        <f>'energy balance'!AQ46+('Results by fuel'!$G$40*'CEB allocation factors step 2'!AT79)</f>
        <v>#DIV/0!</v>
      </c>
      <c r="AR46" s="310">
        <f>'energy balance'!AR46</f>
        <v>0</v>
      </c>
      <c r="AS46" s="310">
        <f>'energy balance'!AS46</f>
        <v>0</v>
      </c>
      <c r="AT46" s="310">
        <f>'energy balance'!AT46</f>
        <v>0</v>
      </c>
      <c r="AU46" s="310">
        <f>'energy balance'!AU46</f>
        <v>0</v>
      </c>
      <c r="AV46" s="310">
        <f>'energy balance'!AV46</f>
        <v>0</v>
      </c>
      <c r="AW46" s="310">
        <f>'energy balance'!AW46</f>
        <v>0</v>
      </c>
      <c r="AX46" s="310">
        <f>'energy balance'!AX46</f>
        <v>0</v>
      </c>
      <c r="AY46" s="310">
        <f>'energy balance'!AY46</f>
        <v>0</v>
      </c>
      <c r="AZ46" s="310">
        <f>'energy balance'!AZ46</f>
        <v>0</v>
      </c>
      <c r="BA46" s="310">
        <f>'energy balance'!BA46</f>
        <v>0</v>
      </c>
      <c r="BB46" s="310">
        <f>'energy balance'!BB46</f>
        <v>0</v>
      </c>
      <c r="BC46" s="310">
        <f>'energy balance'!BC46</f>
        <v>0</v>
      </c>
      <c r="BD46" s="310">
        <f>'energy balance'!BD46</f>
        <v>0</v>
      </c>
      <c r="BE46" s="310">
        <f>'energy balance'!BE46</f>
        <v>0</v>
      </c>
      <c r="BF46" s="310">
        <f>'energy balance'!BF46</f>
        <v>0</v>
      </c>
      <c r="BG46" s="310">
        <f>'energy balance'!BG46</f>
        <v>0</v>
      </c>
      <c r="BH46" s="310">
        <f>'energy balance'!BH46</f>
        <v>0</v>
      </c>
      <c r="BI46" s="310">
        <f>'energy balance'!BI46</f>
        <v>0</v>
      </c>
      <c r="BJ46" s="310">
        <f>'energy balance'!BJ46</f>
        <v>0</v>
      </c>
      <c r="BK46" s="310">
        <f>'energy balance'!BK46</f>
        <v>0</v>
      </c>
      <c r="BL46" s="310">
        <f>'energy balance'!BL46</f>
        <v>0</v>
      </c>
      <c r="BM46" s="309" t="e">
        <f>'energy balance'!BM46-('Results by fuel'!$J$41*'CEB allocation factors step 1'!D53)</f>
        <v>#DIV/0!</v>
      </c>
      <c r="BN46" s="307" t="e">
        <f t="shared" si="60"/>
        <v>#DIV/0!</v>
      </c>
      <c r="BO46" s="315">
        <f>'energy balance'!BO46</f>
        <v>0</v>
      </c>
    </row>
    <row r="47" spans="2:67" x14ac:dyDescent="0.2">
      <c r="B47" s="28" t="s">
        <v>79</v>
      </c>
      <c r="C47" s="19">
        <f>IF(ISNUMBER('energy balance'!C47),'energy balance'!C47+('Results by fuel'!$G$38*'CEB allocation factors step 2'!F80),0)</f>
        <v>0</v>
      </c>
      <c r="D47" s="19">
        <f>IF(ISNUMBER('energy balance'!D47),'energy balance'!D47+('Results by fuel'!$G$38*'CEB allocation factors step 2'!G80),0)</f>
        <v>0</v>
      </c>
      <c r="E47" s="309" t="e">
        <f>'energy balance'!E47+('Results by fuel'!$G$38*'CEB allocation factors step 2'!H80)</f>
        <v>#DIV/0!</v>
      </c>
      <c r="F47" s="309" t="e">
        <f>'energy balance'!F47+('Results by fuel'!$G$38*'CEB allocation factors step 2'!I80)</f>
        <v>#DIV/0!</v>
      </c>
      <c r="G47" s="309" t="e">
        <f>'energy balance'!G47+('Results by fuel'!$G$38*'CEB allocation factors step 2'!J80)</f>
        <v>#DIV/0!</v>
      </c>
      <c r="H47" s="309" t="e">
        <f>'energy balance'!H47+('Results by fuel'!$G$38*'CEB allocation factors step 2'!K80)</f>
        <v>#DIV/0!</v>
      </c>
      <c r="I47" s="310">
        <f>'energy balance'!I47</f>
        <v>0</v>
      </c>
      <c r="J47" s="309" t="e">
        <f>'energy balance'!J47+('Results by fuel'!$G$38*'CEB allocation factors step 2'!M80)</f>
        <v>#DIV/0!</v>
      </c>
      <c r="K47" s="309" t="e">
        <f>'energy balance'!K47+('Results by fuel'!$G$38*'CEB allocation factors step 2'!N80)</f>
        <v>#DIV/0!</v>
      </c>
      <c r="L47" s="309" t="e">
        <f>'energy balance'!L47+('Results by fuel'!$G$38*'CEB allocation factors step 2'!O80)</f>
        <v>#DIV/0!</v>
      </c>
      <c r="M47" s="309" t="e">
        <f>'energy balance'!M47+('Results by fuel'!$G$38*'CEB allocation factors step 2'!P80)</f>
        <v>#DIV/0!</v>
      </c>
      <c r="N47" s="309" t="e">
        <f>'energy balance'!N47+('Results by fuel'!$G$38*'CEB allocation factors step 2'!Q80)</f>
        <v>#DIV/0!</v>
      </c>
      <c r="O47" s="310">
        <f>'energy balance'!O47</f>
        <v>0</v>
      </c>
      <c r="P47" s="310">
        <f>'energy balance'!P47</f>
        <v>0</v>
      </c>
      <c r="Q47" s="310">
        <f>'energy balance'!Q47</f>
        <v>0</v>
      </c>
      <c r="R47" s="310">
        <f>'energy balance'!R47</f>
        <v>0</v>
      </c>
      <c r="S47" s="331">
        <v>0</v>
      </c>
      <c r="T47" s="309" t="e">
        <f>'energy balance'!T47+('Results by fuel'!$G$39*'CEB allocation factors step 2'!W80)</f>
        <v>#DIV/0!</v>
      </c>
      <c r="U47" s="19">
        <f>IF(ISNUMBER('energy balance'!U47),'energy balance'!U47+('Results by fuel'!$G$38*'CEB allocation factors step 2'!X80),0)</f>
        <v>0</v>
      </c>
      <c r="V47" s="309" t="e">
        <f>'energy balance'!V47+('Results by fuel'!$G$40*'CEB allocation factors step 2'!Y80)</f>
        <v>#DIV/0!</v>
      </c>
      <c r="W47" s="309" t="e">
        <f>'energy balance'!W47+('Results by fuel'!$G$40*'CEB allocation factors step 2'!Z80)</f>
        <v>#DIV/0!</v>
      </c>
      <c r="X47" s="309" t="e">
        <f>'energy balance'!X47+('Results by fuel'!$G$40*'CEB allocation factors step 2'!AA80)</f>
        <v>#DIV/0!</v>
      </c>
      <c r="Y47" s="309" t="e">
        <f>'energy balance'!Y47+('Results by fuel'!$G$40*'CEB allocation factors step 2'!AB80)</f>
        <v>#DIV/0!</v>
      </c>
      <c r="Z47" s="309" t="e">
        <f>'energy balance'!Z47+('Results by fuel'!$G$40*'CEB allocation factors step 2'!AC80)</f>
        <v>#DIV/0!</v>
      </c>
      <c r="AA47" s="309" t="e">
        <f>'energy balance'!AA47+('Results by fuel'!$G$40*'CEB allocation factors step 2'!AD80)</f>
        <v>#DIV/0!</v>
      </c>
      <c r="AB47" s="309" t="e">
        <f>'energy balance'!AB47+('Results by fuel'!$G$40*'CEB allocation factors step 2'!AE80)</f>
        <v>#DIV/0!</v>
      </c>
      <c r="AC47" s="309" t="e">
        <f>'energy balance'!AC47+('Results by fuel'!$G$40*'CEB allocation factors step 2'!AF80)</f>
        <v>#DIV/0!</v>
      </c>
      <c r="AD47" s="309" t="e">
        <f>'energy balance'!AD47+('Results by fuel'!$G$40*'CEB allocation factors step 2'!AG80)</f>
        <v>#DIV/0!</v>
      </c>
      <c r="AE47" s="309" t="e">
        <f>'energy balance'!AE47+('Results by fuel'!$G$40*'CEB allocation factors step 2'!AH80)</f>
        <v>#DIV/0!</v>
      </c>
      <c r="AF47" s="309" t="e">
        <f>'energy balance'!AF47+('Results by fuel'!$G$40*'CEB allocation factors step 2'!AI80)</f>
        <v>#DIV/0!</v>
      </c>
      <c r="AG47" s="309" t="e">
        <f>'energy balance'!AG47+('Results by fuel'!$G$40*'CEB allocation factors step 2'!AJ80)</f>
        <v>#DIV/0!</v>
      </c>
      <c r="AH47" s="309" t="e">
        <f>'energy balance'!AH47+('Results by fuel'!$G$40*'CEB allocation factors step 2'!AK80)</f>
        <v>#DIV/0!</v>
      </c>
      <c r="AI47" s="309" t="e">
        <f>'energy balance'!AI47+('Results by fuel'!$G$40*'CEB allocation factors step 2'!AL80)</f>
        <v>#DIV/0!</v>
      </c>
      <c r="AJ47" s="309" t="e">
        <f>'energy balance'!AJ47+('Results by fuel'!$G$40*'CEB allocation factors step 2'!AM80)</f>
        <v>#DIV/0!</v>
      </c>
      <c r="AK47" s="309" t="e">
        <f>'energy balance'!AK47+('Results by fuel'!$G$40*'CEB allocation factors step 2'!AN80)</f>
        <v>#DIV/0!</v>
      </c>
      <c r="AL47" s="309" t="e">
        <f>'energy balance'!AL47+('Results by fuel'!$G$40*'CEB allocation factors step 2'!AO80)</f>
        <v>#DIV/0!</v>
      </c>
      <c r="AM47" s="309" t="e">
        <f>'energy balance'!AM47+('Results by fuel'!$G$40*'CEB allocation factors step 2'!AP80)</f>
        <v>#DIV/0!</v>
      </c>
      <c r="AN47" s="309" t="e">
        <f>'energy balance'!AN47+('Results by fuel'!$G$40*'CEB allocation factors step 2'!AQ80)</f>
        <v>#DIV/0!</v>
      </c>
      <c r="AO47" s="309" t="e">
        <f>'energy balance'!AO47+('Results by fuel'!$G$40*'CEB allocation factors step 2'!AR80)</f>
        <v>#DIV/0!</v>
      </c>
      <c r="AP47" s="309" t="e">
        <f>'energy balance'!AP47+('Results by fuel'!$G$40*'CEB allocation factors step 2'!AS80)</f>
        <v>#DIV/0!</v>
      </c>
      <c r="AQ47" s="309" t="e">
        <f>'energy balance'!AQ47+('Results by fuel'!$G$40*'CEB allocation factors step 2'!AT80)</f>
        <v>#DIV/0!</v>
      </c>
      <c r="AR47" s="310">
        <f>'energy balance'!AR47</f>
        <v>0</v>
      </c>
      <c r="AS47" s="310">
        <f>'energy balance'!AS47</f>
        <v>0</v>
      </c>
      <c r="AT47" s="310">
        <f>'energy balance'!AT47</f>
        <v>0</v>
      </c>
      <c r="AU47" s="310">
        <f>'energy balance'!AU47</f>
        <v>0</v>
      </c>
      <c r="AV47" s="310">
        <f>'energy balance'!AV47</f>
        <v>0</v>
      </c>
      <c r="AW47" s="310">
        <f>'energy balance'!AW47</f>
        <v>0</v>
      </c>
      <c r="AX47" s="310">
        <f>'energy balance'!AX47</f>
        <v>0</v>
      </c>
      <c r="AY47" s="310">
        <f>'energy balance'!AY47</f>
        <v>0</v>
      </c>
      <c r="AZ47" s="310">
        <f>'energy balance'!AZ47</f>
        <v>0</v>
      </c>
      <c r="BA47" s="310">
        <f>'energy balance'!BA47</f>
        <v>0</v>
      </c>
      <c r="BB47" s="310">
        <f>'energy balance'!BB47</f>
        <v>0</v>
      </c>
      <c r="BC47" s="310">
        <f>'energy balance'!BC47</f>
        <v>0</v>
      </c>
      <c r="BD47" s="310">
        <f>'energy balance'!BD47</f>
        <v>0</v>
      </c>
      <c r="BE47" s="310">
        <f>'energy balance'!BE47</f>
        <v>0</v>
      </c>
      <c r="BF47" s="310">
        <f>'energy balance'!BF47</f>
        <v>0</v>
      </c>
      <c r="BG47" s="310">
        <f>'energy balance'!BG47</f>
        <v>0</v>
      </c>
      <c r="BH47" s="310">
        <f>'energy balance'!BH47</f>
        <v>0</v>
      </c>
      <c r="BI47" s="310">
        <f>'energy balance'!BI47</f>
        <v>0</v>
      </c>
      <c r="BJ47" s="310">
        <f>'energy balance'!BJ47</f>
        <v>0</v>
      </c>
      <c r="BK47" s="310">
        <f>'energy balance'!BK47</f>
        <v>0</v>
      </c>
      <c r="BL47" s="310">
        <f>'energy balance'!BL47</f>
        <v>0</v>
      </c>
      <c r="BM47" s="309" t="e">
        <f>'energy balance'!BM47-('Results by fuel'!$J$41*'CEB allocation factors step 1'!D54)</f>
        <v>#DIV/0!</v>
      </c>
      <c r="BN47" s="307" t="e">
        <f t="shared" si="60"/>
        <v>#DIV/0!</v>
      </c>
      <c r="BO47" s="315">
        <f>'energy balance'!BO47</f>
        <v>0</v>
      </c>
    </row>
    <row r="48" spans="2:67" x14ac:dyDescent="0.2">
      <c r="B48" s="28" t="s">
        <v>80</v>
      </c>
      <c r="C48" s="19">
        <f>IF(ISNUMBER('energy balance'!C48),'energy balance'!C48+('Results by fuel'!$G$38*'CEB allocation factors step 2'!F81),0)</f>
        <v>0</v>
      </c>
      <c r="D48" s="19">
        <f>IF(ISNUMBER('energy balance'!D48),'energy balance'!D48+('Results by fuel'!$G$38*'CEB allocation factors step 2'!G81),0)</f>
        <v>0</v>
      </c>
      <c r="E48" s="309" t="e">
        <f>'energy balance'!E48+('Results by fuel'!$G$38*'CEB allocation factors step 2'!H81)</f>
        <v>#DIV/0!</v>
      </c>
      <c r="F48" s="309" t="e">
        <f>'energy balance'!F48+('Results by fuel'!$G$38*'CEB allocation factors step 2'!I81)</f>
        <v>#DIV/0!</v>
      </c>
      <c r="G48" s="309" t="e">
        <f>'energy balance'!G48+('Results by fuel'!$G$38*'CEB allocation factors step 2'!J81)</f>
        <v>#DIV/0!</v>
      </c>
      <c r="H48" s="309" t="e">
        <f>'energy balance'!H48+('Results by fuel'!$G$38*'CEB allocation factors step 2'!K81)</f>
        <v>#DIV/0!</v>
      </c>
      <c r="I48" s="310">
        <f>'energy balance'!I48</f>
        <v>0</v>
      </c>
      <c r="J48" s="309" t="e">
        <f>'energy balance'!J48+('Results by fuel'!$G$38*'CEB allocation factors step 2'!M81)</f>
        <v>#DIV/0!</v>
      </c>
      <c r="K48" s="309" t="e">
        <f>'energy balance'!K48+('Results by fuel'!$G$38*'CEB allocation factors step 2'!N81)</f>
        <v>#DIV/0!</v>
      </c>
      <c r="L48" s="309" t="e">
        <f>'energy balance'!L48+('Results by fuel'!$G$38*'CEB allocation factors step 2'!O81)</f>
        <v>#DIV/0!</v>
      </c>
      <c r="M48" s="309" t="e">
        <f>'energy balance'!M48+('Results by fuel'!$G$38*'CEB allocation factors step 2'!P81)</f>
        <v>#DIV/0!</v>
      </c>
      <c r="N48" s="309" t="e">
        <f>'energy balance'!N48+('Results by fuel'!$G$38*'CEB allocation factors step 2'!Q81)</f>
        <v>#DIV/0!</v>
      </c>
      <c r="O48" s="310">
        <f>'energy balance'!O48</f>
        <v>0</v>
      </c>
      <c r="P48" s="310">
        <f>'energy balance'!P48</f>
        <v>0</v>
      </c>
      <c r="Q48" s="310">
        <f>'energy balance'!Q48</f>
        <v>0</v>
      </c>
      <c r="R48" s="310">
        <f>'energy balance'!R48</f>
        <v>0</v>
      </c>
      <c r="S48" s="331">
        <v>0</v>
      </c>
      <c r="T48" s="309" t="e">
        <f>'energy balance'!T48+('Results by fuel'!$G$39*'CEB allocation factors step 2'!W81)</f>
        <v>#DIV/0!</v>
      </c>
      <c r="U48" s="19">
        <f>IF(ISNUMBER('energy balance'!U48),'energy balance'!U48+('Results by fuel'!$G$38*'CEB allocation factors step 2'!X81),0)</f>
        <v>0</v>
      </c>
      <c r="V48" s="309" t="e">
        <f>'energy balance'!V48+('Results by fuel'!$G$40*'CEB allocation factors step 2'!Y81)</f>
        <v>#DIV/0!</v>
      </c>
      <c r="W48" s="309" t="e">
        <f>'energy balance'!W48+('Results by fuel'!$G$40*'CEB allocation factors step 2'!Z81)</f>
        <v>#DIV/0!</v>
      </c>
      <c r="X48" s="309" t="e">
        <f>'energy balance'!X48+('Results by fuel'!$G$40*'CEB allocation factors step 2'!AA81)</f>
        <v>#DIV/0!</v>
      </c>
      <c r="Y48" s="309" t="e">
        <f>'energy balance'!Y48+('Results by fuel'!$G$40*'CEB allocation factors step 2'!AB81)</f>
        <v>#DIV/0!</v>
      </c>
      <c r="Z48" s="309" t="e">
        <f>'energy balance'!Z48+('Results by fuel'!$G$40*'CEB allocation factors step 2'!AC81)</f>
        <v>#DIV/0!</v>
      </c>
      <c r="AA48" s="309" t="e">
        <f>'energy balance'!AA48+('Results by fuel'!$G$40*'CEB allocation factors step 2'!AD81)</f>
        <v>#DIV/0!</v>
      </c>
      <c r="AB48" s="309" t="e">
        <f>'energy balance'!AB48+('Results by fuel'!$G$40*'CEB allocation factors step 2'!AE81)</f>
        <v>#DIV/0!</v>
      </c>
      <c r="AC48" s="309" t="e">
        <f>'energy balance'!AC48+('Results by fuel'!$G$40*'CEB allocation factors step 2'!AF81)</f>
        <v>#DIV/0!</v>
      </c>
      <c r="AD48" s="309" t="e">
        <f>'energy balance'!AD48+('Results by fuel'!$G$40*'CEB allocation factors step 2'!AG81)</f>
        <v>#DIV/0!</v>
      </c>
      <c r="AE48" s="309" t="e">
        <f>'energy balance'!AE48+('Results by fuel'!$G$40*'CEB allocation factors step 2'!AH81)</f>
        <v>#DIV/0!</v>
      </c>
      <c r="AF48" s="309" t="e">
        <f>'energy balance'!AF48+('Results by fuel'!$G$40*'CEB allocation factors step 2'!AI81)</f>
        <v>#DIV/0!</v>
      </c>
      <c r="AG48" s="309" t="e">
        <f>'energy balance'!AG48+('Results by fuel'!$G$40*'CEB allocation factors step 2'!AJ81)</f>
        <v>#DIV/0!</v>
      </c>
      <c r="AH48" s="309" t="e">
        <f>'energy balance'!AH48+('Results by fuel'!$G$40*'CEB allocation factors step 2'!AK81)</f>
        <v>#DIV/0!</v>
      </c>
      <c r="AI48" s="309" t="e">
        <f>'energy balance'!AI48+('Results by fuel'!$G$40*'CEB allocation factors step 2'!AL81)</f>
        <v>#DIV/0!</v>
      </c>
      <c r="AJ48" s="309" t="e">
        <f>'energy balance'!AJ48+('Results by fuel'!$G$40*'CEB allocation factors step 2'!AM81)</f>
        <v>#DIV/0!</v>
      </c>
      <c r="AK48" s="309" t="e">
        <f>'energy balance'!AK48+('Results by fuel'!$G$40*'CEB allocation factors step 2'!AN81)</f>
        <v>#DIV/0!</v>
      </c>
      <c r="AL48" s="309" t="e">
        <f>'energy balance'!AL48+('Results by fuel'!$G$40*'CEB allocation factors step 2'!AO81)</f>
        <v>#DIV/0!</v>
      </c>
      <c r="AM48" s="309" t="e">
        <f>'energy balance'!AM48+('Results by fuel'!$G$40*'CEB allocation factors step 2'!AP81)</f>
        <v>#DIV/0!</v>
      </c>
      <c r="AN48" s="309" t="e">
        <f>'energy balance'!AN48+('Results by fuel'!$G$40*'CEB allocation factors step 2'!AQ81)</f>
        <v>#DIV/0!</v>
      </c>
      <c r="AO48" s="309" t="e">
        <f>'energy balance'!AO48+('Results by fuel'!$G$40*'CEB allocation factors step 2'!AR81)</f>
        <v>#DIV/0!</v>
      </c>
      <c r="AP48" s="309" t="e">
        <f>'energy balance'!AP48+('Results by fuel'!$G$40*'CEB allocation factors step 2'!AS81)</f>
        <v>#DIV/0!</v>
      </c>
      <c r="AQ48" s="309" t="e">
        <f>'energy balance'!AQ48+('Results by fuel'!$G$40*'CEB allocation factors step 2'!AT81)</f>
        <v>#DIV/0!</v>
      </c>
      <c r="AR48" s="310">
        <f>'energy balance'!AR48</f>
        <v>0</v>
      </c>
      <c r="AS48" s="310">
        <f>'energy balance'!AS48</f>
        <v>0</v>
      </c>
      <c r="AT48" s="310">
        <f>'energy balance'!AT48</f>
        <v>0</v>
      </c>
      <c r="AU48" s="310">
        <f>'energy balance'!AU48</f>
        <v>0</v>
      </c>
      <c r="AV48" s="310">
        <f>'energy balance'!AV48</f>
        <v>0</v>
      </c>
      <c r="AW48" s="310">
        <f>'energy balance'!AW48</f>
        <v>0</v>
      </c>
      <c r="AX48" s="310">
        <f>'energy balance'!AX48</f>
        <v>0</v>
      </c>
      <c r="AY48" s="310">
        <f>'energy balance'!AY48</f>
        <v>0</v>
      </c>
      <c r="AZ48" s="310">
        <f>'energy balance'!AZ48</f>
        <v>0</v>
      </c>
      <c r="BA48" s="310">
        <f>'energy balance'!BA48</f>
        <v>0</v>
      </c>
      <c r="BB48" s="310">
        <f>'energy balance'!BB48</f>
        <v>0</v>
      </c>
      <c r="BC48" s="310">
        <f>'energy balance'!BC48</f>
        <v>0</v>
      </c>
      <c r="BD48" s="310">
        <f>'energy balance'!BD48</f>
        <v>0</v>
      </c>
      <c r="BE48" s="310">
        <f>'energy balance'!BE48</f>
        <v>0</v>
      </c>
      <c r="BF48" s="310">
        <f>'energy balance'!BF48</f>
        <v>0</v>
      </c>
      <c r="BG48" s="310">
        <f>'energy balance'!BG48</f>
        <v>0</v>
      </c>
      <c r="BH48" s="310">
        <f>'energy balance'!BH48</f>
        <v>0</v>
      </c>
      <c r="BI48" s="310">
        <f>'energy balance'!BI48</f>
        <v>0</v>
      </c>
      <c r="BJ48" s="310">
        <f>'energy balance'!BJ48</f>
        <v>0</v>
      </c>
      <c r="BK48" s="310">
        <f>'energy balance'!BK48</f>
        <v>0</v>
      </c>
      <c r="BL48" s="310">
        <f>'energy balance'!BL48</f>
        <v>0</v>
      </c>
      <c r="BM48" s="309" t="e">
        <f>'energy balance'!BM48-('Results by fuel'!$J$41*'CEB allocation factors step 1'!D55)</f>
        <v>#DIV/0!</v>
      </c>
      <c r="BN48" s="307" t="e">
        <f t="shared" si="60"/>
        <v>#DIV/0!</v>
      </c>
      <c r="BO48" s="315">
        <f>'energy balance'!BO48</f>
        <v>0</v>
      </c>
    </row>
    <row r="49" spans="2:69" x14ac:dyDescent="0.2">
      <c r="B49" s="28" t="s">
        <v>81</v>
      </c>
      <c r="C49" s="19">
        <f>IF(ISNUMBER('energy balance'!C49),'energy balance'!C49+('Results by fuel'!$G$38*'CEB allocation factors step 2'!F82),0)</f>
        <v>0</v>
      </c>
      <c r="D49" s="19">
        <f>IF(ISNUMBER('energy balance'!D49),'energy balance'!D49+('Results by fuel'!$G$38*'CEB allocation factors step 2'!G82),0)</f>
        <v>0</v>
      </c>
      <c r="E49" s="309" t="e">
        <f>'energy balance'!E49+('Results by fuel'!$G$38*'CEB allocation factors step 2'!H82)</f>
        <v>#DIV/0!</v>
      </c>
      <c r="F49" s="309" t="e">
        <f>'energy balance'!F49+('Results by fuel'!$G$38*'CEB allocation factors step 2'!I82)</f>
        <v>#DIV/0!</v>
      </c>
      <c r="G49" s="309" t="e">
        <f>'energy balance'!G49+('Results by fuel'!$G$38*'CEB allocation factors step 2'!J82)</f>
        <v>#DIV/0!</v>
      </c>
      <c r="H49" s="309" t="e">
        <f>'energy balance'!H49+('Results by fuel'!$G$38*'CEB allocation factors step 2'!K82)</f>
        <v>#DIV/0!</v>
      </c>
      <c r="I49" s="310">
        <f>'energy balance'!I49</f>
        <v>0</v>
      </c>
      <c r="J49" s="309" t="e">
        <f>'energy balance'!J49+('Results by fuel'!$G$38*'CEB allocation factors step 2'!M82)</f>
        <v>#DIV/0!</v>
      </c>
      <c r="K49" s="309" t="e">
        <f>'energy balance'!K49+('Results by fuel'!$G$38*'CEB allocation factors step 2'!N82)</f>
        <v>#DIV/0!</v>
      </c>
      <c r="L49" s="309" t="e">
        <f>'energy balance'!L49+('Results by fuel'!$G$38*'CEB allocation factors step 2'!O82)</f>
        <v>#DIV/0!</v>
      </c>
      <c r="M49" s="309" t="e">
        <f>'energy balance'!M49+('Results by fuel'!$G$38*'CEB allocation factors step 2'!P82)</f>
        <v>#DIV/0!</v>
      </c>
      <c r="N49" s="309" t="e">
        <f>'energy balance'!N49+('Results by fuel'!$G$38*'CEB allocation factors step 2'!Q82)</f>
        <v>#DIV/0!</v>
      </c>
      <c r="O49" s="310">
        <f>'energy balance'!O49</f>
        <v>0</v>
      </c>
      <c r="P49" s="310">
        <f>'energy balance'!P49</f>
        <v>0</v>
      </c>
      <c r="Q49" s="310">
        <f>'energy balance'!Q49</f>
        <v>0</v>
      </c>
      <c r="R49" s="310">
        <f>'energy balance'!R49</f>
        <v>0</v>
      </c>
      <c r="S49" s="331">
        <v>0</v>
      </c>
      <c r="T49" s="309" t="e">
        <f>'energy balance'!T49+('Results by fuel'!$G$39*'CEB allocation factors step 2'!W82)</f>
        <v>#DIV/0!</v>
      </c>
      <c r="U49" s="19">
        <f>IF(ISNUMBER('energy balance'!U49),'energy balance'!U49+('Results by fuel'!$G$38*'CEB allocation factors step 2'!X82),0)</f>
        <v>0</v>
      </c>
      <c r="V49" s="309" t="e">
        <f>'energy balance'!V49+('Results by fuel'!$G$40*'CEB allocation factors step 2'!Y82)</f>
        <v>#DIV/0!</v>
      </c>
      <c r="W49" s="309" t="e">
        <f>'energy balance'!W49+('Results by fuel'!$G$40*'CEB allocation factors step 2'!Z82)</f>
        <v>#DIV/0!</v>
      </c>
      <c r="X49" s="309" t="e">
        <f>'energy balance'!X49+('Results by fuel'!$G$40*'CEB allocation factors step 2'!AA82)</f>
        <v>#DIV/0!</v>
      </c>
      <c r="Y49" s="309" t="e">
        <f>'energy balance'!Y49+('Results by fuel'!$G$40*'CEB allocation factors step 2'!AB82)</f>
        <v>#DIV/0!</v>
      </c>
      <c r="Z49" s="309" t="e">
        <f>'energy balance'!Z49+('Results by fuel'!$G$40*'CEB allocation factors step 2'!AC82)</f>
        <v>#DIV/0!</v>
      </c>
      <c r="AA49" s="309" t="e">
        <f>'energy balance'!AA49+('Results by fuel'!$G$40*'CEB allocation factors step 2'!AD82)</f>
        <v>#DIV/0!</v>
      </c>
      <c r="AB49" s="309" t="e">
        <f>'energy balance'!AB49+('Results by fuel'!$G$40*'CEB allocation factors step 2'!AE82)</f>
        <v>#DIV/0!</v>
      </c>
      <c r="AC49" s="309" t="e">
        <f>'energy balance'!AC49+('Results by fuel'!$G$40*'CEB allocation factors step 2'!AF82)</f>
        <v>#DIV/0!</v>
      </c>
      <c r="AD49" s="309" t="e">
        <f>'energy balance'!AD49+('Results by fuel'!$G$40*'CEB allocation factors step 2'!AG82)</f>
        <v>#DIV/0!</v>
      </c>
      <c r="AE49" s="309" t="e">
        <f>'energy balance'!AE49+('Results by fuel'!$G$40*'CEB allocation factors step 2'!AH82)</f>
        <v>#DIV/0!</v>
      </c>
      <c r="AF49" s="309" t="e">
        <f>'energy balance'!AF49+('Results by fuel'!$G$40*'CEB allocation factors step 2'!AI82)</f>
        <v>#DIV/0!</v>
      </c>
      <c r="AG49" s="309" t="e">
        <f>'energy balance'!AG49+('Results by fuel'!$G$40*'CEB allocation factors step 2'!AJ82)</f>
        <v>#DIV/0!</v>
      </c>
      <c r="AH49" s="309" t="e">
        <f>'energy balance'!AH49+('Results by fuel'!$G$40*'CEB allocation factors step 2'!AK82)</f>
        <v>#DIV/0!</v>
      </c>
      <c r="AI49" s="309" t="e">
        <f>'energy balance'!AI49+('Results by fuel'!$G$40*'CEB allocation factors step 2'!AL82)</f>
        <v>#DIV/0!</v>
      </c>
      <c r="AJ49" s="309" t="e">
        <f>'energy balance'!AJ49+('Results by fuel'!$G$40*'CEB allocation factors step 2'!AM82)</f>
        <v>#DIV/0!</v>
      </c>
      <c r="AK49" s="309" t="e">
        <f>'energy balance'!AK49+('Results by fuel'!$G$40*'CEB allocation factors step 2'!AN82)</f>
        <v>#DIV/0!</v>
      </c>
      <c r="AL49" s="309" t="e">
        <f>'energy balance'!AL49+('Results by fuel'!$G$40*'CEB allocation factors step 2'!AO82)</f>
        <v>#DIV/0!</v>
      </c>
      <c r="AM49" s="309" t="e">
        <f>'energy balance'!AM49+('Results by fuel'!$G$40*'CEB allocation factors step 2'!AP82)</f>
        <v>#DIV/0!</v>
      </c>
      <c r="AN49" s="309" t="e">
        <f>'energy balance'!AN49+('Results by fuel'!$G$40*'CEB allocation factors step 2'!AQ82)</f>
        <v>#DIV/0!</v>
      </c>
      <c r="AO49" s="309" t="e">
        <f>'energy balance'!AO49+('Results by fuel'!$G$40*'CEB allocation factors step 2'!AR82)</f>
        <v>#DIV/0!</v>
      </c>
      <c r="AP49" s="309" t="e">
        <f>'energy balance'!AP49+('Results by fuel'!$G$40*'CEB allocation factors step 2'!AS82)</f>
        <v>#DIV/0!</v>
      </c>
      <c r="AQ49" s="309" t="e">
        <f>'energy balance'!AQ49+('Results by fuel'!$G$40*'CEB allocation factors step 2'!AT82)</f>
        <v>#DIV/0!</v>
      </c>
      <c r="AR49" s="310">
        <f>'energy balance'!AR49</f>
        <v>0</v>
      </c>
      <c r="AS49" s="310">
        <f>'energy balance'!AS49</f>
        <v>0</v>
      </c>
      <c r="AT49" s="310">
        <f>'energy balance'!AT49</f>
        <v>0</v>
      </c>
      <c r="AU49" s="310">
        <f>'energy balance'!AU49</f>
        <v>0</v>
      </c>
      <c r="AV49" s="310">
        <f>'energy balance'!AV49</f>
        <v>0</v>
      </c>
      <c r="AW49" s="310">
        <f>'energy balance'!AW49</f>
        <v>0</v>
      </c>
      <c r="AX49" s="310">
        <f>'energy balance'!AX49</f>
        <v>0</v>
      </c>
      <c r="AY49" s="310">
        <f>'energy balance'!AY49</f>
        <v>0</v>
      </c>
      <c r="AZ49" s="310">
        <f>'energy balance'!AZ49</f>
        <v>0</v>
      </c>
      <c r="BA49" s="310">
        <f>'energy balance'!BA49</f>
        <v>0</v>
      </c>
      <c r="BB49" s="310">
        <f>'energy balance'!BB49</f>
        <v>0</v>
      </c>
      <c r="BC49" s="310">
        <f>'energy balance'!BC49</f>
        <v>0</v>
      </c>
      <c r="BD49" s="310">
        <f>'energy balance'!BD49</f>
        <v>0</v>
      </c>
      <c r="BE49" s="310">
        <f>'energy balance'!BE49</f>
        <v>0</v>
      </c>
      <c r="BF49" s="310">
        <f>'energy balance'!BF49</f>
        <v>0</v>
      </c>
      <c r="BG49" s="310">
        <f>'energy balance'!BG49</f>
        <v>0</v>
      </c>
      <c r="BH49" s="310">
        <f>'energy balance'!BH49</f>
        <v>0</v>
      </c>
      <c r="BI49" s="310">
        <f>'energy balance'!BI49</f>
        <v>0</v>
      </c>
      <c r="BJ49" s="310">
        <f>'energy balance'!BJ49</f>
        <v>0</v>
      </c>
      <c r="BK49" s="310">
        <f>'energy balance'!BK49</f>
        <v>0</v>
      </c>
      <c r="BL49" s="310">
        <f>'energy balance'!BL49</f>
        <v>0</v>
      </c>
      <c r="BM49" s="309" t="e">
        <f>'energy balance'!BM49-('Results by fuel'!$J$41*'CEB allocation factors step 1'!D56)</f>
        <v>#DIV/0!</v>
      </c>
      <c r="BN49" s="307" t="e">
        <f t="shared" si="60"/>
        <v>#DIV/0!</v>
      </c>
      <c r="BO49" s="315">
        <f>'energy balance'!BO49</f>
        <v>0</v>
      </c>
    </row>
    <row r="50" spans="2:69" x14ac:dyDescent="0.2">
      <c r="B50" s="28" t="s">
        <v>83</v>
      </c>
      <c r="C50" s="19">
        <f>IF(ISNUMBER('energy balance'!C50),'energy balance'!C50+('Results by fuel'!$G$38*'CEB allocation factors step 2'!F83),0)</f>
        <v>0</v>
      </c>
      <c r="D50" s="19">
        <f>IF(ISNUMBER('energy balance'!D50),'energy balance'!D50+('Results by fuel'!$G$38*'CEB allocation factors step 2'!G83),0)</f>
        <v>0</v>
      </c>
      <c r="E50" s="309" t="e">
        <f>'energy balance'!E50+('Results by fuel'!$G$38*'CEB allocation factors step 2'!H83)</f>
        <v>#DIV/0!</v>
      </c>
      <c r="F50" s="309" t="e">
        <f>'energy balance'!F50+('Results by fuel'!$G$38*'CEB allocation factors step 2'!I83)</f>
        <v>#DIV/0!</v>
      </c>
      <c r="G50" s="309" t="e">
        <f>'energy balance'!G50+('Results by fuel'!$G$38*'CEB allocation factors step 2'!J83)</f>
        <v>#DIV/0!</v>
      </c>
      <c r="H50" s="309" t="e">
        <f>'energy balance'!H50+('Results by fuel'!$G$38*'CEB allocation factors step 2'!K83)</f>
        <v>#DIV/0!</v>
      </c>
      <c r="I50" s="310">
        <f>'energy balance'!I50</f>
        <v>0</v>
      </c>
      <c r="J50" s="309" t="e">
        <f>'energy balance'!J50+('Results by fuel'!$G$38*'CEB allocation factors step 2'!M83)</f>
        <v>#DIV/0!</v>
      </c>
      <c r="K50" s="309" t="e">
        <f>'energy balance'!K50+('Results by fuel'!$G$38*'CEB allocation factors step 2'!N83)</f>
        <v>#DIV/0!</v>
      </c>
      <c r="L50" s="309" t="e">
        <f>'energy balance'!L50+('Results by fuel'!$G$38*'CEB allocation factors step 2'!O83)</f>
        <v>#DIV/0!</v>
      </c>
      <c r="M50" s="309" t="e">
        <f>'energy balance'!M50+('Results by fuel'!$G$38*'CEB allocation factors step 2'!P83)</f>
        <v>#DIV/0!</v>
      </c>
      <c r="N50" s="309" t="e">
        <f>'energy balance'!N50+('Results by fuel'!$G$38*'CEB allocation factors step 2'!Q83)</f>
        <v>#DIV/0!</v>
      </c>
      <c r="O50" s="310">
        <f>'energy balance'!O50</f>
        <v>0</v>
      </c>
      <c r="P50" s="310">
        <f>'energy balance'!P50</f>
        <v>0</v>
      </c>
      <c r="Q50" s="310">
        <f>'energy balance'!Q50</f>
        <v>0</v>
      </c>
      <c r="R50" s="310">
        <f>'energy balance'!R50</f>
        <v>0</v>
      </c>
      <c r="S50" s="331">
        <v>0</v>
      </c>
      <c r="T50" s="309" t="e">
        <f>'energy balance'!T50+('Results by fuel'!$G$39*'CEB allocation factors step 2'!W83)</f>
        <v>#DIV/0!</v>
      </c>
      <c r="U50" s="19">
        <f>IF(ISNUMBER('energy balance'!U50),'energy balance'!U50+('Results by fuel'!$G$38*'CEB allocation factors step 2'!X83),0)</f>
        <v>0</v>
      </c>
      <c r="V50" s="309" t="e">
        <f>'energy balance'!V50+('Results by fuel'!$G$40*'CEB allocation factors step 2'!Y83)</f>
        <v>#DIV/0!</v>
      </c>
      <c r="W50" s="309" t="e">
        <f>'energy balance'!W50+('Results by fuel'!$G$40*'CEB allocation factors step 2'!Z83)</f>
        <v>#DIV/0!</v>
      </c>
      <c r="X50" s="309" t="e">
        <f>'energy balance'!X50+('Results by fuel'!$G$40*'CEB allocation factors step 2'!AA83)</f>
        <v>#DIV/0!</v>
      </c>
      <c r="Y50" s="309" t="e">
        <f>'energy balance'!Y50+('Results by fuel'!$G$40*'CEB allocation factors step 2'!AB83)</f>
        <v>#DIV/0!</v>
      </c>
      <c r="Z50" s="309" t="e">
        <f>'energy balance'!Z50+('Results by fuel'!$G$40*'CEB allocation factors step 2'!AC83)</f>
        <v>#DIV/0!</v>
      </c>
      <c r="AA50" s="309" t="e">
        <f>'energy balance'!AA50+('Results by fuel'!$G$40*'CEB allocation factors step 2'!AD83)</f>
        <v>#DIV/0!</v>
      </c>
      <c r="AB50" s="309" t="e">
        <f>'energy balance'!AB50+('Results by fuel'!$G$40*'CEB allocation factors step 2'!AE83)</f>
        <v>#DIV/0!</v>
      </c>
      <c r="AC50" s="309" t="e">
        <f>'energy balance'!AC50+('Results by fuel'!$G$40*'CEB allocation factors step 2'!AF83)</f>
        <v>#DIV/0!</v>
      </c>
      <c r="AD50" s="309" t="e">
        <f>'energy balance'!AD50+('Results by fuel'!$G$40*'CEB allocation factors step 2'!AG83)</f>
        <v>#DIV/0!</v>
      </c>
      <c r="AE50" s="309" t="e">
        <f>'energy balance'!AE50+('Results by fuel'!$G$40*'CEB allocation factors step 2'!AH83)</f>
        <v>#DIV/0!</v>
      </c>
      <c r="AF50" s="309" t="e">
        <f>'energy balance'!AF50+('Results by fuel'!$G$40*'CEB allocation factors step 2'!AI83)</f>
        <v>#DIV/0!</v>
      </c>
      <c r="AG50" s="309" t="e">
        <f>'energy balance'!AG50+('Results by fuel'!$G$40*'CEB allocation factors step 2'!AJ83)</f>
        <v>#DIV/0!</v>
      </c>
      <c r="AH50" s="309" t="e">
        <f>'energy balance'!AH50+('Results by fuel'!$G$40*'CEB allocation factors step 2'!AK83)</f>
        <v>#DIV/0!</v>
      </c>
      <c r="AI50" s="309" t="e">
        <f>'energy balance'!AI50+('Results by fuel'!$G$40*'CEB allocation factors step 2'!AL83)</f>
        <v>#DIV/0!</v>
      </c>
      <c r="AJ50" s="309" t="e">
        <f>'energy balance'!AJ50+('Results by fuel'!$G$40*'CEB allocation factors step 2'!AM83)</f>
        <v>#DIV/0!</v>
      </c>
      <c r="AK50" s="309" t="e">
        <f>'energy balance'!AK50+('Results by fuel'!$G$40*'CEB allocation factors step 2'!AN83)</f>
        <v>#DIV/0!</v>
      </c>
      <c r="AL50" s="309" t="e">
        <f>'energy balance'!AL50+('Results by fuel'!$G$40*'CEB allocation factors step 2'!AO83)</f>
        <v>#DIV/0!</v>
      </c>
      <c r="AM50" s="309" t="e">
        <f>'energy balance'!AM50+('Results by fuel'!$G$40*'CEB allocation factors step 2'!AP83)</f>
        <v>#DIV/0!</v>
      </c>
      <c r="AN50" s="309" t="e">
        <f>'energy balance'!AN50+('Results by fuel'!$G$40*'CEB allocation factors step 2'!AQ83)</f>
        <v>#DIV/0!</v>
      </c>
      <c r="AO50" s="309" t="e">
        <f>'energy balance'!AO50+('Results by fuel'!$G$40*'CEB allocation factors step 2'!AR83)</f>
        <v>#DIV/0!</v>
      </c>
      <c r="AP50" s="309" t="e">
        <f>'energy balance'!AP50+('Results by fuel'!$G$40*'CEB allocation factors step 2'!AS83)</f>
        <v>#DIV/0!</v>
      </c>
      <c r="AQ50" s="309" t="e">
        <f>'energy balance'!AQ50+('Results by fuel'!$G$40*'CEB allocation factors step 2'!AT83)</f>
        <v>#DIV/0!</v>
      </c>
      <c r="AR50" s="310">
        <f>'energy balance'!AR50</f>
        <v>0</v>
      </c>
      <c r="AS50" s="310">
        <f>'energy balance'!AS50</f>
        <v>0</v>
      </c>
      <c r="AT50" s="310">
        <f>'energy balance'!AT50</f>
        <v>0</v>
      </c>
      <c r="AU50" s="310">
        <f>'energy balance'!AU50</f>
        <v>0</v>
      </c>
      <c r="AV50" s="310">
        <f>'energy balance'!AV50</f>
        <v>0</v>
      </c>
      <c r="AW50" s="310">
        <f>'energy balance'!AW50</f>
        <v>0</v>
      </c>
      <c r="AX50" s="310">
        <f>'energy balance'!AX50</f>
        <v>0</v>
      </c>
      <c r="AY50" s="310">
        <f>'energy balance'!AY50</f>
        <v>0</v>
      </c>
      <c r="AZ50" s="310">
        <f>'energy balance'!AZ50</f>
        <v>0</v>
      </c>
      <c r="BA50" s="310">
        <f>'energy balance'!BA50</f>
        <v>0</v>
      </c>
      <c r="BB50" s="310">
        <f>'energy balance'!BB50</f>
        <v>0</v>
      </c>
      <c r="BC50" s="310">
        <f>'energy balance'!BC50</f>
        <v>0</v>
      </c>
      <c r="BD50" s="310">
        <f>'energy balance'!BD50</f>
        <v>0</v>
      </c>
      <c r="BE50" s="310">
        <f>'energy balance'!BE50</f>
        <v>0</v>
      </c>
      <c r="BF50" s="310">
        <f>'energy balance'!BF50</f>
        <v>0</v>
      </c>
      <c r="BG50" s="310">
        <f>'energy balance'!BG50</f>
        <v>0</v>
      </c>
      <c r="BH50" s="310">
        <f>'energy balance'!BH50</f>
        <v>0</v>
      </c>
      <c r="BI50" s="310">
        <f>'energy balance'!BI50</f>
        <v>0</v>
      </c>
      <c r="BJ50" s="310">
        <f>'energy balance'!BJ50</f>
        <v>0</v>
      </c>
      <c r="BK50" s="310">
        <f>'energy balance'!BK50</f>
        <v>0</v>
      </c>
      <c r="BL50" s="310">
        <f>'energy balance'!BL50</f>
        <v>0</v>
      </c>
      <c r="BM50" s="309" t="e">
        <f>'energy balance'!BM50-('Results by fuel'!$J$41*'CEB allocation factors step 1'!D57)</f>
        <v>#DIV/0!</v>
      </c>
      <c r="BN50" s="307" t="e">
        <f t="shared" si="60"/>
        <v>#DIV/0!</v>
      </c>
      <c r="BO50" s="315">
        <f>'energy balance'!BO50</f>
        <v>0</v>
      </c>
    </row>
    <row r="51" spans="2:69" x14ac:dyDescent="0.2">
      <c r="B51" s="28" t="s">
        <v>92</v>
      </c>
      <c r="C51" s="19">
        <f>IF(ISNUMBER('energy balance'!C51),'energy balance'!C51+('Results by fuel'!$G$38*'CEB allocation factors step 2'!F84),0)</f>
        <v>0</v>
      </c>
      <c r="D51" s="19">
        <f>IF(ISNUMBER('energy balance'!D51),'energy balance'!D51+('Results by fuel'!$G$38*'CEB allocation factors step 2'!G84),0)</f>
        <v>0</v>
      </c>
      <c r="E51" s="309" t="e">
        <f>'energy balance'!E51+('Results by fuel'!$G$38*'CEB allocation factors step 2'!H84)</f>
        <v>#DIV/0!</v>
      </c>
      <c r="F51" s="309" t="e">
        <f>'energy balance'!F51+('Results by fuel'!$G$38*'CEB allocation factors step 2'!I84)</f>
        <v>#DIV/0!</v>
      </c>
      <c r="G51" s="309" t="e">
        <f>'energy balance'!G51+('Results by fuel'!$G$38*'CEB allocation factors step 2'!J84)</f>
        <v>#DIV/0!</v>
      </c>
      <c r="H51" s="309" t="e">
        <f>'energy balance'!H51+('Results by fuel'!$G$38*'CEB allocation factors step 2'!K84)</f>
        <v>#DIV/0!</v>
      </c>
      <c r="I51" s="310">
        <f>'energy balance'!I51</f>
        <v>0</v>
      </c>
      <c r="J51" s="309" t="e">
        <f>'energy balance'!J51+('Results by fuel'!$G$38*'CEB allocation factors step 2'!M84)</f>
        <v>#DIV/0!</v>
      </c>
      <c r="K51" s="309" t="e">
        <f>'energy balance'!K51+('Results by fuel'!$G$38*'CEB allocation factors step 2'!N84)</f>
        <v>#DIV/0!</v>
      </c>
      <c r="L51" s="309" t="e">
        <f>'energy balance'!L51+('Results by fuel'!$G$38*'CEB allocation factors step 2'!O84)</f>
        <v>#DIV/0!</v>
      </c>
      <c r="M51" s="309" t="e">
        <f>'energy balance'!M51+('Results by fuel'!$G$38*'CEB allocation factors step 2'!P84)</f>
        <v>#DIV/0!</v>
      </c>
      <c r="N51" s="309" t="e">
        <f>'energy balance'!N51+('Results by fuel'!$G$38*'CEB allocation factors step 2'!Q84)</f>
        <v>#DIV/0!</v>
      </c>
      <c r="O51" s="310">
        <f>'energy balance'!O51</f>
        <v>0</v>
      </c>
      <c r="P51" s="310">
        <f>'energy balance'!P51</f>
        <v>0</v>
      </c>
      <c r="Q51" s="310">
        <f>'energy balance'!Q51</f>
        <v>0</v>
      </c>
      <c r="R51" s="310">
        <f>'energy balance'!R51</f>
        <v>0</v>
      </c>
      <c r="S51" s="331">
        <v>0</v>
      </c>
      <c r="T51" s="309" t="e">
        <f>'energy balance'!T51+('Results by fuel'!$G$39*'CEB allocation factors step 2'!W84)</f>
        <v>#DIV/0!</v>
      </c>
      <c r="U51" s="19">
        <f>IF(ISNUMBER('energy balance'!U51),'energy balance'!U51+('Results by fuel'!$G$38*'CEB allocation factors step 2'!X84),0)</f>
        <v>0</v>
      </c>
      <c r="V51" s="309" t="e">
        <f>'energy balance'!V51+('Results by fuel'!$G$40*'CEB allocation factors step 2'!Y84)</f>
        <v>#DIV/0!</v>
      </c>
      <c r="W51" s="309" t="e">
        <f>'energy balance'!W51+('Results by fuel'!$G$40*'CEB allocation factors step 2'!Z84)</f>
        <v>#DIV/0!</v>
      </c>
      <c r="X51" s="309" t="e">
        <f>'energy balance'!X51+('Results by fuel'!$G$40*'CEB allocation factors step 2'!AA84)</f>
        <v>#DIV/0!</v>
      </c>
      <c r="Y51" s="309" t="e">
        <f>'energy balance'!Y51+('Results by fuel'!$G$40*'CEB allocation factors step 2'!AB84)</f>
        <v>#DIV/0!</v>
      </c>
      <c r="Z51" s="309" t="e">
        <f>'energy balance'!Z51+('Results by fuel'!$G$40*'CEB allocation factors step 2'!AC84)</f>
        <v>#DIV/0!</v>
      </c>
      <c r="AA51" s="309" t="e">
        <f>'energy balance'!AA51+('Results by fuel'!$G$40*'CEB allocation factors step 2'!AD84)</f>
        <v>#DIV/0!</v>
      </c>
      <c r="AB51" s="309" t="e">
        <f>'energy balance'!AB51+('Results by fuel'!$G$40*'CEB allocation factors step 2'!AE84)</f>
        <v>#DIV/0!</v>
      </c>
      <c r="AC51" s="309" t="e">
        <f>'energy balance'!AC51+('Results by fuel'!$G$40*'CEB allocation factors step 2'!AF84)</f>
        <v>#DIV/0!</v>
      </c>
      <c r="AD51" s="309" t="e">
        <f>'energy balance'!AD51+('Results by fuel'!$G$40*'CEB allocation factors step 2'!AG84)</f>
        <v>#DIV/0!</v>
      </c>
      <c r="AE51" s="309" t="e">
        <f>'energy balance'!AE51+('Results by fuel'!$G$40*'CEB allocation factors step 2'!AH84)</f>
        <v>#DIV/0!</v>
      </c>
      <c r="AF51" s="309" t="e">
        <f>'energy balance'!AF51+('Results by fuel'!$G$40*'CEB allocation factors step 2'!AI84)</f>
        <v>#DIV/0!</v>
      </c>
      <c r="AG51" s="309" t="e">
        <f>'energy balance'!AG51+('Results by fuel'!$G$40*'CEB allocation factors step 2'!AJ84)</f>
        <v>#DIV/0!</v>
      </c>
      <c r="AH51" s="309" t="e">
        <f>'energy balance'!AH51+('Results by fuel'!$G$40*'CEB allocation factors step 2'!AK84)</f>
        <v>#DIV/0!</v>
      </c>
      <c r="AI51" s="309" t="e">
        <f>'energy balance'!AI51+('Results by fuel'!$G$40*'CEB allocation factors step 2'!AL84)</f>
        <v>#DIV/0!</v>
      </c>
      <c r="AJ51" s="309" t="e">
        <f>'energy balance'!AJ51+('Results by fuel'!$G$40*'CEB allocation factors step 2'!AM84)</f>
        <v>#DIV/0!</v>
      </c>
      <c r="AK51" s="309" t="e">
        <f>'energy balance'!AK51+('Results by fuel'!$G$40*'CEB allocation factors step 2'!AN84)</f>
        <v>#DIV/0!</v>
      </c>
      <c r="AL51" s="309" t="e">
        <f>'energy balance'!AL51+('Results by fuel'!$G$40*'CEB allocation factors step 2'!AO84)</f>
        <v>#DIV/0!</v>
      </c>
      <c r="AM51" s="309" t="e">
        <f>'energy balance'!AM51+('Results by fuel'!$G$40*'CEB allocation factors step 2'!AP84)</f>
        <v>#DIV/0!</v>
      </c>
      <c r="AN51" s="309" t="e">
        <f>'energy balance'!AN51+('Results by fuel'!$G$40*'CEB allocation factors step 2'!AQ84)</f>
        <v>#DIV/0!</v>
      </c>
      <c r="AO51" s="309" t="e">
        <f>'energy balance'!AO51+('Results by fuel'!$G$40*'CEB allocation factors step 2'!AR84)</f>
        <v>#DIV/0!</v>
      </c>
      <c r="AP51" s="309" t="e">
        <f>'energy balance'!AP51+('Results by fuel'!$G$40*'CEB allocation factors step 2'!AS84)</f>
        <v>#DIV/0!</v>
      </c>
      <c r="AQ51" s="309" t="e">
        <f>'energy balance'!AQ51+('Results by fuel'!$G$40*'CEB allocation factors step 2'!AT84)</f>
        <v>#DIV/0!</v>
      </c>
      <c r="AR51" s="310">
        <f>'energy balance'!AR51</f>
        <v>0</v>
      </c>
      <c r="AS51" s="310">
        <f>'energy balance'!AS51</f>
        <v>0</v>
      </c>
      <c r="AT51" s="310">
        <f>'energy balance'!AT51</f>
        <v>0</v>
      </c>
      <c r="AU51" s="310">
        <f>'energy balance'!AU51</f>
        <v>0</v>
      </c>
      <c r="AV51" s="310">
        <f>'energy balance'!AV51</f>
        <v>0</v>
      </c>
      <c r="AW51" s="310">
        <f>'energy balance'!AW51</f>
        <v>0</v>
      </c>
      <c r="AX51" s="310">
        <f>'energy balance'!AX51</f>
        <v>0</v>
      </c>
      <c r="AY51" s="310">
        <f>'energy balance'!AY51</f>
        <v>0</v>
      </c>
      <c r="AZ51" s="310">
        <f>'energy balance'!AZ51</f>
        <v>0</v>
      </c>
      <c r="BA51" s="310">
        <f>'energy balance'!BA51</f>
        <v>0</v>
      </c>
      <c r="BB51" s="310">
        <f>'energy balance'!BB51</f>
        <v>0</v>
      </c>
      <c r="BC51" s="310">
        <f>'energy balance'!BC51</f>
        <v>0</v>
      </c>
      <c r="BD51" s="310">
        <f>'energy balance'!BD51</f>
        <v>0</v>
      </c>
      <c r="BE51" s="310">
        <f>'energy balance'!BE51</f>
        <v>0</v>
      </c>
      <c r="BF51" s="310">
        <f>'energy balance'!BF51</f>
        <v>0</v>
      </c>
      <c r="BG51" s="310">
        <f>'energy balance'!BG51</f>
        <v>0</v>
      </c>
      <c r="BH51" s="310">
        <f>'energy balance'!BH51</f>
        <v>0</v>
      </c>
      <c r="BI51" s="310">
        <f>'energy balance'!BI51</f>
        <v>0</v>
      </c>
      <c r="BJ51" s="310">
        <f>'energy balance'!BJ51</f>
        <v>0</v>
      </c>
      <c r="BK51" s="310">
        <f>'energy balance'!BK51</f>
        <v>0</v>
      </c>
      <c r="BL51" s="310">
        <f>'energy balance'!BL51</f>
        <v>0</v>
      </c>
      <c r="BM51" s="309" t="e">
        <f>'energy balance'!BM51-('Results by fuel'!$J$41*'CEB allocation factors step 1'!D58)</f>
        <v>#DIV/0!</v>
      </c>
      <c r="BN51" s="307" t="e">
        <f t="shared" si="60"/>
        <v>#DIV/0!</v>
      </c>
      <c r="BO51" s="315">
        <f>'energy balance'!BO51</f>
        <v>0</v>
      </c>
    </row>
    <row r="52" spans="2:69" x14ac:dyDescent="0.2">
      <c r="B52" s="28" t="s">
        <v>84</v>
      </c>
      <c r="C52" s="19">
        <f>IF(ISNUMBER('energy balance'!C52),'energy balance'!C52+('Results by fuel'!$G$38*'CEB allocation factors step 2'!F85),0)</f>
        <v>0</v>
      </c>
      <c r="D52" s="19">
        <f>IF(ISNUMBER('energy balance'!D52),'energy balance'!D52+('Results by fuel'!$G$38*'CEB allocation factors step 2'!G85),0)</f>
        <v>0</v>
      </c>
      <c r="E52" s="309" t="e">
        <f>'energy balance'!E52+('Results by fuel'!$G$38*'CEB allocation factors step 2'!H85)</f>
        <v>#DIV/0!</v>
      </c>
      <c r="F52" s="309" t="e">
        <f>'energy balance'!F52+('Results by fuel'!$G$38*'CEB allocation factors step 2'!I85)</f>
        <v>#DIV/0!</v>
      </c>
      <c r="G52" s="309" t="e">
        <f>'energy balance'!G52+('Results by fuel'!$G$38*'CEB allocation factors step 2'!J85)</f>
        <v>#DIV/0!</v>
      </c>
      <c r="H52" s="309" t="e">
        <f>'energy balance'!H52+('Results by fuel'!$G$38*'CEB allocation factors step 2'!K85)</f>
        <v>#DIV/0!</v>
      </c>
      <c r="I52" s="310">
        <f>'energy balance'!I52</f>
        <v>0</v>
      </c>
      <c r="J52" s="309" t="e">
        <f>'energy balance'!J52+('Results by fuel'!$G$38*'CEB allocation factors step 2'!M85)</f>
        <v>#DIV/0!</v>
      </c>
      <c r="K52" s="309" t="e">
        <f>'energy balance'!K52+('Results by fuel'!$G$38*'CEB allocation factors step 2'!N85)</f>
        <v>#DIV/0!</v>
      </c>
      <c r="L52" s="309" t="e">
        <f>'energy balance'!L52+('Results by fuel'!$G$38*'CEB allocation factors step 2'!O85)</f>
        <v>#DIV/0!</v>
      </c>
      <c r="M52" s="309" t="e">
        <f>'energy balance'!M52+('Results by fuel'!$G$38*'CEB allocation factors step 2'!P85)</f>
        <v>#DIV/0!</v>
      </c>
      <c r="N52" s="309" t="e">
        <f>'energy balance'!N52+('Results by fuel'!$G$38*'CEB allocation factors step 2'!Q85)</f>
        <v>#DIV/0!</v>
      </c>
      <c r="O52" s="310">
        <f>'energy balance'!O52</f>
        <v>0</v>
      </c>
      <c r="P52" s="310">
        <f>'energy balance'!P52</f>
        <v>0</v>
      </c>
      <c r="Q52" s="310">
        <f>'energy balance'!Q52</f>
        <v>0</v>
      </c>
      <c r="R52" s="310">
        <f>'energy balance'!R52</f>
        <v>0</v>
      </c>
      <c r="S52" s="331">
        <v>0</v>
      </c>
      <c r="T52" s="309" t="e">
        <f>'energy balance'!T52+('Results by fuel'!$G$39*'CEB allocation factors step 2'!W85)</f>
        <v>#DIV/0!</v>
      </c>
      <c r="U52" s="19">
        <f>IF(ISNUMBER('energy balance'!U52),'energy balance'!U52+('Results by fuel'!$G$38*'CEB allocation factors step 2'!X85),0)</f>
        <v>0</v>
      </c>
      <c r="V52" s="309" t="e">
        <f>'energy balance'!V52+('Results by fuel'!$G$40*'CEB allocation factors step 2'!Y85)</f>
        <v>#DIV/0!</v>
      </c>
      <c r="W52" s="309" t="e">
        <f>'energy balance'!W52+('Results by fuel'!$G$40*'CEB allocation factors step 2'!Z85)</f>
        <v>#DIV/0!</v>
      </c>
      <c r="X52" s="309" t="e">
        <f>'energy balance'!X52+('Results by fuel'!$G$40*'CEB allocation factors step 2'!AA85)</f>
        <v>#DIV/0!</v>
      </c>
      <c r="Y52" s="309" t="e">
        <f>'energy balance'!Y52+('Results by fuel'!$G$40*'CEB allocation factors step 2'!AB85)</f>
        <v>#DIV/0!</v>
      </c>
      <c r="Z52" s="309" t="e">
        <f>'energy balance'!Z52+('Results by fuel'!$G$40*'CEB allocation factors step 2'!AC85)</f>
        <v>#DIV/0!</v>
      </c>
      <c r="AA52" s="309" t="e">
        <f>'energy balance'!AA52+('Results by fuel'!$G$40*'CEB allocation factors step 2'!AD85)</f>
        <v>#DIV/0!</v>
      </c>
      <c r="AB52" s="309" t="e">
        <f>'energy balance'!AB52+('Results by fuel'!$G$40*'CEB allocation factors step 2'!AE85)</f>
        <v>#DIV/0!</v>
      </c>
      <c r="AC52" s="309" t="e">
        <f>'energy balance'!AC52+('Results by fuel'!$G$40*'CEB allocation factors step 2'!AF85)</f>
        <v>#DIV/0!</v>
      </c>
      <c r="AD52" s="309" t="e">
        <f>'energy balance'!AD52+('Results by fuel'!$G$40*'CEB allocation factors step 2'!AG85)</f>
        <v>#DIV/0!</v>
      </c>
      <c r="AE52" s="309" t="e">
        <f>'energy balance'!AE52+('Results by fuel'!$G$40*'CEB allocation factors step 2'!AH85)</f>
        <v>#DIV/0!</v>
      </c>
      <c r="AF52" s="309" t="e">
        <f>'energy balance'!AF52+('Results by fuel'!$G$40*'CEB allocation factors step 2'!AI85)</f>
        <v>#DIV/0!</v>
      </c>
      <c r="AG52" s="309" t="e">
        <f>'energy balance'!AG52+('Results by fuel'!$G$40*'CEB allocation factors step 2'!AJ85)</f>
        <v>#DIV/0!</v>
      </c>
      <c r="AH52" s="309" t="e">
        <f>'energy balance'!AH52+('Results by fuel'!$G$40*'CEB allocation factors step 2'!AK85)</f>
        <v>#DIV/0!</v>
      </c>
      <c r="AI52" s="309" t="e">
        <f>'energy balance'!AI52+('Results by fuel'!$G$40*'CEB allocation factors step 2'!AL85)</f>
        <v>#DIV/0!</v>
      </c>
      <c r="AJ52" s="309" t="e">
        <f>'energy balance'!AJ52+('Results by fuel'!$G$40*'CEB allocation factors step 2'!AM85)</f>
        <v>#DIV/0!</v>
      </c>
      <c r="AK52" s="309" t="e">
        <f>'energy balance'!AK52+('Results by fuel'!$G$40*'CEB allocation factors step 2'!AN85)</f>
        <v>#DIV/0!</v>
      </c>
      <c r="AL52" s="309" t="e">
        <f>'energy balance'!AL52+('Results by fuel'!$G$40*'CEB allocation factors step 2'!AO85)</f>
        <v>#DIV/0!</v>
      </c>
      <c r="AM52" s="309" t="e">
        <f>'energy balance'!AM52+('Results by fuel'!$G$40*'CEB allocation factors step 2'!AP85)</f>
        <v>#DIV/0!</v>
      </c>
      <c r="AN52" s="309" t="e">
        <f>'energy balance'!AN52+('Results by fuel'!$G$40*'CEB allocation factors step 2'!AQ85)</f>
        <v>#DIV/0!</v>
      </c>
      <c r="AO52" s="309" t="e">
        <f>'energy balance'!AO52+('Results by fuel'!$G$40*'CEB allocation factors step 2'!AR85)</f>
        <v>#DIV/0!</v>
      </c>
      <c r="AP52" s="309" t="e">
        <f>'energy balance'!AP52+('Results by fuel'!$G$40*'CEB allocation factors step 2'!AS85)</f>
        <v>#DIV/0!</v>
      </c>
      <c r="AQ52" s="309" t="e">
        <f>'energy balance'!AQ52+('Results by fuel'!$G$40*'CEB allocation factors step 2'!AT85)</f>
        <v>#DIV/0!</v>
      </c>
      <c r="AR52" s="310">
        <f>'energy balance'!AR52</f>
        <v>0</v>
      </c>
      <c r="AS52" s="310">
        <f>'energy balance'!AS52</f>
        <v>0</v>
      </c>
      <c r="AT52" s="310">
        <f>'energy balance'!AT52</f>
        <v>0</v>
      </c>
      <c r="AU52" s="310">
        <f>'energy balance'!AU52</f>
        <v>0</v>
      </c>
      <c r="AV52" s="310">
        <f>'energy balance'!AV52</f>
        <v>0</v>
      </c>
      <c r="AW52" s="310">
        <f>'energy balance'!AW52</f>
        <v>0</v>
      </c>
      <c r="AX52" s="310">
        <f>'energy balance'!AX52</f>
        <v>0</v>
      </c>
      <c r="AY52" s="310">
        <f>'energy balance'!AY52</f>
        <v>0</v>
      </c>
      <c r="AZ52" s="310">
        <f>'energy balance'!AZ52</f>
        <v>0</v>
      </c>
      <c r="BA52" s="310">
        <f>'energy balance'!BA52</f>
        <v>0</v>
      </c>
      <c r="BB52" s="310">
        <f>'energy balance'!BB52</f>
        <v>0</v>
      </c>
      <c r="BC52" s="310">
        <f>'energy balance'!BC52</f>
        <v>0</v>
      </c>
      <c r="BD52" s="310">
        <f>'energy balance'!BD52</f>
        <v>0</v>
      </c>
      <c r="BE52" s="310">
        <f>'energy balance'!BE52</f>
        <v>0</v>
      </c>
      <c r="BF52" s="310">
        <f>'energy balance'!BF52</f>
        <v>0</v>
      </c>
      <c r="BG52" s="310">
        <f>'energy balance'!BG52</f>
        <v>0</v>
      </c>
      <c r="BH52" s="310">
        <f>'energy balance'!BH52</f>
        <v>0</v>
      </c>
      <c r="BI52" s="310">
        <f>'energy balance'!BI52</f>
        <v>0</v>
      </c>
      <c r="BJ52" s="310">
        <f>'energy balance'!BJ52</f>
        <v>0</v>
      </c>
      <c r="BK52" s="310">
        <f>'energy balance'!BK52</f>
        <v>0</v>
      </c>
      <c r="BL52" s="310">
        <f>'energy balance'!BL52</f>
        <v>0</v>
      </c>
      <c r="BM52" s="309" t="e">
        <f>'energy balance'!BM52-('Results by fuel'!$J$41*'CEB allocation factors step 1'!D59)</f>
        <v>#DIV/0!</v>
      </c>
      <c r="BN52" s="307" t="e">
        <f t="shared" si="60"/>
        <v>#DIV/0!</v>
      </c>
      <c r="BO52" s="315">
        <f>'energy balance'!BO52</f>
        <v>0</v>
      </c>
    </row>
    <row r="53" spans="2:69" x14ac:dyDescent="0.2">
      <c r="B53" s="28" t="s">
        <v>93</v>
      </c>
      <c r="C53">
        <f>'energy balance'!C53</f>
        <v>0</v>
      </c>
      <c r="D53">
        <f>'energy balance'!D53</f>
        <v>0</v>
      </c>
      <c r="E53" s="310">
        <f>'energy balance'!E53</f>
        <v>0</v>
      </c>
      <c r="F53" s="310">
        <f>'energy balance'!F53</f>
        <v>0</v>
      </c>
      <c r="G53" s="310">
        <f>'energy balance'!G53</f>
        <v>0</v>
      </c>
      <c r="H53" s="310">
        <f>'energy balance'!H53</f>
        <v>0</v>
      </c>
      <c r="I53" s="310">
        <f>'energy balance'!I53</f>
        <v>0</v>
      </c>
      <c r="J53" s="310">
        <f>'energy balance'!J53</f>
        <v>0</v>
      </c>
      <c r="K53" s="310">
        <f>'energy balance'!K53</f>
        <v>0</v>
      </c>
      <c r="L53" s="310">
        <f>'energy balance'!L53</f>
        <v>0</v>
      </c>
      <c r="M53" s="310">
        <f>'energy balance'!M53</f>
        <v>0</v>
      </c>
      <c r="N53" s="310">
        <f>'energy balance'!N53</f>
        <v>0</v>
      </c>
      <c r="O53" s="310">
        <f>'energy balance'!O53</f>
        <v>0</v>
      </c>
      <c r="P53" s="310">
        <f>'energy balance'!P53</f>
        <v>0</v>
      </c>
      <c r="Q53" s="310">
        <f>'energy balance'!Q53</f>
        <v>0</v>
      </c>
      <c r="R53" s="310">
        <f>'energy balance'!R53</f>
        <v>0</v>
      </c>
      <c r="S53" s="310">
        <f>'energy balance'!S53</f>
        <v>0</v>
      </c>
      <c r="T53" s="310">
        <f>'energy balance'!T53</f>
        <v>0</v>
      </c>
      <c r="U53">
        <f>'energy balance'!U53</f>
        <v>0</v>
      </c>
      <c r="V53" s="310">
        <f>'energy balance'!V53</f>
        <v>0</v>
      </c>
      <c r="W53" s="310">
        <f>'energy balance'!W53</f>
        <v>0</v>
      </c>
      <c r="X53" s="310">
        <f>'energy balance'!X53</f>
        <v>0</v>
      </c>
      <c r="Y53" s="310">
        <f>'energy balance'!Y53</f>
        <v>0</v>
      </c>
      <c r="Z53" s="310">
        <f>'energy balance'!Z53</f>
        <v>0</v>
      </c>
      <c r="AA53" s="310">
        <f>'energy balance'!AA53</f>
        <v>0</v>
      </c>
      <c r="AB53" s="310">
        <f>'energy balance'!AB53</f>
        <v>0</v>
      </c>
      <c r="AC53" s="310">
        <f>'energy balance'!AC53</f>
        <v>0</v>
      </c>
      <c r="AD53" s="310">
        <f>'energy balance'!AD53</f>
        <v>0</v>
      </c>
      <c r="AE53" s="310">
        <f>'energy balance'!AE53</f>
        <v>0</v>
      </c>
      <c r="AF53" s="310">
        <f>'energy balance'!AF53</f>
        <v>0</v>
      </c>
      <c r="AG53" s="310">
        <f>'energy balance'!AG53</f>
        <v>0</v>
      </c>
      <c r="AH53" s="310">
        <f>'energy balance'!AH53</f>
        <v>0</v>
      </c>
      <c r="AI53" s="310">
        <f>'energy balance'!AI53</f>
        <v>0</v>
      </c>
      <c r="AJ53" s="310">
        <f>'energy balance'!AJ53</f>
        <v>0</v>
      </c>
      <c r="AK53" s="310">
        <f>'energy balance'!AK53</f>
        <v>0</v>
      </c>
      <c r="AL53" s="310">
        <f>'energy balance'!AL53</f>
        <v>0</v>
      </c>
      <c r="AM53" s="310">
        <f>'energy balance'!AM53</f>
        <v>0</v>
      </c>
      <c r="AN53" s="310">
        <f>'energy balance'!AN53</f>
        <v>0</v>
      </c>
      <c r="AO53" s="310">
        <f>'energy balance'!AO53</f>
        <v>0</v>
      </c>
      <c r="AP53" s="310">
        <f>'energy balance'!AP53</f>
        <v>0</v>
      </c>
      <c r="AQ53" s="310">
        <f>'energy balance'!AQ53</f>
        <v>0</v>
      </c>
      <c r="AR53" s="310">
        <f>'energy balance'!AR53</f>
        <v>0</v>
      </c>
      <c r="AS53" s="310">
        <f>'energy balance'!AS53</f>
        <v>0</v>
      </c>
      <c r="AT53" s="310">
        <f>'energy balance'!AT53</f>
        <v>0</v>
      </c>
      <c r="AU53" s="310">
        <f>'energy balance'!AU53</f>
        <v>0</v>
      </c>
      <c r="AV53" s="310">
        <f>'energy balance'!AV53</f>
        <v>0</v>
      </c>
      <c r="AW53" s="310">
        <f>'energy balance'!AW53</f>
        <v>0</v>
      </c>
      <c r="AX53" s="310">
        <f>'energy balance'!AX53</f>
        <v>0</v>
      </c>
      <c r="AY53" s="310">
        <f>'energy balance'!AY53</f>
        <v>0</v>
      </c>
      <c r="AZ53" s="310">
        <f>'energy balance'!AZ53</f>
        <v>0</v>
      </c>
      <c r="BA53" s="310">
        <f>'energy balance'!BA53</f>
        <v>0</v>
      </c>
      <c r="BB53" s="310">
        <f>'energy balance'!BB53</f>
        <v>0</v>
      </c>
      <c r="BC53" s="310">
        <f>'energy balance'!BC53</f>
        <v>0</v>
      </c>
      <c r="BD53" s="310">
        <f>'energy balance'!BD53</f>
        <v>0</v>
      </c>
      <c r="BE53" s="310">
        <f>'energy balance'!BE53</f>
        <v>0</v>
      </c>
      <c r="BF53" s="310">
        <f>'energy balance'!BF53</f>
        <v>0</v>
      </c>
      <c r="BG53" s="310">
        <f>'energy balance'!BG53</f>
        <v>0</v>
      </c>
      <c r="BH53" s="310">
        <f>'energy balance'!BH53</f>
        <v>0</v>
      </c>
      <c r="BI53" s="310">
        <f>'energy balance'!BI53</f>
        <v>0</v>
      </c>
      <c r="BJ53" s="310">
        <f>'energy balance'!BJ53</f>
        <v>0</v>
      </c>
      <c r="BK53" s="310">
        <f>'energy balance'!BK53</f>
        <v>0</v>
      </c>
      <c r="BL53" s="310">
        <f>'energy balance'!BL53</f>
        <v>0</v>
      </c>
      <c r="BM53" s="310">
        <f>'energy balance'!BM53</f>
        <v>0</v>
      </c>
      <c r="BN53" s="307">
        <f t="shared" si="60"/>
        <v>0</v>
      </c>
      <c r="BO53" s="315">
        <f>'energy balance'!BO53</f>
        <v>0</v>
      </c>
    </row>
    <row r="54" spans="2:69" x14ac:dyDescent="0.2">
      <c r="B54" s="28" t="s">
        <v>94</v>
      </c>
      <c r="C54">
        <f>'energy balance'!C54</f>
        <v>0</v>
      </c>
      <c r="D54">
        <f>'energy balance'!D54</f>
        <v>0</v>
      </c>
      <c r="E54" s="310">
        <f>'energy balance'!E54</f>
        <v>0</v>
      </c>
      <c r="F54" s="310">
        <f>'energy balance'!F54</f>
        <v>0</v>
      </c>
      <c r="G54" s="310">
        <f>'energy balance'!G54</f>
        <v>0</v>
      </c>
      <c r="H54" s="310">
        <f>'energy balance'!H54</f>
        <v>0</v>
      </c>
      <c r="I54" s="310">
        <f>'energy balance'!I54</f>
        <v>0</v>
      </c>
      <c r="J54" s="310">
        <f>'energy balance'!J54</f>
        <v>0</v>
      </c>
      <c r="K54" s="310">
        <f>'energy balance'!K54</f>
        <v>0</v>
      </c>
      <c r="L54" s="310">
        <f>'energy balance'!L54</f>
        <v>0</v>
      </c>
      <c r="M54" s="310">
        <f>'energy balance'!M54</f>
        <v>0</v>
      </c>
      <c r="N54" s="310">
        <f>'energy balance'!N54</f>
        <v>0</v>
      </c>
      <c r="O54" s="310">
        <f>'energy balance'!O54</f>
        <v>0</v>
      </c>
      <c r="P54" s="310">
        <f>'energy balance'!P54</f>
        <v>0</v>
      </c>
      <c r="Q54" s="310">
        <f>'energy balance'!Q54</f>
        <v>0</v>
      </c>
      <c r="R54" s="310">
        <f>'energy balance'!R54</f>
        <v>0</v>
      </c>
      <c r="S54" s="310">
        <f>'energy balance'!S54</f>
        <v>0</v>
      </c>
      <c r="T54" s="310">
        <f>'energy balance'!T54</f>
        <v>0</v>
      </c>
      <c r="U54">
        <f>'energy balance'!U54</f>
        <v>0</v>
      </c>
      <c r="V54" s="310">
        <f>'energy balance'!V54</f>
        <v>0</v>
      </c>
      <c r="W54" s="310">
        <f>'energy balance'!W54</f>
        <v>0</v>
      </c>
      <c r="X54" s="310">
        <f>'energy balance'!X54</f>
        <v>0</v>
      </c>
      <c r="Y54" s="310">
        <f>'energy balance'!Y54</f>
        <v>0</v>
      </c>
      <c r="Z54" s="310">
        <f>'energy balance'!Z54</f>
        <v>0</v>
      </c>
      <c r="AA54" s="310">
        <f>'energy balance'!AA54</f>
        <v>0</v>
      </c>
      <c r="AB54" s="310">
        <f>'energy balance'!AB54</f>
        <v>0</v>
      </c>
      <c r="AC54" s="310">
        <f>'energy balance'!AC54</f>
        <v>0</v>
      </c>
      <c r="AD54" s="310">
        <f>'energy balance'!AD54</f>
        <v>0</v>
      </c>
      <c r="AE54" s="310">
        <f>'energy balance'!AE54</f>
        <v>0</v>
      </c>
      <c r="AF54" s="310">
        <f>'energy balance'!AF54</f>
        <v>0</v>
      </c>
      <c r="AG54" s="310">
        <f>'energy balance'!AG54</f>
        <v>0</v>
      </c>
      <c r="AH54" s="310">
        <f>'energy balance'!AH54</f>
        <v>0</v>
      </c>
      <c r="AI54" s="310">
        <f>'energy balance'!AI54</f>
        <v>0</v>
      </c>
      <c r="AJ54" s="310">
        <f>'energy balance'!AJ54</f>
        <v>0</v>
      </c>
      <c r="AK54" s="310">
        <f>'energy balance'!AK54</f>
        <v>0</v>
      </c>
      <c r="AL54" s="310">
        <f>'energy balance'!AL54</f>
        <v>0</v>
      </c>
      <c r="AM54" s="310">
        <f>'energy balance'!AM54</f>
        <v>0</v>
      </c>
      <c r="AN54" s="310">
        <f>'energy balance'!AN54</f>
        <v>0</v>
      </c>
      <c r="AO54" s="310">
        <f>'energy balance'!AO54</f>
        <v>0</v>
      </c>
      <c r="AP54" s="310">
        <f>'energy balance'!AP54</f>
        <v>0</v>
      </c>
      <c r="AQ54" s="310">
        <f>'energy balance'!AQ54</f>
        <v>0</v>
      </c>
      <c r="AR54" s="310">
        <f>'energy balance'!AR54</f>
        <v>0</v>
      </c>
      <c r="AS54" s="310">
        <f>'energy balance'!AS54</f>
        <v>0</v>
      </c>
      <c r="AT54" s="310">
        <f>'energy balance'!AT54</f>
        <v>0</v>
      </c>
      <c r="AU54" s="310">
        <f>'energy balance'!AU54</f>
        <v>0</v>
      </c>
      <c r="AV54" s="310">
        <f>'energy balance'!AV54</f>
        <v>0</v>
      </c>
      <c r="AW54" s="310">
        <f>'energy balance'!AW54</f>
        <v>0</v>
      </c>
      <c r="AX54" s="310">
        <f>'energy balance'!AX54</f>
        <v>0</v>
      </c>
      <c r="AY54" s="310">
        <f>'energy balance'!AY54</f>
        <v>0</v>
      </c>
      <c r="AZ54" s="310">
        <f>'energy balance'!AZ54</f>
        <v>0</v>
      </c>
      <c r="BA54" s="310">
        <f>'energy balance'!BA54</f>
        <v>0</v>
      </c>
      <c r="BB54" s="310">
        <f>'energy balance'!BB54</f>
        <v>0</v>
      </c>
      <c r="BC54" s="310">
        <f>'energy balance'!BC54</f>
        <v>0</v>
      </c>
      <c r="BD54" s="310">
        <f>'energy balance'!BD54</f>
        <v>0</v>
      </c>
      <c r="BE54" s="310">
        <f>'energy balance'!BE54</f>
        <v>0</v>
      </c>
      <c r="BF54" s="310">
        <f>'energy balance'!BF54</f>
        <v>0</v>
      </c>
      <c r="BG54" s="310">
        <f>'energy balance'!BG54</f>
        <v>0</v>
      </c>
      <c r="BH54" s="310">
        <f>'energy balance'!BH54</f>
        <v>0</v>
      </c>
      <c r="BI54" s="310">
        <f>'energy balance'!BI54</f>
        <v>0</v>
      </c>
      <c r="BJ54" s="310">
        <f>'energy balance'!BJ54</f>
        <v>0</v>
      </c>
      <c r="BK54" s="310">
        <f>'energy balance'!BK54</f>
        <v>0</v>
      </c>
      <c r="BL54" s="310">
        <f>'energy balance'!BL54</f>
        <v>0</v>
      </c>
      <c r="BM54" s="310">
        <f>'energy balance'!BM54</f>
        <v>0</v>
      </c>
      <c r="BN54" s="307">
        <f t="shared" si="60"/>
        <v>0</v>
      </c>
      <c r="BO54" s="315">
        <f>'energy balance'!BO54</f>
        <v>0</v>
      </c>
    </row>
    <row r="55" spans="2:69" x14ac:dyDescent="0.2">
      <c r="B55" s="28" t="s">
        <v>95</v>
      </c>
      <c r="C55">
        <f>'energy balance'!C55</f>
        <v>0</v>
      </c>
      <c r="D55">
        <f>'energy balance'!D55</f>
        <v>0</v>
      </c>
      <c r="E55" s="310">
        <f>'energy balance'!E55</f>
        <v>0</v>
      </c>
      <c r="F55" s="310">
        <f>'energy balance'!F55</f>
        <v>0</v>
      </c>
      <c r="G55" s="310">
        <f>'energy balance'!G55</f>
        <v>0</v>
      </c>
      <c r="H55" s="310">
        <f>'energy balance'!H55</f>
        <v>0</v>
      </c>
      <c r="I55" s="310">
        <f>'energy balance'!I55</f>
        <v>0</v>
      </c>
      <c r="J55" s="310">
        <f>'energy balance'!J55</f>
        <v>0</v>
      </c>
      <c r="K55" s="310">
        <f>'energy balance'!K55</f>
        <v>0</v>
      </c>
      <c r="L55" s="310">
        <f>'energy balance'!L55</f>
        <v>0</v>
      </c>
      <c r="M55" s="310">
        <f>'energy balance'!M55</f>
        <v>0</v>
      </c>
      <c r="N55" s="310">
        <f>'energy balance'!N55</f>
        <v>0</v>
      </c>
      <c r="O55" s="310">
        <f>'energy balance'!O55</f>
        <v>0</v>
      </c>
      <c r="P55" s="310">
        <f>'energy balance'!P55</f>
        <v>0</v>
      </c>
      <c r="Q55" s="310">
        <f>'energy balance'!Q55</f>
        <v>0</v>
      </c>
      <c r="R55" s="310">
        <f>'energy balance'!R55</f>
        <v>0</v>
      </c>
      <c r="S55" s="310">
        <f>'energy balance'!S55</f>
        <v>0</v>
      </c>
      <c r="T55" s="310">
        <f>'energy balance'!T55</f>
        <v>0</v>
      </c>
      <c r="U55">
        <f>'energy balance'!U55</f>
        <v>0</v>
      </c>
      <c r="V55" s="310">
        <f>'energy balance'!V55</f>
        <v>0</v>
      </c>
      <c r="W55" s="310">
        <f>'energy balance'!W55</f>
        <v>0</v>
      </c>
      <c r="X55" s="310">
        <f>'energy balance'!X55</f>
        <v>0</v>
      </c>
      <c r="Y55" s="310">
        <f>'energy balance'!Y55</f>
        <v>0</v>
      </c>
      <c r="Z55" s="310">
        <f>'energy balance'!Z55</f>
        <v>0</v>
      </c>
      <c r="AA55" s="310">
        <f>'energy balance'!AA55</f>
        <v>0</v>
      </c>
      <c r="AB55" s="310">
        <f>'energy balance'!AB55</f>
        <v>0</v>
      </c>
      <c r="AC55" s="310">
        <f>'energy balance'!AC55</f>
        <v>0</v>
      </c>
      <c r="AD55" s="310">
        <f>'energy balance'!AD55</f>
        <v>0</v>
      </c>
      <c r="AE55" s="310">
        <f>'energy balance'!AE55</f>
        <v>0</v>
      </c>
      <c r="AF55" s="310">
        <f>'energy balance'!AF55</f>
        <v>0</v>
      </c>
      <c r="AG55" s="310">
        <f>'energy balance'!AG55</f>
        <v>0</v>
      </c>
      <c r="AH55" s="310">
        <f>'energy balance'!AH55</f>
        <v>0</v>
      </c>
      <c r="AI55" s="310">
        <f>'energy balance'!AI55</f>
        <v>0</v>
      </c>
      <c r="AJ55" s="310">
        <f>'energy balance'!AJ55</f>
        <v>0</v>
      </c>
      <c r="AK55" s="310">
        <f>'energy balance'!AK55</f>
        <v>0</v>
      </c>
      <c r="AL55" s="310">
        <f>'energy balance'!AL55</f>
        <v>0</v>
      </c>
      <c r="AM55" s="310">
        <f>'energy balance'!AM55</f>
        <v>0</v>
      </c>
      <c r="AN55" s="310">
        <f>'energy balance'!AN55</f>
        <v>0</v>
      </c>
      <c r="AO55" s="310">
        <f>'energy balance'!AO55</f>
        <v>0</v>
      </c>
      <c r="AP55" s="310">
        <f>'energy balance'!AP55</f>
        <v>0</v>
      </c>
      <c r="AQ55" s="310">
        <f>'energy balance'!AQ55</f>
        <v>0</v>
      </c>
      <c r="AR55" s="310">
        <f>'energy balance'!AR55</f>
        <v>0</v>
      </c>
      <c r="AS55" s="310">
        <f>'energy balance'!AS55</f>
        <v>0</v>
      </c>
      <c r="AT55" s="310">
        <f>'energy balance'!AT55</f>
        <v>0</v>
      </c>
      <c r="AU55" s="310">
        <f>'energy balance'!AU55</f>
        <v>0</v>
      </c>
      <c r="AV55" s="310">
        <f>'energy balance'!AV55</f>
        <v>0</v>
      </c>
      <c r="AW55" s="310">
        <f>'energy balance'!AW55</f>
        <v>0</v>
      </c>
      <c r="AX55" s="310">
        <f>'energy balance'!AX55</f>
        <v>0</v>
      </c>
      <c r="AY55" s="310">
        <f>'energy balance'!AY55</f>
        <v>0</v>
      </c>
      <c r="AZ55" s="310">
        <f>'energy balance'!AZ55</f>
        <v>0</v>
      </c>
      <c r="BA55" s="310">
        <f>'energy balance'!BA55</f>
        <v>0</v>
      </c>
      <c r="BB55" s="310">
        <f>'energy balance'!BB55</f>
        <v>0</v>
      </c>
      <c r="BC55" s="310">
        <f>'energy balance'!BC55</f>
        <v>0</v>
      </c>
      <c r="BD55" s="310">
        <f>'energy balance'!BD55</f>
        <v>0</v>
      </c>
      <c r="BE55" s="310">
        <f>'energy balance'!BE55</f>
        <v>0</v>
      </c>
      <c r="BF55" s="310">
        <f>'energy balance'!BF55</f>
        <v>0</v>
      </c>
      <c r="BG55" s="310">
        <f>'energy balance'!BG55</f>
        <v>0</v>
      </c>
      <c r="BH55" s="310">
        <f>'energy balance'!BH55</f>
        <v>0</v>
      </c>
      <c r="BI55" s="310">
        <f>'energy balance'!BI55</f>
        <v>0</v>
      </c>
      <c r="BJ55" s="310">
        <f>'energy balance'!BJ55</f>
        <v>0</v>
      </c>
      <c r="BK55" s="310">
        <f>'energy balance'!BK55</f>
        <v>0</v>
      </c>
      <c r="BL55" s="310">
        <f>'energy balance'!BL55</f>
        <v>0</v>
      </c>
      <c r="BM55" s="310">
        <f>'energy balance'!BM55</f>
        <v>0</v>
      </c>
      <c r="BN55" s="307">
        <f t="shared" si="60"/>
        <v>0</v>
      </c>
      <c r="BO55" s="315">
        <f>'energy balance'!BO55</f>
        <v>0</v>
      </c>
    </row>
    <row r="56" spans="2:69" x14ac:dyDescent="0.2">
      <c r="B56" s="28" t="s">
        <v>86</v>
      </c>
      <c r="C56" s="19">
        <f>IF(ISNUMBER('energy balance'!C56),'energy balance'!C56+('Results by fuel'!$G$38*'CEB allocation factors step 2'!F89),0)</f>
        <v>0</v>
      </c>
      <c r="D56" s="19">
        <f>IF(ISNUMBER('energy balance'!D56),'energy balance'!D56+('Results by fuel'!$G$38*'CEB allocation factors step 2'!G89),0)</f>
        <v>0</v>
      </c>
      <c r="E56" s="309" t="e">
        <f>'energy balance'!E56+('Results by fuel'!$G$38*'CEB allocation factors step 2'!H89)</f>
        <v>#DIV/0!</v>
      </c>
      <c r="F56" s="309" t="e">
        <f>'energy balance'!F56+('Results by fuel'!$G$38*'CEB allocation factors step 2'!I89)</f>
        <v>#DIV/0!</v>
      </c>
      <c r="G56" s="309" t="e">
        <f>'energy balance'!G56+('Results by fuel'!$G$38*'CEB allocation factors step 2'!J89)</f>
        <v>#DIV/0!</v>
      </c>
      <c r="H56" s="309" t="e">
        <f>'energy balance'!H56+('Results by fuel'!$G$38*'CEB allocation factors step 2'!K89)</f>
        <v>#DIV/0!</v>
      </c>
      <c r="I56" s="310">
        <f>'energy balance'!I56</f>
        <v>0</v>
      </c>
      <c r="J56" s="309" t="e">
        <f>'energy balance'!J56+('Results by fuel'!$G$38*'CEB allocation factors step 2'!M89)</f>
        <v>#DIV/0!</v>
      </c>
      <c r="K56" s="309" t="e">
        <f>'energy balance'!K56+('Results by fuel'!$G$38*'CEB allocation factors step 2'!N89)</f>
        <v>#DIV/0!</v>
      </c>
      <c r="L56" s="309" t="e">
        <f>'energy balance'!L56+('Results by fuel'!$G$38*'CEB allocation factors step 2'!O89)</f>
        <v>#DIV/0!</v>
      </c>
      <c r="M56" s="309" t="e">
        <f>'energy balance'!M56+('Results by fuel'!$G$38*'CEB allocation factors step 2'!P89)</f>
        <v>#DIV/0!</v>
      </c>
      <c r="N56" s="309" t="e">
        <f>'energy balance'!N56+('Results by fuel'!$G$38*'CEB allocation factors step 2'!Q89)</f>
        <v>#DIV/0!</v>
      </c>
      <c r="O56" s="310">
        <f>'energy balance'!O56</f>
        <v>0</v>
      </c>
      <c r="P56" s="310">
        <f>'energy balance'!P56</f>
        <v>0</v>
      </c>
      <c r="Q56" s="310">
        <f>'energy balance'!Q56</f>
        <v>0</v>
      </c>
      <c r="R56" s="310">
        <f>'energy balance'!R56</f>
        <v>0</v>
      </c>
      <c r="S56" s="331">
        <v>0</v>
      </c>
      <c r="T56" s="309" t="e">
        <f>'energy balance'!T56+('Results by fuel'!$G$39*'CEB allocation factors step 2'!W89)</f>
        <v>#DIV/0!</v>
      </c>
      <c r="U56" s="304">
        <v>0</v>
      </c>
      <c r="V56" s="309" t="e">
        <f>'energy balance'!V56+('Results by fuel'!$G$40*'CEB allocation factors step 2'!Y89)</f>
        <v>#DIV/0!</v>
      </c>
      <c r="W56" s="309" t="e">
        <f>'energy balance'!W56+('Results by fuel'!$G$40*'CEB allocation factors step 2'!Z89)</f>
        <v>#DIV/0!</v>
      </c>
      <c r="X56" s="309" t="e">
        <f>'energy balance'!X56+('Results by fuel'!$G$40*'CEB allocation factors step 2'!AA89)</f>
        <v>#DIV/0!</v>
      </c>
      <c r="Y56" s="309" t="e">
        <f>'energy balance'!Y56+('Results by fuel'!$G$40*'CEB allocation factors step 2'!AB89)</f>
        <v>#DIV/0!</v>
      </c>
      <c r="Z56" s="309" t="e">
        <f>'energy balance'!Z56+('Results by fuel'!$G$40*'CEB allocation factors step 2'!AC89)</f>
        <v>#DIV/0!</v>
      </c>
      <c r="AA56" s="309" t="e">
        <f>'energy balance'!AA56+('Results by fuel'!$G$40*'CEB allocation factors step 2'!AD89)</f>
        <v>#DIV/0!</v>
      </c>
      <c r="AB56" s="309" t="e">
        <f>'energy balance'!AB56+('Results by fuel'!$G$40*'CEB allocation factors step 2'!AE89)</f>
        <v>#DIV/0!</v>
      </c>
      <c r="AC56" s="309" t="e">
        <f>'energy balance'!AC56+('Results by fuel'!$G$40*'CEB allocation factors step 2'!AF89)</f>
        <v>#DIV/0!</v>
      </c>
      <c r="AD56" s="309" t="e">
        <f>'energy balance'!AD56+('Results by fuel'!$G$40*'CEB allocation factors step 2'!AG89)</f>
        <v>#DIV/0!</v>
      </c>
      <c r="AE56" s="309" t="e">
        <f>'energy balance'!AE56+('Results by fuel'!$G$40*'CEB allocation factors step 2'!AH89)</f>
        <v>#DIV/0!</v>
      </c>
      <c r="AF56" s="309" t="e">
        <f>'energy balance'!AF56+('Results by fuel'!$G$40*'CEB allocation factors step 2'!AI89)</f>
        <v>#DIV/0!</v>
      </c>
      <c r="AG56" s="309" t="e">
        <f>'energy balance'!AG56+('Results by fuel'!$G$40*'CEB allocation factors step 2'!AJ89)</f>
        <v>#DIV/0!</v>
      </c>
      <c r="AH56" s="309" t="e">
        <f>'energy balance'!AH56+('Results by fuel'!$G$40*'CEB allocation factors step 2'!AK89)</f>
        <v>#DIV/0!</v>
      </c>
      <c r="AI56" s="309" t="e">
        <f>'energy balance'!AI56+('Results by fuel'!$G$40*'CEB allocation factors step 2'!AL89)</f>
        <v>#DIV/0!</v>
      </c>
      <c r="AJ56" s="309" t="e">
        <f>'energy balance'!AJ56+('Results by fuel'!$G$40*'CEB allocation factors step 2'!AM89)</f>
        <v>#DIV/0!</v>
      </c>
      <c r="AK56" s="309" t="e">
        <f>'energy balance'!AK56+('Results by fuel'!$G$40*'CEB allocation factors step 2'!AN89)</f>
        <v>#DIV/0!</v>
      </c>
      <c r="AL56" s="309" t="e">
        <f>'energy balance'!AL56+('Results by fuel'!$G$40*'CEB allocation factors step 2'!AO89)</f>
        <v>#DIV/0!</v>
      </c>
      <c r="AM56" s="309" t="e">
        <f>'energy balance'!AM56+('Results by fuel'!$G$40*'CEB allocation factors step 2'!AP89)</f>
        <v>#DIV/0!</v>
      </c>
      <c r="AN56" s="309" t="e">
        <f>'energy balance'!AN56+('Results by fuel'!$G$40*'CEB allocation factors step 2'!AQ89)</f>
        <v>#DIV/0!</v>
      </c>
      <c r="AO56" s="309" t="e">
        <f>'energy balance'!AO56+('Results by fuel'!$G$40*'CEB allocation factors step 2'!AR89)</f>
        <v>#DIV/0!</v>
      </c>
      <c r="AP56" s="309" t="e">
        <f>'energy balance'!AP56+('Results by fuel'!$G$40*'CEB allocation factors step 2'!AS89)</f>
        <v>#DIV/0!</v>
      </c>
      <c r="AQ56" s="309" t="e">
        <f>'energy balance'!AQ56+('Results by fuel'!$G$40*'CEB allocation factors step 2'!AT89)</f>
        <v>#DIV/0!</v>
      </c>
      <c r="AR56" s="310">
        <f>'energy balance'!AR56</f>
        <v>0</v>
      </c>
      <c r="AS56" s="310">
        <f>'energy balance'!AS56</f>
        <v>0</v>
      </c>
      <c r="AT56" s="310">
        <f>'energy balance'!AT56</f>
        <v>0</v>
      </c>
      <c r="AU56" s="310">
        <f>'energy balance'!AU56</f>
        <v>0</v>
      </c>
      <c r="AV56" s="310">
        <f>'energy balance'!AV56</f>
        <v>0</v>
      </c>
      <c r="AW56" s="310">
        <f>'energy balance'!AW56</f>
        <v>0</v>
      </c>
      <c r="AX56" s="310">
        <f>'energy balance'!AX56</f>
        <v>0</v>
      </c>
      <c r="AY56" s="310">
        <f>'energy balance'!AY56</f>
        <v>0</v>
      </c>
      <c r="AZ56" s="310">
        <f>'energy balance'!AZ56</f>
        <v>0</v>
      </c>
      <c r="BA56" s="310">
        <f>'energy balance'!BA56</f>
        <v>0</v>
      </c>
      <c r="BB56" s="310">
        <f>'energy balance'!BB56</f>
        <v>0</v>
      </c>
      <c r="BC56" s="310">
        <f>'energy balance'!BC56</f>
        <v>0</v>
      </c>
      <c r="BD56" s="310">
        <f>'energy balance'!BD56</f>
        <v>0</v>
      </c>
      <c r="BE56" s="310">
        <f>'energy balance'!BE56</f>
        <v>0</v>
      </c>
      <c r="BF56" s="310">
        <f>'energy balance'!BF56</f>
        <v>0</v>
      </c>
      <c r="BG56" s="310">
        <f>'energy balance'!BG56</f>
        <v>0</v>
      </c>
      <c r="BH56" s="310">
        <f>'energy balance'!BH56</f>
        <v>0</v>
      </c>
      <c r="BI56" s="310">
        <f>'energy balance'!BI56</f>
        <v>0</v>
      </c>
      <c r="BJ56" s="310">
        <f>'energy balance'!BJ56</f>
        <v>0</v>
      </c>
      <c r="BK56" s="310">
        <f>'energy balance'!BK56</f>
        <v>0</v>
      </c>
      <c r="BL56" s="310">
        <f>'energy balance'!BL56</f>
        <v>0</v>
      </c>
      <c r="BM56" s="309" t="e">
        <f>'energy balance'!BM56-('Results by fuel'!$J$41*'CEB allocation factors step 1'!D63)</f>
        <v>#DIV/0!</v>
      </c>
      <c r="BN56" s="307" t="e">
        <f t="shared" si="60"/>
        <v>#DIV/0!</v>
      </c>
      <c r="BO56" s="315">
        <f>'energy balance'!BO56</f>
        <v>0</v>
      </c>
    </row>
    <row r="57" spans="2:69" x14ac:dyDescent="0.2">
      <c r="B57" s="28" t="s">
        <v>96</v>
      </c>
      <c r="C57" s="19">
        <f>IF(ISNUMBER('energy balance'!C57),'energy balance'!C57+('Results by fuel'!$G$38*'CEB allocation factors step 2'!F90),0)</f>
        <v>0</v>
      </c>
      <c r="D57" s="19">
        <f>IF(ISNUMBER('energy balance'!D57),'energy balance'!D57+('Results by fuel'!$G$38*'CEB allocation factors step 2'!G90),0)</f>
        <v>0</v>
      </c>
      <c r="E57" s="309" t="e">
        <f>'energy balance'!E57+('Results by fuel'!$G$38*'CEB allocation factors step 2'!H90)</f>
        <v>#DIV/0!</v>
      </c>
      <c r="F57" s="309" t="e">
        <f>'energy balance'!F57+('Results by fuel'!$G$38*'CEB allocation factors step 2'!I90)</f>
        <v>#DIV/0!</v>
      </c>
      <c r="G57" s="309" t="e">
        <f>'energy balance'!G57+('Results by fuel'!$G$38*'CEB allocation factors step 2'!J90)</f>
        <v>#DIV/0!</v>
      </c>
      <c r="H57" s="309" t="e">
        <f>'energy balance'!H57+('Results by fuel'!$G$38*'CEB allocation factors step 2'!K90)</f>
        <v>#DIV/0!</v>
      </c>
      <c r="I57" s="310">
        <f>'energy balance'!I57</f>
        <v>0</v>
      </c>
      <c r="J57" s="309" t="e">
        <f>'energy balance'!J57+('Results by fuel'!$G$38*'CEB allocation factors step 2'!M90)</f>
        <v>#DIV/0!</v>
      </c>
      <c r="K57" s="309" t="e">
        <f>'energy balance'!K57+('Results by fuel'!$G$38*'CEB allocation factors step 2'!N90)</f>
        <v>#DIV/0!</v>
      </c>
      <c r="L57" s="309" t="e">
        <f>'energy balance'!L57+('Results by fuel'!$G$38*'CEB allocation factors step 2'!O90)</f>
        <v>#DIV/0!</v>
      </c>
      <c r="M57" s="309" t="e">
        <f>'energy balance'!M57+('Results by fuel'!$G$38*'CEB allocation factors step 2'!P90)</f>
        <v>#DIV/0!</v>
      </c>
      <c r="N57" s="309" t="e">
        <f>'energy balance'!N57+('Results by fuel'!$G$38*'CEB allocation factors step 2'!Q90)</f>
        <v>#DIV/0!</v>
      </c>
      <c r="O57" s="310">
        <f>'energy balance'!O57</f>
        <v>0</v>
      </c>
      <c r="P57" s="310">
        <f>'energy balance'!P57</f>
        <v>0</v>
      </c>
      <c r="Q57" s="310">
        <f>'energy balance'!Q57</f>
        <v>0</v>
      </c>
      <c r="R57" s="310">
        <f>'energy balance'!R57</f>
        <v>0</v>
      </c>
      <c r="S57" s="331">
        <v>0</v>
      </c>
      <c r="T57" s="309" t="e">
        <f>'energy balance'!T57+('Results by fuel'!$G$39*'CEB allocation factors step 2'!W90)</f>
        <v>#DIV/0!</v>
      </c>
      <c r="U57" s="304">
        <v>0</v>
      </c>
      <c r="V57" s="309" t="e">
        <f>'energy balance'!V57+('Results by fuel'!$G$40*'CEB allocation factors step 2'!Y90)</f>
        <v>#DIV/0!</v>
      </c>
      <c r="W57" s="309" t="e">
        <f>'energy balance'!W57+('Results by fuel'!$G$40*'CEB allocation factors step 2'!Z90)</f>
        <v>#DIV/0!</v>
      </c>
      <c r="X57" s="309" t="e">
        <f>'energy balance'!X57+('Results by fuel'!$G$40*'CEB allocation factors step 2'!AA90)</f>
        <v>#DIV/0!</v>
      </c>
      <c r="Y57" s="309" t="e">
        <f>'energy balance'!Y57+('Results by fuel'!$G$40*'CEB allocation factors step 2'!AB90)</f>
        <v>#DIV/0!</v>
      </c>
      <c r="Z57" s="309" t="e">
        <f>'energy balance'!Z57+('Results by fuel'!$G$40*'CEB allocation factors step 2'!AC90)</f>
        <v>#DIV/0!</v>
      </c>
      <c r="AA57" s="309" t="e">
        <f>'energy balance'!AA57+('Results by fuel'!$G$40*'CEB allocation factors step 2'!AD90)</f>
        <v>#DIV/0!</v>
      </c>
      <c r="AB57" s="309" t="e">
        <f>'energy balance'!AB57+('Results by fuel'!$G$40*'CEB allocation factors step 2'!AE90)</f>
        <v>#DIV/0!</v>
      </c>
      <c r="AC57" s="309" t="e">
        <f>'energy balance'!AC57+('Results by fuel'!$G$40*'CEB allocation factors step 2'!AF90)</f>
        <v>#DIV/0!</v>
      </c>
      <c r="AD57" s="309" t="e">
        <f>'energy balance'!AD57+('Results by fuel'!$G$40*'CEB allocation factors step 2'!AG90)</f>
        <v>#DIV/0!</v>
      </c>
      <c r="AE57" s="309" t="e">
        <f>'energy balance'!AE57+('Results by fuel'!$G$40*'CEB allocation factors step 2'!AH90)</f>
        <v>#DIV/0!</v>
      </c>
      <c r="AF57" s="309" t="e">
        <f>'energy balance'!AF57+('Results by fuel'!$G$40*'CEB allocation factors step 2'!AI90)</f>
        <v>#DIV/0!</v>
      </c>
      <c r="AG57" s="309" t="e">
        <f>'energy balance'!AG57+('Results by fuel'!$G$40*'CEB allocation factors step 2'!AJ90)</f>
        <v>#DIV/0!</v>
      </c>
      <c r="AH57" s="309" t="e">
        <f>'energy balance'!AH57+('Results by fuel'!$G$40*'CEB allocation factors step 2'!AK90)</f>
        <v>#DIV/0!</v>
      </c>
      <c r="AI57" s="309" t="e">
        <f>'energy balance'!AI57+('Results by fuel'!$G$40*'CEB allocation factors step 2'!AL90)</f>
        <v>#DIV/0!</v>
      </c>
      <c r="AJ57" s="309" t="e">
        <f>'energy balance'!AJ57+('Results by fuel'!$G$40*'CEB allocation factors step 2'!AM90)</f>
        <v>#DIV/0!</v>
      </c>
      <c r="AK57" s="309" t="e">
        <f>'energy balance'!AK57+('Results by fuel'!$G$40*'CEB allocation factors step 2'!AN90)</f>
        <v>#DIV/0!</v>
      </c>
      <c r="AL57" s="309" t="e">
        <f>'energy balance'!AL57+('Results by fuel'!$G$40*'CEB allocation factors step 2'!AO90)</f>
        <v>#DIV/0!</v>
      </c>
      <c r="AM57" s="309" t="e">
        <f>'energy balance'!AM57+('Results by fuel'!$G$40*'CEB allocation factors step 2'!AP90)</f>
        <v>#DIV/0!</v>
      </c>
      <c r="AN57" s="309" t="e">
        <f>'energy balance'!AN57+('Results by fuel'!$G$40*'CEB allocation factors step 2'!AQ90)</f>
        <v>#DIV/0!</v>
      </c>
      <c r="AO57" s="309" t="e">
        <f>'energy balance'!AO57+('Results by fuel'!$G$40*'CEB allocation factors step 2'!AR90)</f>
        <v>#DIV/0!</v>
      </c>
      <c r="AP57" s="309" t="e">
        <f>'energy balance'!AP57+('Results by fuel'!$G$40*'CEB allocation factors step 2'!AS90)</f>
        <v>#DIV/0!</v>
      </c>
      <c r="AQ57" s="309" t="e">
        <f>'energy balance'!AQ57+('Results by fuel'!$G$40*'CEB allocation factors step 2'!AT90)</f>
        <v>#DIV/0!</v>
      </c>
      <c r="AR57" s="310">
        <f>'energy balance'!AR57</f>
        <v>0</v>
      </c>
      <c r="AS57" s="310">
        <f>'energy balance'!AS57</f>
        <v>0</v>
      </c>
      <c r="AT57" s="310">
        <f>'energy balance'!AT57</f>
        <v>0</v>
      </c>
      <c r="AU57" s="310">
        <f>'energy balance'!AU57</f>
        <v>0</v>
      </c>
      <c r="AV57" s="310">
        <f>'energy balance'!AV57</f>
        <v>0</v>
      </c>
      <c r="AW57" s="310">
        <f>'energy balance'!AW57</f>
        <v>0</v>
      </c>
      <c r="AX57" s="310">
        <f>'energy balance'!AX57</f>
        <v>0</v>
      </c>
      <c r="AY57" s="310">
        <f>'energy balance'!AY57</f>
        <v>0</v>
      </c>
      <c r="AZ57" s="310">
        <f>'energy balance'!AZ57</f>
        <v>0</v>
      </c>
      <c r="BA57" s="310">
        <f>'energy balance'!BA57</f>
        <v>0</v>
      </c>
      <c r="BB57" s="310">
        <f>'energy balance'!BB57</f>
        <v>0</v>
      </c>
      <c r="BC57" s="310">
        <f>'energy balance'!BC57</f>
        <v>0</v>
      </c>
      <c r="BD57" s="310">
        <f>'energy balance'!BD57</f>
        <v>0</v>
      </c>
      <c r="BE57" s="310">
        <f>'energy balance'!BE57</f>
        <v>0</v>
      </c>
      <c r="BF57" s="310">
        <f>'energy balance'!BF57</f>
        <v>0</v>
      </c>
      <c r="BG57" s="310">
        <f>'energy balance'!BG57</f>
        <v>0</v>
      </c>
      <c r="BH57" s="310">
        <f>'energy balance'!BH57</f>
        <v>0</v>
      </c>
      <c r="BI57" s="310">
        <f>'energy balance'!BI57</f>
        <v>0</v>
      </c>
      <c r="BJ57" s="310">
        <f>'energy balance'!BJ57</f>
        <v>0</v>
      </c>
      <c r="BK57" s="310">
        <f>'energy balance'!BK57</f>
        <v>0</v>
      </c>
      <c r="BL57" s="310">
        <f>'energy balance'!BL57</f>
        <v>0</v>
      </c>
      <c r="BM57" s="309" t="e">
        <f>'energy balance'!BM57-('Results by fuel'!$J$41*'CEB allocation factors step 1'!D64)</f>
        <v>#DIV/0!</v>
      </c>
      <c r="BN57" s="307" t="e">
        <f t="shared" si="60"/>
        <v>#DIV/0!</v>
      </c>
      <c r="BO57" s="315">
        <f>'energy balance'!BO57</f>
        <v>0</v>
      </c>
    </row>
    <row r="58" spans="2:69" ht="17" thickBot="1" x14ac:dyDescent="0.25">
      <c r="B58" s="28" t="s">
        <v>97</v>
      </c>
      <c r="C58">
        <f>'energy balance'!C58</f>
        <v>0</v>
      </c>
      <c r="D58">
        <f>'energy balance'!D58</f>
        <v>0</v>
      </c>
      <c r="E58" s="310">
        <f>'energy balance'!E58</f>
        <v>0</v>
      </c>
      <c r="F58" s="310">
        <f>'energy balance'!F58</f>
        <v>0</v>
      </c>
      <c r="G58" s="310">
        <f>'energy balance'!G58</f>
        <v>0</v>
      </c>
      <c r="H58" s="310">
        <f>'energy balance'!H58</f>
        <v>0</v>
      </c>
      <c r="I58" s="310">
        <f>'energy balance'!I58</f>
        <v>0</v>
      </c>
      <c r="J58" s="310">
        <f>'energy balance'!J58</f>
        <v>0</v>
      </c>
      <c r="K58" s="310">
        <f>'energy balance'!K58</f>
        <v>0</v>
      </c>
      <c r="L58" s="310">
        <f>'energy balance'!L58</f>
        <v>0</v>
      </c>
      <c r="M58" s="310">
        <f>'energy balance'!M58</f>
        <v>0</v>
      </c>
      <c r="N58" s="310">
        <f>'energy balance'!N58</f>
        <v>0</v>
      </c>
      <c r="O58" s="310">
        <f>'energy balance'!O58</f>
        <v>0</v>
      </c>
      <c r="P58" s="310">
        <f>'energy balance'!P58</f>
        <v>0</v>
      </c>
      <c r="Q58" s="310">
        <f>'energy balance'!Q58</f>
        <v>0</v>
      </c>
      <c r="R58" s="310">
        <f>'energy balance'!R58</f>
        <v>0</v>
      </c>
      <c r="S58" s="310">
        <f>'energy balance'!S58</f>
        <v>0</v>
      </c>
      <c r="T58" s="310">
        <f>'energy balance'!T58</f>
        <v>0</v>
      </c>
      <c r="U58">
        <f>'energy balance'!U58</f>
        <v>0</v>
      </c>
      <c r="V58" s="310">
        <f>'energy balance'!V58</f>
        <v>0</v>
      </c>
      <c r="W58" s="310">
        <f>'energy balance'!W58</f>
        <v>0</v>
      </c>
      <c r="X58" s="310">
        <f>'energy balance'!X58</f>
        <v>0</v>
      </c>
      <c r="Y58" s="310">
        <f>'energy balance'!Y58</f>
        <v>0</v>
      </c>
      <c r="Z58" s="310">
        <f>'energy balance'!Z58</f>
        <v>0</v>
      </c>
      <c r="AA58" s="310">
        <f>'energy balance'!AA58</f>
        <v>0</v>
      </c>
      <c r="AB58" s="310">
        <f>'energy balance'!AB58</f>
        <v>0</v>
      </c>
      <c r="AC58" s="310">
        <f>'energy balance'!AC58</f>
        <v>0</v>
      </c>
      <c r="AD58" s="310">
        <f>'energy balance'!AD58</f>
        <v>0</v>
      </c>
      <c r="AE58" s="310">
        <f>'energy balance'!AE58</f>
        <v>0</v>
      </c>
      <c r="AF58" s="310">
        <f>'energy balance'!AF58</f>
        <v>0</v>
      </c>
      <c r="AG58" s="310">
        <f>'energy balance'!AG58</f>
        <v>0</v>
      </c>
      <c r="AH58" s="310">
        <f>'energy balance'!AH58</f>
        <v>0</v>
      </c>
      <c r="AI58" s="310">
        <f>'energy balance'!AI58</f>
        <v>0</v>
      </c>
      <c r="AJ58" s="310">
        <f>'energy balance'!AJ58</f>
        <v>0</v>
      </c>
      <c r="AK58" s="310">
        <f>'energy balance'!AK58</f>
        <v>0</v>
      </c>
      <c r="AL58" s="310">
        <f>'energy balance'!AL58</f>
        <v>0</v>
      </c>
      <c r="AM58" s="310">
        <f>'energy balance'!AM58</f>
        <v>0</v>
      </c>
      <c r="AN58" s="310">
        <f>'energy balance'!AN58</f>
        <v>0</v>
      </c>
      <c r="AO58" s="310">
        <f>'energy balance'!AO58</f>
        <v>0</v>
      </c>
      <c r="AP58" s="310">
        <f>'energy balance'!AP58</f>
        <v>0</v>
      </c>
      <c r="AQ58" s="310">
        <f>'energy balance'!AQ58</f>
        <v>0</v>
      </c>
      <c r="AR58" s="310">
        <f>'energy balance'!AR58</f>
        <v>0</v>
      </c>
      <c r="AS58" s="310">
        <f>'energy balance'!AS58</f>
        <v>0</v>
      </c>
      <c r="AT58" s="310">
        <f>'energy balance'!AT58</f>
        <v>0</v>
      </c>
      <c r="AU58" s="310">
        <f>'energy balance'!AU58</f>
        <v>0</v>
      </c>
      <c r="AV58" s="310">
        <f>'energy balance'!AV58</f>
        <v>0</v>
      </c>
      <c r="AW58" s="310">
        <f>'energy balance'!AW58</f>
        <v>0</v>
      </c>
      <c r="AX58" s="310">
        <f>'energy balance'!AX58</f>
        <v>0</v>
      </c>
      <c r="AY58" s="310">
        <f>'energy balance'!AY58</f>
        <v>0</v>
      </c>
      <c r="AZ58" s="310">
        <f>'energy balance'!AZ58</f>
        <v>0</v>
      </c>
      <c r="BA58" s="310">
        <f>'energy balance'!BA58</f>
        <v>0</v>
      </c>
      <c r="BB58" s="310">
        <f>'energy balance'!BB58</f>
        <v>0</v>
      </c>
      <c r="BC58" s="310">
        <f>'energy balance'!BC58</f>
        <v>0</v>
      </c>
      <c r="BD58" s="310">
        <f>'energy balance'!BD58</f>
        <v>0</v>
      </c>
      <c r="BE58" s="310">
        <f>'energy balance'!BE58</f>
        <v>0</v>
      </c>
      <c r="BF58" s="310">
        <f>'energy balance'!BF58</f>
        <v>0</v>
      </c>
      <c r="BG58" s="310">
        <f>'energy balance'!BG58</f>
        <v>0</v>
      </c>
      <c r="BH58" s="310">
        <f>'energy balance'!BH58</f>
        <v>0</v>
      </c>
      <c r="BI58" s="310">
        <f>'energy balance'!BI58</f>
        <v>0</v>
      </c>
      <c r="BJ58" s="310">
        <f>'energy balance'!BJ58</f>
        <v>0</v>
      </c>
      <c r="BK58" s="310">
        <f>'energy balance'!BK58</f>
        <v>0</v>
      </c>
      <c r="BL58" s="310">
        <f>'energy balance'!BL58</f>
        <v>0</v>
      </c>
      <c r="BM58" s="310">
        <f>'energy balance'!BM58</f>
        <v>0</v>
      </c>
      <c r="BN58" s="311">
        <f>'energy balance'!BN58</f>
        <v>0</v>
      </c>
      <c r="BO58" s="315">
        <f>'energy balance'!BO58</f>
        <v>0</v>
      </c>
    </row>
    <row r="59" spans="2:69" ht="17" thickBot="1" x14ac:dyDescent="0.25">
      <c r="B59" s="36" t="s">
        <v>98</v>
      </c>
      <c r="C59" s="303">
        <f>SUM(C60,C74,C81,C87)</f>
        <v>0</v>
      </c>
      <c r="D59" s="303">
        <f t="shared" ref="D59:BN59" si="61">SUM(D60,D74,D81,D87)</f>
        <v>0</v>
      </c>
      <c r="E59" s="316">
        <f t="shared" si="61"/>
        <v>0</v>
      </c>
      <c r="F59" s="316">
        <f t="shared" si="61"/>
        <v>0</v>
      </c>
      <c r="G59" s="316">
        <f t="shared" si="61"/>
        <v>0</v>
      </c>
      <c r="H59" s="316">
        <f t="shared" si="61"/>
        <v>0</v>
      </c>
      <c r="I59" s="316" t="e">
        <f t="shared" si="61"/>
        <v>#DIV/0!</v>
      </c>
      <c r="J59" s="316">
        <f t="shared" si="61"/>
        <v>0</v>
      </c>
      <c r="K59" s="316">
        <f t="shared" si="61"/>
        <v>0</v>
      </c>
      <c r="L59" s="316">
        <f t="shared" si="61"/>
        <v>0</v>
      </c>
      <c r="M59" s="316">
        <f t="shared" si="61"/>
        <v>0</v>
      </c>
      <c r="N59" s="316">
        <f t="shared" si="61"/>
        <v>0</v>
      </c>
      <c r="O59" s="316">
        <f t="shared" si="61"/>
        <v>0</v>
      </c>
      <c r="P59" s="316">
        <f t="shared" si="61"/>
        <v>0</v>
      </c>
      <c r="Q59" s="316">
        <f t="shared" si="61"/>
        <v>0</v>
      </c>
      <c r="R59" s="316">
        <f t="shared" si="61"/>
        <v>0</v>
      </c>
      <c r="S59" s="316">
        <f t="shared" si="61"/>
        <v>0</v>
      </c>
      <c r="T59" s="316" t="e">
        <f t="shared" si="61"/>
        <v>#DIV/0!</v>
      </c>
      <c r="U59" s="303">
        <f t="shared" si="61"/>
        <v>0</v>
      </c>
      <c r="V59" s="316">
        <f t="shared" si="61"/>
        <v>0</v>
      </c>
      <c r="W59" s="316">
        <f t="shared" si="61"/>
        <v>0</v>
      </c>
      <c r="X59" s="316">
        <f t="shared" si="61"/>
        <v>0</v>
      </c>
      <c r="Y59" s="316">
        <f t="shared" si="61"/>
        <v>0</v>
      </c>
      <c r="Z59" s="316">
        <f t="shared" si="61"/>
        <v>0</v>
      </c>
      <c r="AA59" s="316">
        <f t="shared" si="61"/>
        <v>0</v>
      </c>
      <c r="AB59" s="316">
        <f t="shared" si="61"/>
        <v>0</v>
      </c>
      <c r="AC59" s="316">
        <f t="shared" si="61"/>
        <v>0</v>
      </c>
      <c r="AD59" s="316">
        <f t="shared" si="61"/>
        <v>0</v>
      </c>
      <c r="AE59" s="316">
        <f t="shared" si="61"/>
        <v>0</v>
      </c>
      <c r="AF59" s="316">
        <f t="shared" si="61"/>
        <v>0</v>
      </c>
      <c r="AG59" s="316">
        <f t="shared" si="61"/>
        <v>0</v>
      </c>
      <c r="AH59" s="316">
        <f t="shared" si="61"/>
        <v>0</v>
      </c>
      <c r="AI59" s="316">
        <f t="shared" si="61"/>
        <v>0</v>
      </c>
      <c r="AJ59" s="316">
        <f t="shared" si="61"/>
        <v>0</v>
      </c>
      <c r="AK59" s="316">
        <f t="shared" si="61"/>
        <v>0</v>
      </c>
      <c r="AL59" s="316">
        <f t="shared" si="61"/>
        <v>0</v>
      </c>
      <c r="AM59" s="316">
        <f t="shared" si="61"/>
        <v>0</v>
      </c>
      <c r="AN59" s="316">
        <f t="shared" si="61"/>
        <v>0</v>
      </c>
      <c r="AO59" s="316">
        <f t="shared" si="61"/>
        <v>0</v>
      </c>
      <c r="AP59" s="316">
        <f t="shared" si="61"/>
        <v>0</v>
      </c>
      <c r="AQ59" s="316">
        <f t="shared" si="61"/>
        <v>0</v>
      </c>
      <c r="AR59" s="316">
        <f t="shared" si="61"/>
        <v>0</v>
      </c>
      <c r="AS59" s="316">
        <f t="shared" si="61"/>
        <v>0</v>
      </c>
      <c r="AT59" s="316">
        <f t="shared" si="61"/>
        <v>0</v>
      </c>
      <c r="AU59" s="316" t="e">
        <f t="shared" si="61"/>
        <v>#DIV/0!</v>
      </c>
      <c r="AV59" s="316" t="e">
        <f t="shared" si="61"/>
        <v>#DIV/0!</v>
      </c>
      <c r="AW59" s="316" t="e">
        <f t="shared" si="61"/>
        <v>#DIV/0!</v>
      </c>
      <c r="AX59" s="316" t="e">
        <f t="shared" si="61"/>
        <v>#DIV/0!</v>
      </c>
      <c r="AY59" s="316" t="e">
        <f t="shared" si="61"/>
        <v>#DIV/0!</v>
      </c>
      <c r="AZ59" s="316" t="e">
        <f t="shared" si="61"/>
        <v>#DIV/0!</v>
      </c>
      <c r="BA59" s="316">
        <f t="shared" si="61"/>
        <v>0</v>
      </c>
      <c r="BB59" s="316">
        <f t="shared" si="61"/>
        <v>0</v>
      </c>
      <c r="BC59" s="316">
        <f t="shared" si="61"/>
        <v>0</v>
      </c>
      <c r="BD59" s="316">
        <f t="shared" si="61"/>
        <v>0</v>
      </c>
      <c r="BE59" s="316">
        <f t="shared" si="61"/>
        <v>0</v>
      </c>
      <c r="BF59" s="316">
        <f t="shared" si="61"/>
        <v>0</v>
      </c>
      <c r="BG59" s="316">
        <f t="shared" si="61"/>
        <v>0</v>
      </c>
      <c r="BH59" s="316">
        <f t="shared" si="61"/>
        <v>0</v>
      </c>
      <c r="BI59" s="316">
        <f t="shared" si="61"/>
        <v>0</v>
      </c>
      <c r="BJ59" s="316">
        <f t="shared" si="61"/>
        <v>0</v>
      </c>
      <c r="BK59" s="316">
        <f t="shared" si="61"/>
        <v>0</v>
      </c>
      <c r="BL59" s="316">
        <f t="shared" si="61"/>
        <v>0</v>
      </c>
      <c r="BM59" s="316" t="e">
        <f t="shared" si="61"/>
        <v>#DIV/0!</v>
      </c>
      <c r="BN59" s="317" t="e">
        <f t="shared" si="61"/>
        <v>#DIV/0!</v>
      </c>
      <c r="BO59" s="318">
        <f>'energy balance'!BO59</f>
        <v>0</v>
      </c>
    </row>
    <row r="60" spans="2:69" ht="17" thickBot="1" x14ac:dyDescent="0.25">
      <c r="B60" s="36" t="s">
        <v>52</v>
      </c>
      <c r="C60" s="316">
        <f>SUM(C61:C73)</f>
        <v>0</v>
      </c>
      <c r="D60" s="316">
        <f t="shared" ref="D60:BM60" si="62">SUM(D61:D73)</f>
        <v>0</v>
      </c>
      <c r="E60" s="316">
        <f t="shared" si="62"/>
        <v>0</v>
      </c>
      <c r="F60" s="316">
        <f t="shared" si="62"/>
        <v>0</v>
      </c>
      <c r="G60" s="316">
        <f t="shared" si="62"/>
        <v>0</v>
      </c>
      <c r="H60" s="316">
        <f t="shared" si="62"/>
        <v>0</v>
      </c>
      <c r="I60" s="316" t="e">
        <f t="shared" si="62"/>
        <v>#DIV/0!</v>
      </c>
      <c r="J60" s="316">
        <f t="shared" si="62"/>
        <v>0</v>
      </c>
      <c r="K60" s="316">
        <f t="shared" si="62"/>
        <v>0</v>
      </c>
      <c r="L60" s="316">
        <f t="shared" si="62"/>
        <v>0</v>
      </c>
      <c r="M60" s="316">
        <f t="shared" si="62"/>
        <v>0</v>
      </c>
      <c r="N60" s="316">
        <f t="shared" si="62"/>
        <v>0</v>
      </c>
      <c r="O60" s="316">
        <f t="shared" si="62"/>
        <v>0</v>
      </c>
      <c r="P60" s="316">
        <f t="shared" si="62"/>
        <v>0</v>
      </c>
      <c r="Q60" s="316">
        <f t="shared" si="62"/>
        <v>0</v>
      </c>
      <c r="R60" s="316">
        <f t="shared" si="62"/>
        <v>0</v>
      </c>
      <c r="S60" s="316">
        <f t="shared" si="62"/>
        <v>0</v>
      </c>
      <c r="T60" s="316" t="e">
        <f>SUM(T61:T73)</f>
        <v>#DIV/0!</v>
      </c>
      <c r="U60" s="316">
        <f t="shared" si="62"/>
        <v>0</v>
      </c>
      <c r="V60" s="316">
        <f t="shared" si="62"/>
        <v>0</v>
      </c>
      <c r="W60" s="316">
        <f t="shared" si="62"/>
        <v>0</v>
      </c>
      <c r="X60" s="316">
        <f t="shared" si="62"/>
        <v>0</v>
      </c>
      <c r="Y60" s="316">
        <f t="shared" si="62"/>
        <v>0</v>
      </c>
      <c r="Z60" s="316">
        <f t="shared" si="62"/>
        <v>0</v>
      </c>
      <c r="AA60" s="316">
        <f t="shared" si="62"/>
        <v>0</v>
      </c>
      <c r="AB60" s="316">
        <f t="shared" si="62"/>
        <v>0</v>
      </c>
      <c r="AC60" s="316">
        <f t="shared" si="62"/>
        <v>0</v>
      </c>
      <c r="AD60" s="316">
        <f t="shared" si="62"/>
        <v>0</v>
      </c>
      <c r="AE60" s="316">
        <f t="shared" si="62"/>
        <v>0</v>
      </c>
      <c r="AF60" s="316">
        <f t="shared" si="62"/>
        <v>0</v>
      </c>
      <c r="AG60" s="316">
        <f t="shared" si="62"/>
        <v>0</v>
      </c>
      <c r="AH60" s="316">
        <f t="shared" si="62"/>
        <v>0</v>
      </c>
      <c r="AI60" s="316">
        <f t="shared" si="62"/>
        <v>0</v>
      </c>
      <c r="AJ60" s="316">
        <f t="shared" si="62"/>
        <v>0</v>
      </c>
      <c r="AK60" s="316">
        <f t="shared" si="62"/>
        <v>0</v>
      </c>
      <c r="AL60" s="316">
        <f t="shared" si="62"/>
        <v>0</v>
      </c>
      <c r="AM60" s="316">
        <f t="shared" si="62"/>
        <v>0</v>
      </c>
      <c r="AN60" s="316">
        <f t="shared" si="62"/>
        <v>0</v>
      </c>
      <c r="AO60" s="316">
        <f t="shared" si="62"/>
        <v>0</v>
      </c>
      <c r="AP60" s="316">
        <f t="shared" si="62"/>
        <v>0</v>
      </c>
      <c r="AQ60" s="316">
        <f t="shared" si="62"/>
        <v>0</v>
      </c>
      <c r="AR60" s="316">
        <f t="shared" si="62"/>
        <v>0</v>
      </c>
      <c r="AS60" s="316">
        <f t="shared" si="62"/>
        <v>0</v>
      </c>
      <c r="AT60" s="316">
        <f t="shared" si="62"/>
        <v>0</v>
      </c>
      <c r="AU60" s="316" t="e">
        <f t="shared" si="62"/>
        <v>#DIV/0!</v>
      </c>
      <c r="AV60" s="316" t="e">
        <f t="shared" si="62"/>
        <v>#DIV/0!</v>
      </c>
      <c r="AW60" s="316" t="e">
        <f t="shared" si="62"/>
        <v>#DIV/0!</v>
      </c>
      <c r="AX60" s="316" t="e">
        <f t="shared" si="62"/>
        <v>#DIV/0!</v>
      </c>
      <c r="AY60" s="316" t="e">
        <f t="shared" si="62"/>
        <v>#DIV/0!</v>
      </c>
      <c r="AZ60" s="316" t="e">
        <f t="shared" si="62"/>
        <v>#DIV/0!</v>
      </c>
      <c r="BA60" s="316">
        <f t="shared" si="62"/>
        <v>0</v>
      </c>
      <c r="BB60" s="316">
        <f t="shared" si="62"/>
        <v>0</v>
      </c>
      <c r="BC60" s="316">
        <f t="shared" si="62"/>
        <v>0</v>
      </c>
      <c r="BD60" s="316">
        <f t="shared" si="62"/>
        <v>0</v>
      </c>
      <c r="BE60" s="316">
        <f t="shared" si="62"/>
        <v>0</v>
      </c>
      <c r="BF60" s="316">
        <f t="shared" si="62"/>
        <v>0</v>
      </c>
      <c r="BG60" s="316">
        <f t="shared" si="62"/>
        <v>0</v>
      </c>
      <c r="BH60" s="316">
        <f t="shared" si="62"/>
        <v>0</v>
      </c>
      <c r="BI60" s="316">
        <f t="shared" si="62"/>
        <v>0</v>
      </c>
      <c r="BJ60" s="316">
        <f t="shared" si="62"/>
        <v>0</v>
      </c>
      <c r="BK60" s="316">
        <f t="shared" si="62"/>
        <v>0</v>
      </c>
      <c r="BL60" s="316">
        <f t="shared" si="62"/>
        <v>0</v>
      </c>
      <c r="BM60" s="316" t="e">
        <f t="shared" si="62"/>
        <v>#DIV/0!</v>
      </c>
      <c r="BN60" s="317" t="e">
        <f>SUM(C60:BM60)</f>
        <v>#DIV/0!</v>
      </c>
      <c r="BO60" s="318">
        <f>'energy balance'!BO60</f>
        <v>0</v>
      </c>
      <c r="BQ60" s="342"/>
    </row>
    <row r="61" spans="2:69" x14ac:dyDescent="0.2">
      <c r="B61" s="28" t="s">
        <v>99</v>
      </c>
      <c r="C61" s="309">
        <f>IF(ISNUMBER('energy balance'!C61),'energy balance'!C61-('Results by fuel'!$G$47*'CEB allocation factors step 2'!F94),0)</f>
        <v>0</v>
      </c>
      <c r="D61" s="309">
        <f>IF(ISNUMBER('energy balance'!D61),'energy balance'!D61-('Results by fuel'!$G$47*'CEB allocation factors step 2'!G94),0)</f>
        <v>0</v>
      </c>
      <c r="E61" s="309">
        <f>IF(ISNUMBER('energy balance'!E61),'energy balance'!E61-('Results by fuel'!$G$47*'CEB allocation factors step 2'!H94),0)</f>
        <v>0</v>
      </c>
      <c r="F61" s="309">
        <f>IF(ISNUMBER('energy balance'!F61),'energy balance'!F61-('Results by fuel'!$G$47*'CEB allocation factors step 2'!I94),0)</f>
        <v>0</v>
      </c>
      <c r="G61" s="309">
        <f>IF(ISNUMBER('energy balance'!G61),'energy balance'!G61-('Results by fuel'!$G$47*'CEB allocation factors step 2'!J94),0)</f>
        <v>0</v>
      </c>
      <c r="H61" s="309">
        <f>IF(ISNUMBER('energy balance'!H61),'energy balance'!H61-('Results by fuel'!$G$47*'CEB allocation factors step 2'!K94),0)</f>
        <v>0</v>
      </c>
      <c r="I61" s="309" t="e">
        <f>'energy balance'!I61-('Results by fuel'!$G$62*'CEB allocation factors step 2'!L94)</f>
        <v>#DIV/0!</v>
      </c>
      <c r="J61" s="309">
        <f>IF(ISNUMBER('energy balance'!J61),'energy balance'!J61-('Results by fuel'!$G$47*'CEB allocation factors step 2'!M94),0)</f>
        <v>0</v>
      </c>
      <c r="K61" s="309">
        <f>IF(ISNUMBER('energy balance'!K61),'energy balance'!K61-('Results by fuel'!$G$47*'CEB allocation factors step 2'!N94),0)</f>
        <v>0</v>
      </c>
      <c r="L61" s="309">
        <f>IF(ISNUMBER('energy balance'!L61),'energy balance'!L61-('Results by fuel'!$G$47*'CEB allocation factors step 2'!O94),0)</f>
        <v>0</v>
      </c>
      <c r="M61" s="309">
        <f>IF(ISNUMBER('energy balance'!M61),'energy balance'!M61-('Results by fuel'!$G$47*'CEB allocation factors step 2'!P94),0)</f>
        <v>0</v>
      </c>
      <c r="N61" s="309">
        <f>IF(ISNUMBER('energy balance'!N61),'energy balance'!N61-('Results by fuel'!$G$47*'CEB allocation factors step 2'!Q94),0)</f>
        <v>0</v>
      </c>
      <c r="O61" s="309">
        <f>'energy balance'!O61-('Results by fuel'!$G$61*'CEB allocation factors step 2'!$R$54)</f>
        <v>0</v>
      </c>
      <c r="P61" s="309">
        <f>'energy balance'!P61-('Results by fuel'!$G$61*'CEB allocation factors step 2'!S54)</f>
        <v>0</v>
      </c>
      <c r="Q61" s="309">
        <f>'energy balance'!Q61-('Results by fuel'!$G$61*'CEB allocation factors step 2'!T54)</f>
        <v>0</v>
      </c>
      <c r="R61" s="309">
        <f>'energy balance'!R61-('Results by fuel'!$G$61*'CEB allocation factors step 2'!$U$54)</f>
        <v>0</v>
      </c>
      <c r="S61" s="331">
        <v>0</v>
      </c>
      <c r="T61" s="309" t="e">
        <f>'energy balance'!T61-('Results by fuel'!$G$50*'CEB allocation factors step 2'!W94)</f>
        <v>#DIV/0!</v>
      </c>
      <c r="U61">
        <f>'energy balance'!U61</f>
        <v>0</v>
      </c>
      <c r="V61" s="310">
        <f>'energy balance'!V61</f>
        <v>0</v>
      </c>
      <c r="W61" s="310">
        <f>'energy balance'!W61</f>
        <v>0</v>
      </c>
      <c r="X61" s="310">
        <f>'energy balance'!X61</f>
        <v>0</v>
      </c>
      <c r="Y61" s="310">
        <f>'energy balance'!Y61</f>
        <v>0</v>
      </c>
      <c r="Z61" s="310">
        <f>'energy balance'!Z61</f>
        <v>0</v>
      </c>
      <c r="AA61" s="310">
        <f>'energy balance'!AA61</f>
        <v>0</v>
      </c>
      <c r="AB61" s="310">
        <f>'energy balance'!AB61</f>
        <v>0</v>
      </c>
      <c r="AC61" s="310">
        <f>'energy balance'!AC61</f>
        <v>0</v>
      </c>
      <c r="AD61" s="310">
        <f>'energy balance'!AD61</f>
        <v>0</v>
      </c>
      <c r="AE61" s="310">
        <f>'energy balance'!AE61</f>
        <v>0</v>
      </c>
      <c r="AF61" s="310">
        <f>'energy balance'!AF61</f>
        <v>0</v>
      </c>
      <c r="AG61" s="310">
        <f>'energy balance'!AG61</f>
        <v>0</v>
      </c>
      <c r="AH61" s="310">
        <f>'energy balance'!AH61</f>
        <v>0</v>
      </c>
      <c r="AI61" s="310">
        <f>'energy balance'!AI61</f>
        <v>0</v>
      </c>
      <c r="AJ61" s="310">
        <f>'energy balance'!AJ61</f>
        <v>0</v>
      </c>
      <c r="AK61" s="310">
        <f>'energy balance'!AK61</f>
        <v>0</v>
      </c>
      <c r="AL61" s="310">
        <f>'energy balance'!AL61</f>
        <v>0</v>
      </c>
      <c r="AM61" s="310">
        <f>'energy balance'!AM61</f>
        <v>0</v>
      </c>
      <c r="AN61" s="310">
        <f>'energy balance'!AN61</f>
        <v>0</v>
      </c>
      <c r="AO61" s="310">
        <f>'energy balance'!AO61</f>
        <v>0</v>
      </c>
      <c r="AP61" s="310">
        <f>'energy balance'!AP61</f>
        <v>0</v>
      </c>
      <c r="AQ61" s="310">
        <f>'energy balance'!AQ61</f>
        <v>0</v>
      </c>
      <c r="AR61" s="310">
        <f>'energy balance'!AR61</f>
        <v>0</v>
      </c>
      <c r="AS61" s="310">
        <f>'energy balance'!AS61</f>
        <v>0</v>
      </c>
      <c r="AT61" s="310">
        <f>'energy balance'!AT61</f>
        <v>0</v>
      </c>
      <c r="AU61" s="309" t="e">
        <f>'energy balance'!AU61-('Results by fuel'!$G$53*'CEB allocation factors step 2'!AX94)</f>
        <v>#DIV/0!</v>
      </c>
      <c r="AV61" s="309" t="e">
        <f>'energy balance'!AV61-('Results by fuel'!$G$51*'CEB allocation factors step 2'!AY94)</f>
        <v>#DIV/0!</v>
      </c>
      <c r="AW61" s="309" t="e">
        <f>'energy balance'!AW61-('Results by fuel'!$G$66*'CEB allocation factors step 2'!AZ94)</f>
        <v>#DIV/0!</v>
      </c>
      <c r="AX61" s="309" t="e">
        <f>'energy balance'!AX61-('Results by fuel'!$G$66*'CEB allocation factors step 2'!BA94)</f>
        <v>#DIV/0!</v>
      </c>
      <c r="AY61" s="309" t="e">
        <f>'energy balance'!AY61-('Results by fuel'!$G$66*'CEB allocation factors step 2'!BB94)</f>
        <v>#DIV/0!</v>
      </c>
      <c r="AZ61" s="309" t="e">
        <f>'energy balance'!AZ61-('Results by fuel'!$G$53*'CEB allocation factors step 2'!BC94)</f>
        <v>#DIV/0!</v>
      </c>
      <c r="BA61" s="310">
        <f>'energy balance'!BA61</f>
        <v>0</v>
      </c>
      <c r="BB61" s="310">
        <f>'energy balance'!BB61</f>
        <v>0</v>
      </c>
      <c r="BC61" s="310">
        <f>'energy balance'!BC61</f>
        <v>0</v>
      </c>
      <c r="BD61" s="310">
        <f>'energy balance'!BD61</f>
        <v>0</v>
      </c>
      <c r="BE61" s="310">
        <f>'energy balance'!BE61</f>
        <v>0</v>
      </c>
      <c r="BF61" s="310">
        <f>'energy balance'!BF61</f>
        <v>0</v>
      </c>
      <c r="BG61" s="310">
        <f>'energy balance'!BG61</f>
        <v>0</v>
      </c>
      <c r="BH61" s="310">
        <f>'energy balance'!BH61</f>
        <v>0</v>
      </c>
      <c r="BI61" s="310">
        <f>'energy balance'!BI61</f>
        <v>0</v>
      </c>
      <c r="BJ61" s="310">
        <f>'energy balance'!BJ61</f>
        <v>0</v>
      </c>
      <c r="BK61" s="310">
        <f>'energy balance'!BK61</f>
        <v>0</v>
      </c>
      <c r="BL61" s="310">
        <f>'energy balance'!BL61</f>
        <v>0</v>
      </c>
      <c r="BM61" s="309" t="e">
        <f>'energy balance'!BM61+('Results by fuel'!$J$54*'CEB allocation factors step 1'!D68)</f>
        <v>#DIV/0!</v>
      </c>
      <c r="BN61" s="307" t="e">
        <f>SUM(C61:BM61)</f>
        <v>#DIV/0!</v>
      </c>
      <c r="BO61" s="315">
        <f>'energy balance'!BO61</f>
        <v>0</v>
      </c>
    </row>
    <row r="62" spans="2:69" x14ac:dyDescent="0.2">
      <c r="B62" s="28" t="s">
        <v>100</v>
      </c>
      <c r="C62" s="309">
        <f>IF(ISNUMBER('energy balance'!C62),'energy balance'!C62-('Results by fuel'!$G$47*'CEB allocation factors step 2'!F95),0)</f>
        <v>0</v>
      </c>
      <c r="D62" s="309">
        <f>IF(ISNUMBER('energy balance'!D62),'energy balance'!D62-('Results by fuel'!$G$47*'CEB allocation factors step 2'!G95),0)</f>
        <v>0</v>
      </c>
      <c r="E62" s="309">
        <f>IF(ISNUMBER('energy balance'!E62),'energy balance'!E62-('Results by fuel'!$G$47*'CEB allocation factors step 2'!H95),0)</f>
        <v>0</v>
      </c>
      <c r="F62" s="309">
        <f>IF(ISNUMBER('energy balance'!F62),'energy balance'!F62-('Results by fuel'!$G$47*'CEB allocation factors step 2'!I95),0)</f>
        <v>0</v>
      </c>
      <c r="G62" s="309">
        <f>IF(ISNUMBER('energy balance'!G62),'energy balance'!G62-('Results by fuel'!$G$47*'CEB allocation factors step 2'!J95),0)</f>
        <v>0</v>
      </c>
      <c r="H62" s="309">
        <f>IF(ISNUMBER('energy balance'!H62),'energy balance'!H62-('Results by fuel'!$G$47*'CEB allocation factors step 2'!K95),0)</f>
        <v>0</v>
      </c>
      <c r="I62" s="309" t="e">
        <f>'energy balance'!I62-('Results by fuel'!$G$62*'CEB allocation factors step 2'!L95)</f>
        <v>#DIV/0!</v>
      </c>
      <c r="J62" s="309">
        <f>IF(ISNUMBER('energy balance'!J62),'energy balance'!J62-('Results by fuel'!$G$47*'CEB allocation factors step 2'!M95),0)</f>
        <v>0</v>
      </c>
      <c r="K62" s="309">
        <f>IF(ISNUMBER('energy balance'!K62),'energy balance'!K62-('Results by fuel'!$G$47*'CEB allocation factors step 2'!N95),0)</f>
        <v>0</v>
      </c>
      <c r="L62" s="309">
        <f>IF(ISNUMBER('energy balance'!L62),'energy balance'!L62-('Results by fuel'!$G$47*'CEB allocation factors step 2'!O95),0)</f>
        <v>0</v>
      </c>
      <c r="M62" s="309">
        <f>IF(ISNUMBER('energy balance'!M62),'energy balance'!M62-('Results by fuel'!$G$47*'CEB allocation factors step 2'!P95),0)</f>
        <v>0</v>
      </c>
      <c r="N62" s="309">
        <f>IF(ISNUMBER('energy balance'!N62),'energy balance'!N62-('Results by fuel'!$G$47*'CEB allocation factors step 2'!Q95),0)</f>
        <v>0</v>
      </c>
      <c r="O62" s="309">
        <f>'energy balance'!O62-('Results by fuel'!$G$61*'CEB allocation factors step 2'!$R$54)</f>
        <v>0</v>
      </c>
      <c r="P62" s="309">
        <f>'energy balance'!P62-('Results by fuel'!$G$61*0)</f>
        <v>0</v>
      </c>
      <c r="Q62" s="309">
        <f>'energy balance'!Q62-('Results by fuel'!$G$61*0)</f>
        <v>0</v>
      </c>
      <c r="R62" s="309">
        <f>'energy balance'!R62-('Results by fuel'!$G$61*'CEB allocation factors step 2'!$U$54)</f>
        <v>0</v>
      </c>
      <c r="S62" s="331">
        <v>0</v>
      </c>
      <c r="T62" s="309" t="e">
        <f>'energy balance'!T62-('Results by fuel'!$G$50*'CEB allocation factors step 2'!W95)</f>
        <v>#DIV/0!</v>
      </c>
      <c r="U62">
        <f>'energy balance'!U62</f>
        <v>0</v>
      </c>
      <c r="V62" s="310">
        <f>'energy balance'!V62</f>
        <v>0</v>
      </c>
      <c r="W62" s="310">
        <f>'energy balance'!W62</f>
        <v>0</v>
      </c>
      <c r="X62" s="310">
        <f>'energy balance'!X62</f>
        <v>0</v>
      </c>
      <c r="Y62" s="310">
        <f>'energy balance'!Y62</f>
        <v>0</v>
      </c>
      <c r="Z62" s="310">
        <f>'energy balance'!Z62</f>
        <v>0</v>
      </c>
      <c r="AA62" s="310">
        <f>'energy balance'!AA62</f>
        <v>0</v>
      </c>
      <c r="AB62" s="310">
        <f>'energy balance'!AB62</f>
        <v>0</v>
      </c>
      <c r="AC62" s="310">
        <f>'energy balance'!AC62</f>
        <v>0</v>
      </c>
      <c r="AD62" s="310">
        <f>'energy balance'!AD62</f>
        <v>0</v>
      </c>
      <c r="AE62" s="310">
        <f>'energy balance'!AE62</f>
        <v>0</v>
      </c>
      <c r="AF62" s="310">
        <f>'energy balance'!AF62</f>
        <v>0</v>
      </c>
      <c r="AG62" s="310">
        <f>'energy balance'!AG62</f>
        <v>0</v>
      </c>
      <c r="AH62" s="310">
        <f>'energy balance'!AH62</f>
        <v>0</v>
      </c>
      <c r="AI62" s="310">
        <f>'energy balance'!AI62</f>
        <v>0</v>
      </c>
      <c r="AJ62" s="310">
        <f>'energy balance'!AJ62</f>
        <v>0</v>
      </c>
      <c r="AK62" s="310">
        <f>'energy balance'!AK62</f>
        <v>0</v>
      </c>
      <c r="AL62" s="310">
        <f>'energy balance'!AL62</f>
        <v>0</v>
      </c>
      <c r="AM62" s="310">
        <f>'energy balance'!AM62</f>
        <v>0</v>
      </c>
      <c r="AN62" s="310">
        <f>'energy balance'!AN62</f>
        <v>0</v>
      </c>
      <c r="AO62" s="310">
        <f>'energy balance'!AO62</f>
        <v>0</v>
      </c>
      <c r="AP62" s="310">
        <f>'energy balance'!AP62</f>
        <v>0</v>
      </c>
      <c r="AQ62" s="310">
        <f>'energy balance'!AQ62</f>
        <v>0</v>
      </c>
      <c r="AR62" s="310">
        <f>'energy balance'!AR62</f>
        <v>0</v>
      </c>
      <c r="AS62" s="310">
        <f>'energy balance'!AS62</f>
        <v>0</v>
      </c>
      <c r="AT62" s="310">
        <f>'energy balance'!AT62</f>
        <v>0</v>
      </c>
      <c r="AU62" s="309" t="e">
        <f>'energy balance'!AU62-('Results by fuel'!$G$53*'CEB allocation factors step 2'!AX95)</f>
        <v>#DIV/0!</v>
      </c>
      <c r="AV62" s="309" t="e">
        <f>'energy balance'!AV62-('Results by fuel'!$G$51*'CEB allocation factors step 2'!AY95)</f>
        <v>#DIV/0!</v>
      </c>
      <c r="AW62" s="309" t="e">
        <f>'energy balance'!AW62-('Results by fuel'!$G$66*'CEB allocation factors step 2'!AZ95)</f>
        <v>#DIV/0!</v>
      </c>
      <c r="AX62" s="309" t="e">
        <f>'energy balance'!AX62-('Results by fuel'!$G$66*'CEB allocation factors step 2'!BA95)</f>
        <v>#DIV/0!</v>
      </c>
      <c r="AY62" s="309" t="e">
        <f>'energy balance'!AY62-('Results by fuel'!$G$66*'CEB allocation factors step 2'!BB95)</f>
        <v>#DIV/0!</v>
      </c>
      <c r="AZ62" s="309" t="e">
        <f>'energy balance'!AZ62-('Results by fuel'!$G$53*'CEB allocation factors step 2'!BC95)</f>
        <v>#DIV/0!</v>
      </c>
      <c r="BA62" s="310">
        <f>'energy balance'!BA62</f>
        <v>0</v>
      </c>
      <c r="BB62" s="310">
        <f>'energy balance'!BB62</f>
        <v>0</v>
      </c>
      <c r="BC62" s="310">
        <f>'energy balance'!BC62</f>
        <v>0</v>
      </c>
      <c r="BD62" s="310">
        <f>'energy balance'!BD62</f>
        <v>0</v>
      </c>
      <c r="BE62" s="310">
        <f>'energy balance'!BE62</f>
        <v>0</v>
      </c>
      <c r="BF62" s="310">
        <f>'energy balance'!BF62</f>
        <v>0</v>
      </c>
      <c r="BG62" s="310">
        <f>'energy balance'!BG62</f>
        <v>0</v>
      </c>
      <c r="BH62" s="310">
        <f>'energy balance'!BH62</f>
        <v>0</v>
      </c>
      <c r="BI62" s="310">
        <f>'energy balance'!BI62</f>
        <v>0</v>
      </c>
      <c r="BJ62" s="310">
        <f>'energy balance'!BJ62</f>
        <v>0</v>
      </c>
      <c r="BK62" s="310">
        <f>'energy balance'!BK62</f>
        <v>0</v>
      </c>
      <c r="BL62" s="310">
        <f>'energy balance'!BL62</f>
        <v>0</v>
      </c>
      <c r="BM62" s="309" t="e">
        <f>'energy balance'!BM62+('Results by fuel'!$J$54*'CEB allocation factors step 1'!D69)</f>
        <v>#DIV/0!</v>
      </c>
      <c r="BN62" s="307" t="e">
        <f t="shared" ref="BN62:BN73" si="63">SUM(C62:BM62)</f>
        <v>#DIV/0!</v>
      </c>
      <c r="BO62" s="315">
        <f>'energy balance'!BO62</f>
        <v>0</v>
      </c>
    </row>
    <row r="63" spans="2:69" x14ac:dyDescent="0.2">
      <c r="B63" s="28" t="s">
        <v>101</v>
      </c>
      <c r="C63" s="309">
        <f>IF(ISNUMBER('energy balance'!C63),'energy balance'!C63-('Results by fuel'!$G$47*'CEB allocation factors step 2'!F96),0)</f>
        <v>0</v>
      </c>
      <c r="D63" s="309">
        <f>IF(ISNUMBER('energy balance'!D63),'energy balance'!D63-('Results by fuel'!$G$47*'CEB allocation factors step 2'!G96),0)</f>
        <v>0</v>
      </c>
      <c r="E63" s="309">
        <f>IF(ISNUMBER('energy balance'!E63),'energy balance'!E63-('Results by fuel'!$G$47*'CEB allocation factors step 2'!H96),0)</f>
        <v>0</v>
      </c>
      <c r="F63" s="309">
        <f>IF(ISNUMBER('energy balance'!F63),'energy balance'!F63-('Results by fuel'!$G$47*'CEB allocation factors step 2'!I96),0)</f>
        <v>0</v>
      </c>
      <c r="G63" s="309">
        <f>IF(ISNUMBER('energy balance'!G63),'energy balance'!G63-('Results by fuel'!$G$47*'CEB allocation factors step 2'!J96),0)</f>
        <v>0</v>
      </c>
      <c r="H63" s="309">
        <f>IF(ISNUMBER('energy balance'!H63),'energy balance'!H63-('Results by fuel'!$G$47*'CEB allocation factors step 2'!K96),0)</f>
        <v>0</v>
      </c>
      <c r="I63" s="309" t="e">
        <f>'energy balance'!I63-('Results by fuel'!$G$62*'CEB allocation factors step 2'!L96)</f>
        <v>#DIV/0!</v>
      </c>
      <c r="J63" s="309">
        <f>IF(ISNUMBER('energy balance'!J63),'energy balance'!J63-('Results by fuel'!$G$47*'CEB allocation factors step 2'!M96),0)</f>
        <v>0</v>
      </c>
      <c r="K63" s="309">
        <f>IF(ISNUMBER('energy balance'!K63),'energy balance'!K63-('Results by fuel'!$G$47*'CEB allocation factors step 2'!N96),0)</f>
        <v>0</v>
      </c>
      <c r="L63" s="309">
        <f>IF(ISNUMBER('energy balance'!L63),'energy balance'!L63-('Results by fuel'!$G$47*'CEB allocation factors step 2'!O96),0)</f>
        <v>0</v>
      </c>
      <c r="M63" s="309">
        <f>IF(ISNUMBER('energy balance'!M63),'energy balance'!M63-('Results by fuel'!$G$47*'CEB allocation factors step 2'!P96),0)</f>
        <v>0</v>
      </c>
      <c r="N63" s="309">
        <f>IF(ISNUMBER('energy balance'!N63),'energy balance'!N63-('Results by fuel'!$G$47*'CEB allocation factors step 2'!Q96),0)</f>
        <v>0</v>
      </c>
      <c r="O63" s="309">
        <f>'energy balance'!O63-('Results by fuel'!$G$61*'CEB allocation factors step 2'!$R$54)</f>
        <v>0</v>
      </c>
      <c r="P63" s="309">
        <f>'energy balance'!P63-('Results by fuel'!$G$61*0)</f>
        <v>0</v>
      </c>
      <c r="Q63" s="309">
        <f>'energy balance'!Q63-('Results by fuel'!$G$61*0)</f>
        <v>0</v>
      </c>
      <c r="R63" s="309">
        <f>'energy balance'!R63-('Results by fuel'!$G$61*'CEB allocation factors step 2'!$U$54)</f>
        <v>0</v>
      </c>
      <c r="S63" s="331">
        <v>0</v>
      </c>
      <c r="T63" s="309" t="e">
        <f>'energy balance'!T63-('Results by fuel'!$G$50*'CEB allocation factors step 2'!W96)</f>
        <v>#DIV/0!</v>
      </c>
      <c r="U63">
        <f>'energy balance'!U63</f>
        <v>0</v>
      </c>
      <c r="V63" s="310">
        <f>'energy balance'!V63</f>
        <v>0</v>
      </c>
      <c r="W63" s="310">
        <f>'energy balance'!W63</f>
        <v>0</v>
      </c>
      <c r="X63" s="310">
        <f>'energy balance'!X63</f>
        <v>0</v>
      </c>
      <c r="Y63" s="310">
        <f>'energy balance'!Y63</f>
        <v>0</v>
      </c>
      <c r="Z63" s="310">
        <f>'energy balance'!Z63</f>
        <v>0</v>
      </c>
      <c r="AA63" s="310">
        <f>'energy balance'!AA63</f>
        <v>0</v>
      </c>
      <c r="AB63" s="310">
        <f>'energy balance'!AB63</f>
        <v>0</v>
      </c>
      <c r="AC63" s="310">
        <f>'energy balance'!AC63</f>
        <v>0</v>
      </c>
      <c r="AD63" s="310">
        <f>'energy balance'!AD63</f>
        <v>0</v>
      </c>
      <c r="AE63" s="310">
        <f>'energy balance'!AE63</f>
        <v>0</v>
      </c>
      <c r="AF63" s="310">
        <f>'energy balance'!AF63</f>
        <v>0</v>
      </c>
      <c r="AG63" s="310">
        <f>'energy balance'!AG63</f>
        <v>0</v>
      </c>
      <c r="AH63" s="310">
        <f>'energy balance'!AH63</f>
        <v>0</v>
      </c>
      <c r="AI63" s="310">
        <f>'energy balance'!AI63</f>
        <v>0</v>
      </c>
      <c r="AJ63" s="310">
        <f>'energy balance'!AJ63</f>
        <v>0</v>
      </c>
      <c r="AK63" s="310">
        <f>'energy balance'!AK63</f>
        <v>0</v>
      </c>
      <c r="AL63" s="310">
        <f>'energy balance'!AL63</f>
        <v>0</v>
      </c>
      <c r="AM63" s="310">
        <f>'energy balance'!AM63</f>
        <v>0</v>
      </c>
      <c r="AN63" s="310">
        <f>'energy balance'!AN63</f>
        <v>0</v>
      </c>
      <c r="AO63" s="310">
        <f>'energy balance'!AO63</f>
        <v>0</v>
      </c>
      <c r="AP63" s="310">
        <f>'energy balance'!AP63</f>
        <v>0</v>
      </c>
      <c r="AQ63" s="310">
        <f>'energy balance'!AQ63</f>
        <v>0</v>
      </c>
      <c r="AR63" s="310">
        <f>'energy balance'!AR63</f>
        <v>0</v>
      </c>
      <c r="AS63" s="310">
        <f>'energy balance'!AS63</f>
        <v>0</v>
      </c>
      <c r="AT63" s="310">
        <f>'energy balance'!AT63</f>
        <v>0</v>
      </c>
      <c r="AU63" s="309" t="e">
        <f>'energy balance'!AU63-('Results by fuel'!$G$53*'CEB allocation factors step 2'!AX96)</f>
        <v>#DIV/0!</v>
      </c>
      <c r="AV63" s="309" t="e">
        <f>'energy balance'!AV63-('Results by fuel'!$G$51*'CEB allocation factors step 2'!AY96)</f>
        <v>#DIV/0!</v>
      </c>
      <c r="AW63" s="309" t="e">
        <f>'energy balance'!AW63-('Results by fuel'!$G$66*'CEB allocation factors step 2'!AZ96)</f>
        <v>#DIV/0!</v>
      </c>
      <c r="AX63" s="309" t="e">
        <f>'energy balance'!AX63-('Results by fuel'!$G$66*'CEB allocation factors step 2'!BA96)</f>
        <v>#DIV/0!</v>
      </c>
      <c r="AY63" s="309" t="e">
        <f>'energy balance'!AY63-('Results by fuel'!$G$66*'CEB allocation factors step 2'!BB96)</f>
        <v>#DIV/0!</v>
      </c>
      <c r="AZ63" s="309" t="e">
        <f>'energy balance'!AZ63-('Results by fuel'!$G$53*'CEB allocation factors step 2'!BC96)</f>
        <v>#DIV/0!</v>
      </c>
      <c r="BA63" s="310">
        <f>'energy balance'!BA63</f>
        <v>0</v>
      </c>
      <c r="BB63" s="310">
        <f>'energy balance'!BB63</f>
        <v>0</v>
      </c>
      <c r="BC63" s="310">
        <f>'energy balance'!BC63</f>
        <v>0</v>
      </c>
      <c r="BD63" s="310">
        <f>'energy balance'!BD63</f>
        <v>0</v>
      </c>
      <c r="BE63" s="310">
        <f>'energy balance'!BE63</f>
        <v>0</v>
      </c>
      <c r="BF63" s="310">
        <f>'energy balance'!BF63</f>
        <v>0</v>
      </c>
      <c r="BG63" s="310">
        <f>'energy balance'!BG63</f>
        <v>0</v>
      </c>
      <c r="BH63" s="310">
        <f>'energy balance'!BH63</f>
        <v>0</v>
      </c>
      <c r="BI63" s="310">
        <f>'energy balance'!BI63</f>
        <v>0</v>
      </c>
      <c r="BJ63" s="310">
        <f>'energy balance'!BJ63</f>
        <v>0</v>
      </c>
      <c r="BK63" s="310">
        <f>'energy balance'!BK63</f>
        <v>0</v>
      </c>
      <c r="BL63" s="310">
        <f>'energy balance'!BL63</f>
        <v>0</v>
      </c>
      <c r="BM63" s="309" t="e">
        <f>'energy balance'!BM63+('Results by fuel'!$J$54*'CEB allocation factors step 1'!D70)</f>
        <v>#DIV/0!</v>
      </c>
      <c r="BN63" s="307" t="e">
        <f t="shared" si="63"/>
        <v>#DIV/0!</v>
      </c>
      <c r="BO63" s="315">
        <f>'energy balance'!BO63</f>
        <v>0</v>
      </c>
    </row>
    <row r="64" spans="2:69" x14ac:dyDescent="0.2">
      <c r="B64" s="28" t="s">
        <v>102</v>
      </c>
      <c r="C64" s="309">
        <f>IF(ISNUMBER('energy balance'!C64),'energy balance'!C64-('Results by fuel'!$G$47*'CEB allocation factors step 2'!F97),0)</f>
        <v>0</v>
      </c>
      <c r="D64" s="309">
        <f>IF(ISNUMBER('energy balance'!D64),'energy balance'!D64-('Results by fuel'!$G$47*'CEB allocation factors step 2'!G97),0)</f>
        <v>0</v>
      </c>
      <c r="E64" s="309">
        <f>IF(ISNUMBER('energy balance'!E64),'energy balance'!E64-('Results by fuel'!$G$47*'CEB allocation factors step 2'!H97),0)</f>
        <v>0</v>
      </c>
      <c r="F64" s="309">
        <f>IF(ISNUMBER('energy balance'!F64),'energy balance'!F64-('Results by fuel'!$G$47*'CEB allocation factors step 2'!I97),0)</f>
        <v>0</v>
      </c>
      <c r="G64" s="309">
        <f>IF(ISNUMBER('energy balance'!G64),'energy balance'!G64-('Results by fuel'!$G$47*'CEB allocation factors step 2'!J97),0)</f>
        <v>0</v>
      </c>
      <c r="H64" s="309">
        <f>IF(ISNUMBER('energy balance'!H64),'energy balance'!H64-('Results by fuel'!$G$47*'CEB allocation factors step 2'!K97),0)</f>
        <v>0</v>
      </c>
      <c r="I64" s="309" t="e">
        <f>'energy balance'!I64-('Results by fuel'!$G$62*'CEB allocation factors step 2'!L97)</f>
        <v>#DIV/0!</v>
      </c>
      <c r="J64" s="309">
        <f>IF(ISNUMBER('energy balance'!J64),'energy balance'!J64-('Results by fuel'!$G$47*'CEB allocation factors step 2'!M97),0)</f>
        <v>0</v>
      </c>
      <c r="K64" s="309">
        <f>IF(ISNUMBER('energy balance'!K64),'energy balance'!K64-('Results by fuel'!$G$47*'CEB allocation factors step 2'!N97),0)</f>
        <v>0</v>
      </c>
      <c r="L64" s="309">
        <f>IF(ISNUMBER('energy balance'!L64),'energy balance'!L64-('Results by fuel'!$G$47*'CEB allocation factors step 2'!O97),0)</f>
        <v>0</v>
      </c>
      <c r="M64" s="309">
        <f>IF(ISNUMBER('energy balance'!M64),'energy balance'!M64-('Results by fuel'!$G$47*'CEB allocation factors step 2'!P97),0)</f>
        <v>0</v>
      </c>
      <c r="N64" s="309">
        <f>IF(ISNUMBER('energy balance'!N64),'energy balance'!N64-('Results by fuel'!$G$47*'CEB allocation factors step 2'!Q97),0)</f>
        <v>0</v>
      </c>
      <c r="O64" s="309">
        <f>'energy balance'!O64-('Results by fuel'!$G$61*'CEB allocation factors step 2'!$R$54)</f>
        <v>0</v>
      </c>
      <c r="P64" s="309">
        <f>'energy balance'!P64-('Results by fuel'!$G$61*0)</f>
        <v>0</v>
      </c>
      <c r="Q64" s="309">
        <f>'energy balance'!Q64-('Results by fuel'!$G$61*0)</f>
        <v>0</v>
      </c>
      <c r="R64" s="309">
        <f>'energy balance'!R64-('Results by fuel'!$G$61*'CEB allocation factors step 2'!$U$54)</f>
        <v>0</v>
      </c>
      <c r="S64" s="331">
        <v>0</v>
      </c>
      <c r="T64" s="309" t="e">
        <f>'energy balance'!T64-('Results by fuel'!$G$50*'CEB allocation factors step 2'!W97)</f>
        <v>#DIV/0!</v>
      </c>
      <c r="U64">
        <f>'energy balance'!U64</f>
        <v>0</v>
      </c>
      <c r="V64" s="310">
        <f>'energy balance'!V64</f>
        <v>0</v>
      </c>
      <c r="W64" s="310">
        <f>'energy balance'!W64</f>
        <v>0</v>
      </c>
      <c r="X64" s="310">
        <f>'energy balance'!X64</f>
        <v>0</v>
      </c>
      <c r="Y64" s="310">
        <f>'energy balance'!Y64</f>
        <v>0</v>
      </c>
      <c r="Z64" s="310">
        <f>'energy balance'!Z64</f>
        <v>0</v>
      </c>
      <c r="AA64" s="310">
        <f>'energy balance'!AA64</f>
        <v>0</v>
      </c>
      <c r="AB64" s="310">
        <f>'energy balance'!AB64</f>
        <v>0</v>
      </c>
      <c r="AC64" s="310">
        <f>'energy balance'!AC64</f>
        <v>0</v>
      </c>
      <c r="AD64" s="310">
        <f>'energy balance'!AD64</f>
        <v>0</v>
      </c>
      <c r="AE64" s="310">
        <f>'energy balance'!AE64</f>
        <v>0</v>
      </c>
      <c r="AF64" s="310">
        <f>'energy balance'!AF64</f>
        <v>0</v>
      </c>
      <c r="AG64" s="310">
        <f>'energy balance'!AG64</f>
        <v>0</v>
      </c>
      <c r="AH64" s="310">
        <f>'energy balance'!AH64</f>
        <v>0</v>
      </c>
      <c r="AI64" s="310">
        <f>'energy balance'!AI64</f>
        <v>0</v>
      </c>
      <c r="AJ64" s="310">
        <f>'energy balance'!AJ64</f>
        <v>0</v>
      </c>
      <c r="AK64" s="310">
        <f>'energy balance'!AK64</f>
        <v>0</v>
      </c>
      <c r="AL64" s="310">
        <f>'energy balance'!AL64</f>
        <v>0</v>
      </c>
      <c r="AM64" s="310">
        <f>'energy balance'!AM64</f>
        <v>0</v>
      </c>
      <c r="AN64" s="310">
        <f>'energy balance'!AN64</f>
        <v>0</v>
      </c>
      <c r="AO64" s="310">
        <f>'energy balance'!AO64</f>
        <v>0</v>
      </c>
      <c r="AP64" s="310">
        <f>'energy balance'!AP64</f>
        <v>0</v>
      </c>
      <c r="AQ64" s="310">
        <f>'energy balance'!AQ64</f>
        <v>0</v>
      </c>
      <c r="AR64" s="310">
        <f>'energy balance'!AR64</f>
        <v>0</v>
      </c>
      <c r="AS64" s="310">
        <f>'energy balance'!AS64</f>
        <v>0</v>
      </c>
      <c r="AT64" s="310">
        <f>'energy balance'!AT64</f>
        <v>0</v>
      </c>
      <c r="AU64" s="309" t="e">
        <f>'energy balance'!AU64-('Results by fuel'!$G$53*'CEB allocation factors step 2'!AX97)</f>
        <v>#DIV/0!</v>
      </c>
      <c r="AV64" s="309" t="e">
        <f>'energy balance'!AV64-('Results by fuel'!$G$51*'CEB allocation factors step 2'!AY97)</f>
        <v>#DIV/0!</v>
      </c>
      <c r="AW64" s="309" t="e">
        <f>'energy balance'!AW64-('Results by fuel'!$G$66*'CEB allocation factors step 2'!AZ97)</f>
        <v>#DIV/0!</v>
      </c>
      <c r="AX64" s="309" t="e">
        <f>'energy balance'!AX64-('Results by fuel'!$G$66*'CEB allocation factors step 2'!BA97)</f>
        <v>#DIV/0!</v>
      </c>
      <c r="AY64" s="309" t="e">
        <f>'energy balance'!AY64-('Results by fuel'!$G$66*'CEB allocation factors step 2'!BB97)</f>
        <v>#DIV/0!</v>
      </c>
      <c r="AZ64" s="309" t="e">
        <f>'energy balance'!AZ64-('Results by fuel'!$G$53*'CEB allocation factors step 2'!BC97)</f>
        <v>#DIV/0!</v>
      </c>
      <c r="BA64" s="310">
        <f>'energy balance'!BA64</f>
        <v>0</v>
      </c>
      <c r="BB64" s="310">
        <f>'energy balance'!BB64</f>
        <v>0</v>
      </c>
      <c r="BC64" s="310">
        <f>'energy balance'!BC64</f>
        <v>0</v>
      </c>
      <c r="BD64" s="310">
        <f>'energy balance'!BD64</f>
        <v>0</v>
      </c>
      <c r="BE64" s="310">
        <f>'energy balance'!BE64</f>
        <v>0</v>
      </c>
      <c r="BF64" s="310">
        <f>'energy balance'!BF64</f>
        <v>0</v>
      </c>
      <c r="BG64" s="310">
        <f>'energy balance'!BG64</f>
        <v>0</v>
      </c>
      <c r="BH64" s="310">
        <f>'energy balance'!BH64</f>
        <v>0</v>
      </c>
      <c r="BI64" s="310">
        <f>'energy balance'!BI64</f>
        <v>0</v>
      </c>
      <c r="BJ64" s="310">
        <f>'energy balance'!BJ64</f>
        <v>0</v>
      </c>
      <c r="BK64" s="310">
        <f>'energy balance'!BK64</f>
        <v>0</v>
      </c>
      <c r="BL64" s="310">
        <f>'energy balance'!BL64</f>
        <v>0</v>
      </c>
      <c r="BM64" s="309" t="e">
        <f>'energy balance'!BM64+('Results by fuel'!$J$54*'CEB allocation factors step 1'!D71)</f>
        <v>#DIV/0!</v>
      </c>
      <c r="BN64" s="307" t="e">
        <f t="shared" si="63"/>
        <v>#DIV/0!</v>
      </c>
      <c r="BO64" s="315">
        <f>'energy balance'!BO64</f>
        <v>0</v>
      </c>
    </row>
    <row r="65" spans="2:67" x14ac:dyDescent="0.2">
      <c r="B65" s="28" t="s">
        <v>103</v>
      </c>
      <c r="C65" s="309">
        <f>IF(ISNUMBER('energy balance'!C65),'energy balance'!C65-('Results by fuel'!$G$47*'CEB allocation factors step 2'!F98),0)</f>
        <v>0</v>
      </c>
      <c r="D65" s="309">
        <f>IF(ISNUMBER('energy balance'!D65),'energy balance'!D65-('Results by fuel'!$G$47*'CEB allocation factors step 2'!G98),0)</f>
        <v>0</v>
      </c>
      <c r="E65" s="309">
        <f>IF(ISNUMBER('energy balance'!E65),'energy balance'!E65-('Results by fuel'!$G$47*'CEB allocation factors step 2'!H98),0)</f>
        <v>0</v>
      </c>
      <c r="F65" s="309">
        <f>IF(ISNUMBER('energy balance'!F65),'energy balance'!F65-('Results by fuel'!$G$47*'CEB allocation factors step 2'!I98),0)</f>
        <v>0</v>
      </c>
      <c r="G65" s="309">
        <f>IF(ISNUMBER('energy balance'!G65),'energy balance'!G65-('Results by fuel'!$G$47*'CEB allocation factors step 2'!J98),0)</f>
        <v>0</v>
      </c>
      <c r="H65" s="309">
        <f>IF(ISNUMBER('energy balance'!H65),'energy balance'!H65-('Results by fuel'!$G$47*'CEB allocation factors step 2'!K98),0)</f>
        <v>0</v>
      </c>
      <c r="I65" s="309" t="e">
        <f>'energy balance'!I65-('Results by fuel'!$G$62*'CEB allocation factors step 2'!L98)</f>
        <v>#DIV/0!</v>
      </c>
      <c r="J65" s="309">
        <f>IF(ISNUMBER('energy balance'!J65),'energy balance'!J65-('Results by fuel'!$G$47*'CEB allocation factors step 2'!M98),0)</f>
        <v>0</v>
      </c>
      <c r="K65" s="309">
        <f>IF(ISNUMBER('energy balance'!K65),'energy balance'!K65-('Results by fuel'!$G$47*'CEB allocation factors step 2'!N98),0)</f>
        <v>0</v>
      </c>
      <c r="L65" s="309">
        <f>IF(ISNUMBER('energy balance'!L65),'energy balance'!L65-('Results by fuel'!$G$47*'CEB allocation factors step 2'!O98),0)</f>
        <v>0</v>
      </c>
      <c r="M65" s="309">
        <f>IF(ISNUMBER('energy balance'!M65),'energy balance'!M65-('Results by fuel'!$G$47*'CEB allocation factors step 2'!P98),0)</f>
        <v>0</v>
      </c>
      <c r="N65" s="309">
        <f>IF(ISNUMBER('energy balance'!N65),'energy balance'!N65-('Results by fuel'!$G$47*'CEB allocation factors step 2'!Q98),0)</f>
        <v>0</v>
      </c>
      <c r="O65" s="309">
        <f>'energy balance'!O65-('Results by fuel'!$G$61*'CEB allocation factors step 2'!$R$54)</f>
        <v>0</v>
      </c>
      <c r="P65" s="309">
        <f>'energy balance'!P65-('Results by fuel'!$G$61*0)</f>
        <v>0</v>
      </c>
      <c r="Q65" s="309">
        <f>'energy balance'!Q65-('Results by fuel'!$G$61*0)</f>
        <v>0</v>
      </c>
      <c r="R65" s="309">
        <f>'energy balance'!R65-('Results by fuel'!$G$61*'CEB allocation factors step 2'!$U$54)</f>
        <v>0</v>
      </c>
      <c r="S65" s="331">
        <v>0</v>
      </c>
      <c r="T65" s="309" t="e">
        <f>'energy balance'!T65-('Results by fuel'!$G$50*'CEB allocation factors step 2'!W98)</f>
        <v>#DIV/0!</v>
      </c>
      <c r="U65">
        <f>'energy balance'!U65</f>
        <v>0</v>
      </c>
      <c r="V65" s="310">
        <f>'energy balance'!V65</f>
        <v>0</v>
      </c>
      <c r="W65" s="310">
        <f>'energy balance'!W65</f>
        <v>0</v>
      </c>
      <c r="X65" s="310">
        <f>'energy balance'!X65</f>
        <v>0</v>
      </c>
      <c r="Y65" s="310">
        <f>'energy balance'!Y65</f>
        <v>0</v>
      </c>
      <c r="Z65" s="310">
        <f>'energy balance'!Z65</f>
        <v>0</v>
      </c>
      <c r="AA65" s="310">
        <f>'energy balance'!AA65</f>
        <v>0</v>
      </c>
      <c r="AB65" s="310">
        <f>'energy balance'!AB65</f>
        <v>0</v>
      </c>
      <c r="AC65" s="310">
        <f>'energy balance'!AC65</f>
        <v>0</v>
      </c>
      <c r="AD65" s="310">
        <f>'energy balance'!AD65</f>
        <v>0</v>
      </c>
      <c r="AE65" s="310">
        <f>'energy balance'!AE65</f>
        <v>0</v>
      </c>
      <c r="AF65" s="310">
        <f>'energy balance'!AF65</f>
        <v>0</v>
      </c>
      <c r="AG65" s="310">
        <f>'energy balance'!AG65</f>
        <v>0</v>
      </c>
      <c r="AH65" s="310">
        <f>'energy balance'!AH65</f>
        <v>0</v>
      </c>
      <c r="AI65" s="310">
        <f>'energy balance'!AI65</f>
        <v>0</v>
      </c>
      <c r="AJ65" s="310">
        <f>'energy balance'!AJ65</f>
        <v>0</v>
      </c>
      <c r="AK65" s="310">
        <f>'energy balance'!AK65</f>
        <v>0</v>
      </c>
      <c r="AL65" s="310">
        <f>'energy balance'!AL65</f>
        <v>0</v>
      </c>
      <c r="AM65" s="310">
        <f>'energy balance'!AM65</f>
        <v>0</v>
      </c>
      <c r="AN65" s="310">
        <f>'energy balance'!AN65</f>
        <v>0</v>
      </c>
      <c r="AO65" s="310">
        <f>'energy balance'!AO65</f>
        <v>0</v>
      </c>
      <c r="AP65" s="310">
        <f>'energy balance'!AP65</f>
        <v>0</v>
      </c>
      <c r="AQ65" s="310">
        <f>'energy balance'!AQ65</f>
        <v>0</v>
      </c>
      <c r="AR65" s="310">
        <f>'energy balance'!AR65</f>
        <v>0</v>
      </c>
      <c r="AS65" s="310">
        <f>'energy balance'!AS65</f>
        <v>0</v>
      </c>
      <c r="AT65" s="310">
        <f>'energy balance'!AT65</f>
        <v>0</v>
      </c>
      <c r="AU65" s="309" t="e">
        <f>'energy balance'!AU65-('Results by fuel'!$G$53*'CEB allocation factors step 2'!AX98)</f>
        <v>#DIV/0!</v>
      </c>
      <c r="AV65" s="309" t="e">
        <f>'energy balance'!AV65-('Results by fuel'!$G$51*'CEB allocation factors step 2'!AY98)</f>
        <v>#DIV/0!</v>
      </c>
      <c r="AW65" s="309" t="e">
        <f>'energy balance'!AW65-('Results by fuel'!$G$66*'CEB allocation factors step 2'!AZ98)</f>
        <v>#DIV/0!</v>
      </c>
      <c r="AX65" s="309" t="e">
        <f>'energy balance'!AX65-('Results by fuel'!$G$66*'CEB allocation factors step 2'!BA98)</f>
        <v>#DIV/0!</v>
      </c>
      <c r="AY65" s="309" t="e">
        <f>'energy balance'!AY65-('Results by fuel'!$G$66*'CEB allocation factors step 2'!BB98)</f>
        <v>#DIV/0!</v>
      </c>
      <c r="AZ65" s="309" t="e">
        <f>'energy balance'!AZ65-('Results by fuel'!$G$53*'CEB allocation factors step 2'!BC98)</f>
        <v>#DIV/0!</v>
      </c>
      <c r="BA65" s="310">
        <f>'energy balance'!BA65</f>
        <v>0</v>
      </c>
      <c r="BB65" s="310">
        <f>'energy balance'!BB65</f>
        <v>0</v>
      </c>
      <c r="BC65" s="310">
        <f>'energy balance'!BC65</f>
        <v>0</v>
      </c>
      <c r="BD65" s="310">
        <f>'energy balance'!BD65</f>
        <v>0</v>
      </c>
      <c r="BE65" s="310">
        <f>'energy balance'!BE65</f>
        <v>0</v>
      </c>
      <c r="BF65" s="310">
        <f>'energy balance'!BF65</f>
        <v>0</v>
      </c>
      <c r="BG65" s="310">
        <f>'energy balance'!BG65</f>
        <v>0</v>
      </c>
      <c r="BH65" s="310">
        <f>'energy balance'!BH65</f>
        <v>0</v>
      </c>
      <c r="BI65" s="310">
        <f>'energy balance'!BI65</f>
        <v>0</v>
      </c>
      <c r="BJ65" s="310">
        <f>'energy balance'!BJ65</f>
        <v>0</v>
      </c>
      <c r="BK65" s="310">
        <f>'energy balance'!BK65</f>
        <v>0</v>
      </c>
      <c r="BL65" s="310">
        <f>'energy balance'!BL65</f>
        <v>0</v>
      </c>
      <c r="BM65" s="309" t="e">
        <f>'energy balance'!BM65+('Results by fuel'!$J$54*'CEB allocation factors step 1'!D72)</f>
        <v>#DIV/0!</v>
      </c>
      <c r="BN65" s="307" t="e">
        <f t="shared" si="63"/>
        <v>#DIV/0!</v>
      </c>
      <c r="BO65" s="315">
        <f>'energy balance'!BO65</f>
        <v>0</v>
      </c>
    </row>
    <row r="66" spans="2:67" x14ac:dyDescent="0.2">
      <c r="B66" s="28" t="s">
        <v>104</v>
      </c>
      <c r="C66" s="309">
        <f>IF(ISNUMBER('energy balance'!C66),'energy balance'!C66-('Results by fuel'!$G$47*'CEB allocation factors step 2'!F99),0)</f>
        <v>0</v>
      </c>
      <c r="D66" s="309">
        <f>IF(ISNUMBER('energy balance'!D66),'energy balance'!D66-('Results by fuel'!$G$47*'CEB allocation factors step 2'!G99),0)</f>
        <v>0</v>
      </c>
      <c r="E66" s="309">
        <f>IF(ISNUMBER('energy balance'!E66),'energy balance'!E66-('Results by fuel'!$G$47*'CEB allocation factors step 2'!H99),0)</f>
        <v>0</v>
      </c>
      <c r="F66" s="309">
        <f>IF(ISNUMBER('energy balance'!F66),'energy balance'!F66-('Results by fuel'!$G$47*'CEB allocation factors step 2'!I99),0)</f>
        <v>0</v>
      </c>
      <c r="G66" s="309">
        <f>IF(ISNUMBER('energy balance'!G66),'energy balance'!G66-('Results by fuel'!$G$47*'CEB allocation factors step 2'!J99),0)</f>
        <v>0</v>
      </c>
      <c r="H66" s="309">
        <f>IF(ISNUMBER('energy balance'!H66),'energy balance'!H66-('Results by fuel'!$G$47*'CEB allocation factors step 2'!K99),0)</f>
        <v>0</v>
      </c>
      <c r="I66" s="309" t="e">
        <f>'energy balance'!I66-('Results by fuel'!$G$62*'CEB allocation factors step 2'!L99)</f>
        <v>#DIV/0!</v>
      </c>
      <c r="J66" s="309">
        <f>IF(ISNUMBER('energy balance'!J66),'energy balance'!J66-('Results by fuel'!$G$47*'CEB allocation factors step 2'!M99),0)</f>
        <v>0</v>
      </c>
      <c r="K66" s="309">
        <f>IF(ISNUMBER('energy balance'!K66),'energy balance'!K66-('Results by fuel'!$G$47*'CEB allocation factors step 2'!N99),0)</f>
        <v>0</v>
      </c>
      <c r="L66" s="309">
        <f>IF(ISNUMBER('energy balance'!L66),'energy balance'!L66-('Results by fuel'!$G$47*'CEB allocation factors step 2'!O99),0)</f>
        <v>0</v>
      </c>
      <c r="M66" s="309">
        <f>IF(ISNUMBER('energy balance'!M66),'energy balance'!M66-('Results by fuel'!$G$47*'CEB allocation factors step 2'!P99),0)</f>
        <v>0</v>
      </c>
      <c r="N66" s="309">
        <f>IF(ISNUMBER('energy balance'!N66),'energy balance'!N66-('Results by fuel'!$G$47*'CEB allocation factors step 2'!Q99),0)</f>
        <v>0</v>
      </c>
      <c r="O66" s="309">
        <f>'energy balance'!O66-('Results by fuel'!$G$61*'CEB allocation factors step 2'!$R$54)</f>
        <v>0</v>
      </c>
      <c r="P66" s="309">
        <f>'energy balance'!P66-('Results by fuel'!$G$61*0)</f>
        <v>0</v>
      </c>
      <c r="Q66" s="309">
        <f>'energy balance'!Q66-('Results by fuel'!$G$61*0)</f>
        <v>0</v>
      </c>
      <c r="R66" s="309">
        <f>'energy balance'!R66-('Results by fuel'!$G$61*'CEB allocation factors step 2'!$U$54)</f>
        <v>0</v>
      </c>
      <c r="S66" s="331">
        <v>0</v>
      </c>
      <c r="T66" s="309" t="e">
        <f>'energy balance'!T66-('Results by fuel'!$G$50*'CEB allocation factors step 2'!W99)</f>
        <v>#DIV/0!</v>
      </c>
      <c r="U66">
        <f>'energy balance'!U66</f>
        <v>0</v>
      </c>
      <c r="V66" s="310">
        <f>'energy balance'!V66</f>
        <v>0</v>
      </c>
      <c r="W66" s="310">
        <f>'energy balance'!W66</f>
        <v>0</v>
      </c>
      <c r="X66" s="310">
        <f>'energy balance'!X66</f>
        <v>0</v>
      </c>
      <c r="Y66" s="310">
        <f>'energy balance'!Y66</f>
        <v>0</v>
      </c>
      <c r="Z66" s="310">
        <f>'energy balance'!Z66</f>
        <v>0</v>
      </c>
      <c r="AA66" s="310">
        <f>'energy balance'!AA66</f>
        <v>0</v>
      </c>
      <c r="AB66" s="310">
        <f>'energy balance'!AB66</f>
        <v>0</v>
      </c>
      <c r="AC66" s="310">
        <f>'energy balance'!AC66</f>
        <v>0</v>
      </c>
      <c r="AD66" s="310">
        <f>'energy balance'!AD66</f>
        <v>0</v>
      </c>
      <c r="AE66" s="310">
        <f>'energy balance'!AE66</f>
        <v>0</v>
      </c>
      <c r="AF66" s="310">
        <f>'energy balance'!AF66</f>
        <v>0</v>
      </c>
      <c r="AG66" s="310">
        <f>'energy balance'!AG66</f>
        <v>0</v>
      </c>
      <c r="AH66" s="310">
        <f>'energy balance'!AH66</f>
        <v>0</v>
      </c>
      <c r="AI66" s="310">
        <f>'energy balance'!AI66</f>
        <v>0</v>
      </c>
      <c r="AJ66" s="310">
        <f>'energy balance'!AJ66</f>
        <v>0</v>
      </c>
      <c r="AK66" s="310">
        <f>'energy balance'!AK66</f>
        <v>0</v>
      </c>
      <c r="AL66" s="310">
        <f>'energy balance'!AL66</f>
        <v>0</v>
      </c>
      <c r="AM66" s="310">
        <f>'energy balance'!AM66</f>
        <v>0</v>
      </c>
      <c r="AN66" s="310">
        <f>'energy balance'!AN66</f>
        <v>0</v>
      </c>
      <c r="AO66" s="310">
        <f>'energy balance'!AO66</f>
        <v>0</v>
      </c>
      <c r="AP66" s="310">
        <f>'energy balance'!AP66</f>
        <v>0</v>
      </c>
      <c r="AQ66" s="310">
        <f>'energy balance'!AQ66</f>
        <v>0</v>
      </c>
      <c r="AR66" s="310">
        <f>'energy balance'!AR66</f>
        <v>0</v>
      </c>
      <c r="AS66" s="310">
        <f>'energy balance'!AS66</f>
        <v>0</v>
      </c>
      <c r="AT66" s="310">
        <f>'energy balance'!AT66</f>
        <v>0</v>
      </c>
      <c r="AU66" s="309" t="e">
        <f>'energy balance'!AU66-('Results by fuel'!$G$53*'CEB allocation factors step 2'!AX99)</f>
        <v>#DIV/0!</v>
      </c>
      <c r="AV66" s="309" t="e">
        <f>'energy balance'!AV66-('Results by fuel'!$G$51*'CEB allocation factors step 2'!AY99)</f>
        <v>#DIV/0!</v>
      </c>
      <c r="AW66" s="309" t="e">
        <f>'energy balance'!AW66-('Results by fuel'!$G$66*'CEB allocation factors step 2'!AZ99)</f>
        <v>#DIV/0!</v>
      </c>
      <c r="AX66" s="309" t="e">
        <f>'energy balance'!AX66-('Results by fuel'!$G$66*'CEB allocation factors step 2'!BA99)</f>
        <v>#DIV/0!</v>
      </c>
      <c r="AY66" s="309" t="e">
        <f>'energy balance'!AY66-('Results by fuel'!$G$66*'CEB allocation factors step 2'!BB99)</f>
        <v>#DIV/0!</v>
      </c>
      <c r="AZ66" s="309" t="e">
        <f>'energy balance'!AZ66-('Results by fuel'!$G$53*'CEB allocation factors step 2'!BC99)</f>
        <v>#DIV/0!</v>
      </c>
      <c r="BA66" s="310">
        <f>'energy balance'!BA66</f>
        <v>0</v>
      </c>
      <c r="BB66" s="310">
        <f>'energy balance'!BB66</f>
        <v>0</v>
      </c>
      <c r="BC66" s="310">
        <f>'energy balance'!BC66</f>
        <v>0</v>
      </c>
      <c r="BD66" s="310">
        <f>'energy balance'!BD66</f>
        <v>0</v>
      </c>
      <c r="BE66" s="310">
        <f>'energy balance'!BE66</f>
        <v>0</v>
      </c>
      <c r="BF66" s="310">
        <f>'energy balance'!BF66</f>
        <v>0</v>
      </c>
      <c r="BG66" s="310">
        <f>'energy balance'!BG66</f>
        <v>0</v>
      </c>
      <c r="BH66" s="310">
        <f>'energy balance'!BH66</f>
        <v>0</v>
      </c>
      <c r="BI66" s="310">
        <f>'energy balance'!BI66</f>
        <v>0</v>
      </c>
      <c r="BJ66" s="310">
        <f>'energy balance'!BJ66</f>
        <v>0</v>
      </c>
      <c r="BK66" s="310">
        <f>'energy balance'!BK66</f>
        <v>0</v>
      </c>
      <c r="BL66" s="310">
        <f>'energy balance'!BL66</f>
        <v>0</v>
      </c>
      <c r="BM66" s="309" t="e">
        <f>'energy balance'!BM66+('Results by fuel'!$J$54*'CEB allocation factors step 1'!D73)</f>
        <v>#DIV/0!</v>
      </c>
      <c r="BN66" s="307" t="e">
        <f t="shared" si="63"/>
        <v>#DIV/0!</v>
      </c>
      <c r="BO66" s="315">
        <f>'energy balance'!BO66</f>
        <v>0</v>
      </c>
    </row>
    <row r="67" spans="2:67" x14ac:dyDescent="0.2">
      <c r="B67" s="28" t="s">
        <v>105</v>
      </c>
      <c r="C67" s="309">
        <f>IF(ISNUMBER('energy balance'!C67),'energy balance'!C67-('Results by fuel'!$G$47*'CEB allocation factors step 2'!F100),0)</f>
        <v>0</v>
      </c>
      <c r="D67" s="309">
        <f>IF(ISNUMBER('energy balance'!D67),'energy balance'!D67-('Results by fuel'!$G$47*'CEB allocation factors step 2'!G100),0)</f>
        <v>0</v>
      </c>
      <c r="E67" s="309">
        <f>IF(ISNUMBER('energy balance'!E67),'energy balance'!E67-('Results by fuel'!$G$47*'CEB allocation factors step 2'!H100),0)</f>
        <v>0</v>
      </c>
      <c r="F67" s="309">
        <f>IF(ISNUMBER('energy balance'!F67),'energy balance'!F67-('Results by fuel'!$G$47*'CEB allocation factors step 2'!I100),0)</f>
        <v>0</v>
      </c>
      <c r="G67" s="309">
        <f>IF(ISNUMBER('energy balance'!G67),'energy balance'!G67-('Results by fuel'!$G$47*'CEB allocation factors step 2'!J100),0)</f>
        <v>0</v>
      </c>
      <c r="H67" s="309">
        <f>IF(ISNUMBER('energy balance'!H67),'energy balance'!H67-('Results by fuel'!$G$47*'CEB allocation factors step 2'!K100),0)</f>
        <v>0</v>
      </c>
      <c r="I67" s="309" t="e">
        <f>'energy balance'!I67-('Results by fuel'!$G$62*'CEB allocation factors step 2'!L100)</f>
        <v>#DIV/0!</v>
      </c>
      <c r="J67" s="309">
        <f>IF(ISNUMBER('energy balance'!J67),'energy balance'!J67-('Results by fuel'!$G$47*'CEB allocation factors step 2'!M100),0)</f>
        <v>0</v>
      </c>
      <c r="K67" s="309">
        <f>IF(ISNUMBER('energy balance'!K67),'energy balance'!K67-('Results by fuel'!$G$47*'CEB allocation factors step 2'!N100),0)</f>
        <v>0</v>
      </c>
      <c r="L67" s="309">
        <f>IF(ISNUMBER('energy balance'!L67),'energy balance'!L67-('Results by fuel'!$G$47*'CEB allocation factors step 2'!O100),0)</f>
        <v>0</v>
      </c>
      <c r="M67" s="309">
        <f>IF(ISNUMBER('energy balance'!M67),'energy balance'!M67-('Results by fuel'!$G$47*'CEB allocation factors step 2'!P100),0)</f>
        <v>0</v>
      </c>
      <c r="N67" s="309">
        <f>IF(ISNUMBER('energy balance'!N67),'energy balance'!N67-('Results by fuel'!$G$47*'CEB allocation factors step 2'!Q100),0)</f>
        <v>0</v>
      </c>
      <c r="O67" s="309">
        <f>'energy balance'!O67-('Results by fuel'!$G$61*'CEB allocation factors step 2'!$R$54)</f>
        <v>0</v>
      </c>
      <c r="P67" s="309">
        <f>'energy balance'!P67-('Results by fuel'!$G$61*0)</f>
        <v>0</v>
      </c>
      <c r="Q67" s="309">
        <f>'energy balance'!Q67-('Results by fuel'!$G$61*0)</f>
        <v>0</v>
      </c>
      <c r="R67" s="309">
        <f>'energy balance'!R67-('Results by fuel'!$G$61*'CEB allocation factors step 2'!$U$54)</f>
        <v>0</v>
      </c>
      <c r="S67" s="331">
        <v>0</v>
      </c>
      <c r="T67" s="309" t="e">
        <f>'energy balance'!T67-('Results by fuel'!$G$50*'CEB allocation factors step 2'!W100)</f>
        <v>#DIV/0!</v>
      </c>
      <c r="U67">
        <f>'energy balance'!U67</f>
        <v>0</v>
      </c>
      <c r="V67" s="310">
        <f>'energy balance'!V67</f>
        <v>0</v>
      </c>
      <c r="W67" s="310">
        <f>'energy balance'!W67</f>
        <v>0</v>
      </c>
      <c r="X67" s="310">
        <f>'energy balance'!X67</f>
        <v>0</v>
      </c>
      <c r="Y67" s="310">
        <f>'energy balance'!Y67</f>
        <v>0</v>
      </c>
      <c r="Z67" s="310">
        <f>'energy balance'!Z67</f>
        <v>0</v>
      </c>
      <c r="AA67" s="310">
        <f>'energy balance'!AA67</f>
        <v>0</v>
      </c>
      <c r="AB67" s="310">
        <f>'energy balance'!AB67</f>
        <v>0</v>
      </c>
      <c r="AC67" s="310">
        <f>'energy balance'!AC67</f>
        <v>0</v>
      </c>
      <c r="AD67" s="310">
        <f>'energy balance'!AD67</f>
        <v>0</v>
      </c>
      <c r="AE67" s="310">
        <f>'energy balance'!AE67</f>
        <v>0</v>
      </c>
      <c r="AF67" s="310">
        <f>'energy balance'!AF67</f>
        <v>0</v>
      </c>
      <c r="AG67" s="310">
        <f>'energy balance'!AG67</f>
        <v>0</v>
      </c>
      <c r="AH67" s="310">
        <f>'energy balance'!AH67</f>
        <v>0</v>
      </c>
      <c r="AI67" s="310">
        <f>'energy balance'!AI67</f>
        <v>0</v>
      </c>
      <c r="AJ67" s="310">
        <f>'energy balance'!AJ67</f>
        <v>0</v>
      </c>
      <c r="AK67" s="310">
        <f>'energy balance'!AK67</f>
        <v>0</v>
      </c>
      <c r="AL67" s="310">
        <f>'energy balance'!AL67</f>
        <v>0</v>
      </c>
      <c r="AM67" s="310">
        <f>'energy balance'!AM67</f>
        <v>0</v>
      </c>
      <c r="AN67" s="310">
        <f>'energy balance'!AN67</f>
        <v>0</v>
      </c>
      <c r="AO67" s="310">
        <f>'energy balance'!AO67</f>
        <v>0</v>
      </c>
      <c r="AP67" s="310">
        <f>'energy balance'!AP67</f>
        <v>0</v>
      </c>
      <c r="AQ67" s="310">
        <f>'energy balance'!AQ67</f>
        <v>0</v>
      </c>
      <c r="AR67" s="310">
        <f>'energy balance'!AR67</f>
        <v>0</v>
      </c>
      <c r="AS67" s="310">
        <f>'energy balance'!AS67</f>
        <v>0</v>
      </c>
      <c r="AT67" s="310">
        <f>'energy balance'!AT67</f>
        <v>0</v>
      </c>
      <c r="AU67" s="309" t="e">
        <f>'energy balance'!AU67-('Results by fuel'!$G$53*'CEB allocation factors step 2'!AX100)</f>
        <v>#DIV/0!</v>
      </c>
      <c r="AV67" s="309" t="e">
        <f>'energy balance'!AV67-('Results by fuel'!$G$51*'CEB allocation factors step 2'!AY100)</f>
        <v>#DIV/0!</v>
      </c>
      <c r="AW67" s="309" t="e">
        <f>'energy balance'!AW67-('Results by fuel'!$G$66*'CEB allocation factors step 2'!AZ100)</f>
        <v>#DIV/0!</v>
      </c>
      <c r="AX67" s="309" t="e">
        <f>'energy balance'!AX67-('Results by fuel'!$G$66*'CEB allocation factors step 2'!BA100)</f>
        <v>#DIV/0!</v>
      </c>
      <c r="AY67" s="309" t="e">
        <f>'energy balance'!AY67-('Results by fuel'!$G$66*'CEB allocation factors step 2'!BB100)</f>
        <v>#DIV/0!</v>
      </c>
      <c r="AZ67" s="309" t="e">
        <f>'energy balance'!AZ67-('Results by fuel'!$G$53*'CEB allocation factors step 2'!BC100)</f>
        <v>#DIV/0!</v>
      </c>
      <c r="BA67" s="310">
        <f>'energy balance'!BA67</f>
        <v>0</v>
      </c>
      <c r="BB67" s="310">
        <f>'energy balance'!BB67</f>
        <v>0</v>
      </c>
      <c r="BC67" s="310">
        <f>'energy balance'!BC67</f>
        <v>0</v>
      </c>
      <c r="BD67" s="310">
        <f>'energy balance'!BD67</f>
        <v>0</v>
      </c>
      <c r="BE67" s="310">
        <f>'energy balance'!BE67</f>
        <v>0</v>
      </c>
      <c r="BF67" s="310">
        <f>'energy balance'!BF67</f>
        <v>0</v>
      </c>
      <c r="BG67" s="310">
        <f>'energy balance'!BG67</f>
        <v>0</v>
      </c>
      <c r="BH67" s="310">
        <f>'energy balance'!BH67</f>
        <v>0</v>
      </c>
      <c r="BI67" s="310">
        <f>'energy balance'!BI67</f>
        <v>0</v>
      </c>
      <c r="BJ67" s="310">
        <f>'energy balance'!BJ67</f>
        <v>0</v>
      </c>
      <c r="BK67" s="310">
        <f>'energy balance'!BK67</f>
        <v>0</v>
      </c>
      <c r="BL67" s="310">
        <f>'energy balance'!BL67</f>
        <v>0</v>
      </c>
      <c r="BM67" s="309" t="e">
        <f>'energy balance'!BM67+('Results by fuel'!$J$54*'CEB allocation factors step 1'!D74)</f>
        <v>#DIV/0!</v>
      </c>
      <c r="BN67" s="307" t="e">
        <f t="shared" si="63"/>
        <v>#DIV/0!</v>
      </c>
      <c r="BO67" s="315">
        <f>'energy balance'!BO67</f>
        <v>0</v>
      </c>
    </row>
    <row r="68" spans="2:67" x14ac:dyDescent="0.2">
      <c r="B68" s="28" t="s">
        <v>106</v>
      </c>
      <c r="C68" s="309">
        <f>IF(ISNUMBER('energy balance'!C68),'energy balance'!C68-('Results by fuel'!$G$47*'CEB allocation factors step 2'!F101),0)</f>
        <v>0</v>
      </c>
      <c r="D68" s="309">
        <f>IF(ISNUMBER('energy balance'!D68),'energy balance'!D68-('Results by fuel'!$G$47*'CEB allocation factors step 2'!G101),0)</f>
        <v>0</v>
      </c>
      <c r="E68" s="309">
        <f>IF(ISNUMBER('energy balance'!E68),'energy balance'!E68-('Results by fuel'!$G$47*'CEB allocation factors step 2'!H101),0)</f>
        <v>0</v>
      </c>
      <c r="F68" s="309">
        <f>IF(ISNUMBER('energy balance'!F68),'energy balance'!F68-('Results by fuel'!$G$47*'CEB allocation factors step 2'!I101),0)</f>
        <v>0</v>
      </c>
      <c r="G68" s="309">
        <f>IF(ISNUMBER('energy balance'!G68),'energy balance'!G68-('Results by fuel'!$G$47*'CEB allocation factors step 2'!J101),0)</f>
        <v>0</v>
      </c>
      <c r="H68" s="309">
        <f>IF(ISNUMBER('energy balance'!H68),'energy balance'!H68-('Results by fuel'!$G$47*'CEB allocation factors step 2'!K101),0)</f>
        <v>0</v>
      </c>
      <c r="I68" s="309" t="e">
        <f>'energy balance'!I68-('Results by fuel'!$G$62*'CEB allocation factors step 2'!L101)</f>
        <v>#DIV/0!</v>
      </c>
      <c r="J68" s="309">
        <f>IF(ISNUMBER('energy balance'!J68),'energy balance'!J68-('Results by fuel'!$G$47*'CEB allocation factors step 2'!M101),0)</f>
        <v>0</v>
      </c>
      <c r="K68" s="309">
        <f>IF(ISNUMBER('energy balance'!K68),'energy balance'!K68-('Results by fuel'!$G$47*'CEB allocation factors step 2'!N101),0)</f>
        <v>0</v>
      </c>
      <c r="L68" s="309">
        <f>IF(ISNUMBER('energy balance'!L68),'energy balance'!L68-('Results by fuel'!$G$47*'CEB allocation factors step 2'!O101),0)</f>
        <v>0</v>
      </c>
      <c r="M68" s="309">
        <f>IF(ISNUMBER('energy balance'!M68),'energy balance'!M68-('Results by fuel'!$G$47*'CEB allocation factors step 2'!P101),0)</f>
        <v>0</v>
      </c>
      <c r="N68" s="309">
        <f>IF(ISNUMBER('energy balance'!N68),'energy balance'!N68-('Results by fuel'!$G$47*'CEB allocation factors step 2'!Q101),0)</f>
        <v>0</v>
      </c>
      <c r="O68" s="309">
        <f>'energy balance'!O68-('Results by fuel'!$G$61*'CEB allocation factors step 2'!$R$54)</f>
        <v>0</v>
      </c>
      <c r="P68" s="309">
        <f>'energy balance'!P68-('Results by fuel'!$G$61*0)</f>
        <v>0</v>
      </c>
      <c r="Q68" s="309">
        <f>'energy balance'!Q68-('Results by fuel'!$G$61*0)</f>
        <v>0</v>
      </c>
      <c r="R68" s="309">
        <f>'energy balance'!R68-('Results by fuel'!$G$61*'CEB allocation factors step 2'!$U$54)</f>
        <v>0</v>
      </c>
      <c r="S68" s="331">
        <v>0</v>
      </c>
      <c r="T68" s="309" t="e">
        <f>'energy balance'!T68-('Results by fuel'!$G$50*'CEB allocation factors step 2'!W101)</f>
        <v>#DIV/0!</v>
      </c>
      <c r="U68">
        <f>'energy balance'!U68</f>
        <v>0</v>
      </c>
      <c r="V68" s="310">
        <f>'energy balance'!V68</f>
        <v>0</v>
      </c>
      <c r="W68" s="310">
        <f>'energy balance'!W68</f>
        <v>0</v>
      </c>
      <c r="X68" s="310">
        <f>'energy balance'!X68</f>
        <v>0</v>
      </c>
      <c r="Y68" s="310">
        <f>'energy balance'!Y68</f>
        <v>0</v>
      </c>
      <c r="Z68" s="310">
        <f>'energy balance'!Z68</f>
        <v>0</v>
      </c>
      <c r="AA68" s="310">
        <f>'energy balance'!AA68</f>
        <v>0</v>
      </c>
      <c r="AB68" s="310">
        <f>'energy balance'!AB68</f>
        <v>0</v>
      </c>
      <c r="AC68" s="310">
        <f>'energy balance'!AC68</f>
        <v>0</v>
      </c>
      <c r="AD68" s="310">
        <f>'energy balance'!AD68</f>
        <v>0</v>
      </c>
      <c r="AE68" s="310">
        <f>'energy balance'!AE68</f>
        <v>0</v>
      </c>
      <c r="AF68" s="310">
        <f>'energy balance'!AF68</f>
        <v>0</v>
      </c>
      <c r="AG68" s="310">
        <f>'energy balance'!AG68</f>
        <v>0</v>
      </c>
      <c r="AH68" s="310">
        <f>'energy balance'!AH68</f>
        <v>0</v>
      </c>
      <c r="AI68" s="310">
        <f>'energy balance'!AI68</f>
        <v>0</v>
      </c>
      <c r="AJ68" s="310">
        <f>'energy balance'!AJ68</f>
        <v>0</v>
      </c>
      <c r="AK68" s="310">
        <f>'energy balance'!AK68</f>
        <v>0</v>
      </c>
      <c r="AL68" s="310">
        <f>'energy balance'!AL68</f>
        <v>0</v>
      </c>
      <c r="AM68" s="310">
        <f>'energy balance'!AM68</f>
        <v>0</v>
      </c>
      <c r="AN68" s="310">
        <f>'energy balance'!AN68</f>
        <v>0</v>
      </c>
      <c r="AO68" s="310">
        <f>'energy balance'!AO68</f>
        <v>0</v>
      </c>
      <c r="AP68" s="310">
        <f>'energy balance'!AP68</f>
        <v>0</v>
      </c>
      <c r="AQ68" s="310">
        <f>'energy balance'!AQ68</f>
        <v>0</v>
      </c>
      <c r="AR68" s="310">
        <f>'energy balance'!AR68</f>
        <v>0</v>
      </c>
      <c r="AS68" s="310">
        <f>'energy balance'!AS68</f>
        <v>0</v>
      </c>
      <c r="AT68" s="310">
        <f>'energy balance'!AT68</f>
        <v>0</v>
      </c>
      <c r="AU68" s="309" t="e">
        <f>'energy balance'!AU68-('Results by fuel'!$G$53*'CEB allocation factors step 2'!AX101)</f>
        <v>#DIV/0!</v>
      </c>
      <c r="AV68" s="309" t="e">
        <f>'energy balance'!AV68-('Results by fuel'!$G$51*'CEB allocation factors step 2'!AY101)</f>
        <v>#DIV/0!</v>
      </c>
      <c r="AW68" s="309" t="e">
        <f>'energy balance'!AW68-('Results by fuel'!$G$66*'CEB allocation factors step 2'!AZ101)</f>
        <v>#DIV/0!</v>
      </c>
      <c r="AX68" s="309" t="e">
        <f>'energy balance'!AX68-('Results by fuel'!$G$66*'CEB allocation factors step 2'!BA101)</f>
        <v>#DIV/0!</v>
      </c>
      <c r="AY68" s="309" t="e">
        <f>'energy balance'!AY68-('Results by fuel'!$G$66*'CEB allocation factors step 2'!BB101)</f>
        <v>#DIV/0!</v>
      </c>
      <c r="AZ68" s="309" t="e">
        <f>'energy balance'!AZ68-('Results by fuel'!$G$53*'CEB allocation factors step 2'!BC101)</f>
        <v>#DIV/0!</v>
      </c>
      <c r="BA68" s="310">
        <f>'energy balance'!BA68</f>
        <v>0</v>
      </c>
      <c r="BB68" s="310">
        <f>'energy balance'!BB68</f>
        <v>0</v>
      </c>
      <c r="BC68" s="310">
        <f>'energy balance'!BC68</f>
        <v>0</v>
      </c>
      <c r="BD68" s="310">
        <f>'energy balance'!BD68</f>
        <v>0</v>
      </c>
      <c r="BE68" s="310">
        <f>'energy balance'!BE68</f>
        <v>0</v>
      </c>
      <c r="BF68" s="310">
        <f>'energy balance'!BF68</f>
        <v>0</v>
      </c>
      <c r="BG68" s="310">
        <f>'energy balance'!BG68</f>
        <v>0</v>
      </c>
      <c r="BH68" s="310">
        <f>'energy balance'!BH68</f>
        <v>0</v>
      </c>
      <c r="BI68" s="310">
        <f>'energy balance'!BI68</f>
        <v>0</v>
      </c>
      <c r="BJ68" s="310">
        <f>'energy balance'!BJ68</f>
        <v>0</v>
      </c>
      <c r="BK68" s="310">
        <f>'energy balance'!BK68</f>
        <v>0</v>
      </c>
      <c r="BL68" s="310">
        <f>'energy balance'!BL68</f>
        <v>0</v>
      </c>
      <c r="BM68" s="309" t="e">
        <f>'energy balance'!BM68+('Results by fuel'!$J$54*'CEB allocation factors step 1'!D75)</f>
        <v>#DIV/0!</v>
      </c>
      <c r="BN68" s="307" t="e">
        <f t="shared" si="63"/>
        <v>#DIV/0!</v>
      </c>
      <c r="BO68" s="315">
        <f>'energy balance'!BO68</f>
        <v>0</v>
      </c>
    </row>
    <row r="69" spans="2:67" x14ac:dyDescent="0.2">
      <c r="B69" s="28" t="s">
        <v>107</v>
      </c>
      <c r="C69" s="309">
        <f>IF(ISNUMBER('energy balance'!C69),'energy balance'!C69-('Results by fuel'!$G$47*'CEB allocation factors step 2'!F102),0)</f>
        <v>0</v>
      </c>
      <c r="D69" s="309">
        <f>IF(ISNUMBER('energy balance'!D69),'energy balance'!D69-('Results by fuel'!$G$47*'CEB allocation factors step 2'!G102),0)</f>
        <v>0</v>
      </c>
      <c r="E69" s="309">
        <f>IF(ISNUMBER('energy balance'!E69),'energy balance'!E69-('Results by fuel'!$G$47*'CEB allocation factors step 2'!H102),0)</f>
        <v>0</v>
      </c>
      <c r="F69" s="309">
        <f>IF(ISNUMBER('energy balance'!F69),'energy balance'!F69-('Results by fuel'!$G$47*'CEB allocation factors step 2'!I102),0)</f>
        <v>0</v>
      </c>
      <c r="G69" s="309">
        <f>IF(ISNUMBER('energy balance'!G69),'energy balance'!G69-('Results by fuel'!$G$47*'CEB allocation factors step 2'!J102),0)</f>
        <v>0</v>
      </c>
      <c r="H69" s="309">
        <f>IF(ISNUMBER('energy balance'!H69),'energy balance'!H69-('Results by fuel'!$G$47*'CEB allocation factors step 2'!K102),0)</f>
        <v>0</v>
      </c>
      <c r="I69" s="309" t="e">
        <f>'energy balance'!I69-('Results by fuel'!$G$62*'CEB allocation factors step 2'!L102)</f>
        <v>#DIV/0!</v>
      </c>
      <c r="J69" s="309">
        <f>IF(ISNUMBER('energy balance'!J69),'energy balance'!J69-('Results by fuel'!$G$47*'CEB allocation factors step 2'!M102),0)</f>
        <v>0</v>
      </c>
      <c r="K69" s="309">
        <f>IF(ISNUMBER('energy balance'!K69),'energy balance'!K69-('Results by fuel'!$G$47*'CEB allocation factors step 2'!N102),0)</f>
        <v>0</v>
      </c>
      <c r="L69" s="309">
        <f>IF(ISNUMBER('energy balance'!L69),'energy balance'!L69-('Results by fuel'!$G$47*'CEB allocation factors step 2'!O102),0)</f>
        <v>0</v>
      </c>
      <c r="M69" s="309">
        <f>IF(ISNUMBER('energy balance'!M69),'energy balance'!M69-('Results by fuel'!$G$47*'CEB allocation factors step 2'!P102),0)</f>
        <v>0</v>
      </c>
      <c r="N69" s="309">
        <f>IF(ISNUMBER('energy balance'!N69),'energy balance'!N69-('Results by fuel'!$G$47*'CEB allocation factors step 2'!Q102),0)</f>
        <v>0</v>
      </c>
      <c r="O69" s="309">
        <f>'energy balance'!O69-('Results by fuel'!$G$61*'CEB allocation factors step 2'!$R$54)</f>
        <v>0</v>
      </c>
      <c r="P69" s="309">
        <f>'energy balance'!P69-('Results by fuel'!$G$61*0)</f>
        <v>0</v>
      </c>
      <c r="Q69" s="309">
        <f>'energy balance'!Q69-('Results by fuel'!$G$61*0)</f>
        <v>0</v>
      </c>
      <c r="R69" s="309">
        <f>'energy balance'!R69-('Results by fuel'!$G$61*'CEB allocation factors step 2'!$U$54)</f>
        <v>0</v>
      </c>
      <c r="S69" s="331">
        <v>0</v>
      </c>
      <c r="T69" s="309" t="e">
        <f>'energy balance'!T69-('Results by fuel'!$G$50*'CEB allocation factors step 2'!W102)</f>
        <v>#DIV/0!</v>
      </c>
      <c r="U69">
        <f>'energy balance'!U69</f>
        <v>0</v>
      </c>
      <c r="V69" s="310">
        <f>'energy balance'!V69</f>
        <v>0</v>
      </c>
      <c r="W69" s="310">
        <f>'energy balance'!W69</f>
        <v>0</v>
      </c>
      <c r="X69" s="310">
        <f>'energy balance'!X69</f>
        <v>0</v>
      </c>
      <c r="Y69" s="310">
        <f>'energy balance'!Y69</f>
        <v>0</v>
      </c>
      <c r="Z69" s="310">
        <f>'energy balance'!Z69</f>
        <v>0</v>
      </c>
      <c r="AA69" s="310">
        <f>'energy balance'!AA69</f>
        <v>0</v>
      </c>
      <c r="AB69" s="310">
        <f>'energy balance'!AB69</f>
        <v>0</v>
      </c>
      <c r="AC69" s="310">
        <f>'energy balance'!AC69</f>
        <v>0</v>
      </c>
      <c r="AD69" s="310">
        <f>'energy balance'!AD69</f>
        <v>0</v>
      </c>
      <c r="AE69" s="310">
        <f>'energy balance'!AE69</f>
        <v>0</v>
      </c>
      <c r="AF69" s="310">
        <f>'energy balance'!AF69</f>
        <v>0</v>
      </c>
      <c r="AG69" s="310">
        <f>'energy balance'!AG69</f>
        <v>0</v>
      </c>
      <c r="AH69" s="310">
        <f>'energy balance'!AH69</f>
        <v>0</v>
      </c>
      <c r="AI69" s="310">
        <f>'energy balance'!AI69</f>
        <v>0</v>
      </c>
      <c r="AJ69" s="310">
        <f>'energy balance'!AJ69</f>
        <v>0</v>
      </c>
      <c r="AK69" s="310">
        <f>'energy balance'!AK69</f>
        <v>0</v>
      </c>
      <c r="AL69" s="310">
        <f>'energy balance'!AL69</f>
        <v>0</v>
      </c>
      <c r="AM69" s="310">
        <f>'energy balance'!AM69</f>
        <v>0</v>
      </c>
      <c r="AN69" s="310">
        <f>'energy balance'!AN69</f>
        <v>0</v>
      </c>
      <c r="AO69" s="310">
        <f>'energy balance'!AO69</f>
        <v>0</v>
      </c>
      <c r="AP69" s="310">
        <f>'energy balance'!AP69</f>
        <v>0</v>
      </c>
      <c r="AQ69" s="310">
        <f>'energy balance'!AQ69</f>
        <v>0</v>
      </c>
      <c r="AR69" s="310">
        <f>'energy balance'!AR69</f>
        <v>0</v>
      </c>
      <c r="AS69" s="310">
        <f>'energy balance'!AS69</f>
        <v>0</v>
      </c>
      <c r="AT69" s="310">
        <f>'energy balance'!AT69</f>
        <v>0</v>
      </c>
      <c r="AU69" s="309" t="e">
        <f>'energy balance'!AU69-('Results by fuel'!$G$53*'CEB allocation factors step 2'!AX102)</f>
        <v>#DIV/0!</v>
      </c>
      <c r="AV69" s="309" t="e">
        <f>'energy balance'!AV69-('Results by fuel'!$G$51*'CEB allocation factors step 2'!AY102)</f>
        <v>#DIV/0!</v>
      </c>
      <c r="AW69" s="309" t="e">
        <f>'energy balance'!AW69-('Results by fuel'!$G$66*'CEB allocation factors step 2'!AZ102)</f>
        <v>#DIV/0!</v>
      </c>
      <c r="AX69" s="309" t="e">
        <f>'energy balance'!AX69-('Results by fuel'!$G$66*'CEB allocation factors step 2'!BA102)</f>
        <v>#DIV/0!</v>
      </c>
      <c r="AY69" s="309" t="e">
        <f>'energy balance'!AY69-('Results by fuel'!$G$66*'CEB allocation factors step 2'!BB102)</f>
        <v>#DIV/0!</v>
      </c>
      <c r="AZ69" s="309" t="e">
        <f>'energy balance'!AZ69-('Results by fuel'!$G$53*'CEB allocation factors step 2'!BC102)</f>
        <v>#DIV/0!</v>
      </c>
      <c r="BA69" s="310">
        <f>'energy balance'!BA69</f>
        <v>0</v>
      </c>
      <c r="BB69" s="310">
        <f>'energy balance'!BB69</f>
        <v>0</v>
      </c>
      <c r="BC69" s="310">
        <f>'energy balance'!BC69</f>
        <v>0</v>
      </c>
      <c r="BD69" s="310">
        <f>'energy balance'!BD69</f>
        <v>0</v>
      </c>
      <c r="BE69" s="310">
        <f>'energy balance'!BE69</f>
        <v>0</v>
      </c>
      <c r="BF69" s="310">
        <f>'energy balance'!BF69</f>
        <v>0</v>
      </c>
      <c r="BG69" s="310">
        <f>'energy balance'!BG69</f>
        <v>0</v>
      </c>
      <c r="BH69" s="310">
        <f>'energy balance'!BH69</f>
        <v>0</v>
      </c>
      <c r="BI69" s="310">
        <f>'energy balance'!BI69</f>
        <v>0</v>
      </c>
      <c r="BJ69" s="310">
        <f>'energy balance'!BJ69</f>
        <v>0</v>
      </c>
      <c r="BK69" s="310">
        <f>'energy balance'!BK69</f>
        <v>0</v>
      </c>
      <c r="BL69" s="310">
        <f>'energy balance'!BL69</f>
        <v>0</v>
      </c>
      <c r="BM69" s="309" t="e">
        <f>'energy balance'!BM69+('Results by fuel'!$J$54*'CEB allocation factors step 1'!D76)</f>
        <v>#DIV/0!</v>
      </c>
      <c r="BN69" s="307" t="e">
        <f t="shared" si="63"/>
        <v>#DIV/0!</v>
      </c>
      <c r="BO69" s="315">
        <f>'energy balance'!BO69</f>
        <v>0</v>
      </c>
    </row>
    <row r="70" spans="2:67" x14ac:dyDescent="0.2">
      <c r="B70" s="28" t="s">
        <v>108</v>
      </c>
      <c r="C70" s="309">
        <f>IF(ISNUMBER('energy balance'!C70),'energy balance'!C70-('Results by fuel'!$G$47*'CEB allocation factors step 2'!F103),0)</f>
        <v>0</v>
      </c>
      <c r="D70" s="309">
        <f>IF(ISNUMBER('energy balance'!D70),'energy balance'!D70-('Results by fuel'!$G$47*'CEB allocation factors step 2'!G103),0)</f>
        <v>0</v>
      </c>
      <c r="E70" s="309">
        <f>IF(ISNUMBER('energy balance'!E70),'energy balance'!E70-('Results by fuel'!$G$47*'CEB allocation factors step 2'!H103),0)</f>
        <v>0</v>
      </c>
      <c r="F70" s="309">
        <f>IF(ISNUMBER('energy balance'!F70),'energy balance'!F70-('Results by fuel'!$G$47*'CEB allocation factors step 2'!I103),0)</f>
        <v>0</v>
      </c>
      <c r="G70" s="309">
        <f>IF(ISNUMBER('energy balance'!G70),'energy balance'!G70-('Results by fuel'!$G$47*'CEB allocation factors step 2'!J103),0)</f>
        <v>0</v>
      </c>
      <c r="H70" s="309">
        <f>IF(ISNUMBER('energy balance'!H70),'energy balance'!H70-('Results by fuel'!$G$47*'CEB allocation factors step 2'!K103),0)</f>
        <v>0</v>
      </c>
      <c r="I70" s="309" t="e">
        <f>'energy balance'!I70-('Results by fuel'!$G$62*'CEB allocation factors step 2'!L103)</f>
        <v>#DIV/0!</v>
      </c>
      <c r="J70" s="309">
        <f>IF(ISNUMBER('energy balance'!J70),'energy balance'!J70-('Results by fuel'!$G$47*'CEB allocation factors step 2'!M103),0)</f>
        <v>0</v>
      </c>
      <c r="K70" s="309">
        <f>IF(ISNUMBER('energy balance'!K70),'energy balance'!K70-('Results by fuel'!$G$47*'CEB allocation factors step 2'!N103),0)</f>
        <v>0</v>
      </c>
      <c r="L70" s="309">
        <f>IF(ISNUMBER('energy balance'!L70),'energy balance'!L70-('Results by fuel'!$G$47*'CEB allocation factors step 2'!O103),0)</f>
        <v>0</v>
      </c>
      <c r="M70" s="309">
        <f>IF(ISNUMBER('energy balance'!M70),'energy balance'!M70-('Results by fuel'!$G$47*'CEB allocation factors step 2'!P103),0)</f>
        <v>0</v>
      </c>
      <c r="N70" s="309">
        <f>IF(ISNUMBER('energy balance'!N70),'energy balance'!N70-('Results by fuel'!$G$47*'CEB allocation factors step 2'!Q103),0)</f>
        <v>0</v>
      </c>
      <c r="O70" s="309">
        <f>'energy balance'!O70-('Results by fuel'!$G$61*'CEB allocation factors step 2'!$R$54)</f>
        <v>0</v>
      </c>
      <c r="P70" s="309">
        <f>'energy balance'!P70-('Results by fuel'!$G$61*0)</f>
        <v>0</v>
      </c>
      <c r="Q70" s="309">
        <f>'energy balance'!Q70-('Results by fuel'!$G$61*0)</f>
        <v>0</v>
      </c>
      <c r="R70" s="309">
        <f>'energy balance'!R70-('Results by fuel'!$G$61*'CEB allocation factors step 2'!$U$54)</f>
        <v>0</v>
      </c>
      <c r="S70" s="331">
        <v>0</v>
      </c>
      <c r="T70" s="309" t="e">
        <f>'energy balance'!T70-('Results by fuel'!$G$50*'CEB allocation factors step 2'!W103)</f>
        <v>#DIV/0!</v>
      </c>
      <c r="U70">
        <f>'energy balance'!U70</f>
        <v>0</v>
      </c>
      <c r="V70" s="310">
        <f>'energy balance'!V70</f>
        <v>0</v>
      </c>
      <c r="W70" s="310">
        <f>'energy balance'!W70</f>
        <v>0</v>
      </c>
      <c r="X70" s="310">
        <f>'energy balance'!X70</f>
        <v>0</v>
      </c>
      <c r="Y70" s="310">
        <f>'energy balance'!Y70</f>
        <v>0</v>
      </c>
      <c r="Z70" s="310">
        <f>'energy balance'!Z70</f>
        <v>0</v>
      </c>
      <c r="AA70" s="310">
        <f>'energy balance'!AA70</f>
        <v>0</v>
      </c>
      <c r="AB70" s="310">
        <f>'energy balance'!AB70</f>
        <v>0</v>
      </c>
      <c r="AC70" s="310">
        <f>'energy balance'!AC70</f>
        <v>0</v>
      </c>
      <c r="AD70" s="310">
        <f>'energy balance'!AD70</f>
        <v>0</v>
      </c>
      <c r="AE70" s="310">
        <f>'energy balance'!AE70</f>
        <v>0</v>
      </c>
      <c r="AF70" s="310">
        <f>'energy balance'!AF70</f>
        <v>0</v>
      </c>
      <c r="AG70" s="310">
        <f>'energy balance'!AG70</f>
        <v>0</v>
      </c>
      <c r="AH70" s="310">
        <f>'energy balance'!AH70</f>
        <v>0</v>
      </c>
      <c r="AI70" s="310">
        <f>'energy balance'!AI70</f>
        <v>0</v>
      </c>
      <c r="AJ70" s="310">
        <f>'energy balance'!AJ70</f>
        <v>0</v>
      </c>
      <c r="AK70" s="310">
        <f>'energy balance'!AK70</f>
        <v>0</v>
      </c>
      <c r="AL70" s="310">
        <f>'energy balance'!AL70</f>
        <v>0</v>
      </c>
      <c r="AM70" s="310">
        <f>'energy balance'!AM70</f>
        <v>0</v>
      </c>
      <c r="AN70" s="310">
        <f>'energy balance'!AN70</f>
        <v>0</v>
      </c>
      <c r="AO70" s="310">
        <f>'energy balance'!AO70</f>
        <v>0</v>
      </c>
      <c r="AP70" s="310">
        <f>'energy balance'!AP70</f>
        <v>0</v>
      </c>
      <c r="AQ70" s="310">
        <f>'energy balance'!AQ70</f>
        <v>0</v>
      </c>
      <c r="AR70" s="310">
        <f>'energy balance'!AR70</f>
        <v>0</v>
      </c>
      <c r="AS70" s="310">
        <f>'energy balance'!AS70</f>
        <v>0</v>
      </c>
      <c r="AT70" s="310">
        <f>'energy balance'!AT70</f>
        <v>0</v>
      </c>
      <c r="AU70" s="309" t="e">
        <f>'energy balance'!AU70-('Results by fuel'!$G$53*'CEB allocation factors step 2'!AX103)</f>
        <v>#DIV/0!</v>
      </c>
      <c r="AV70" s="309" t="e">
        <f>'energy balance'!AV70-('Results by fuel'!$G$51*'CEB allocation factors step 2'!AY103)</f>
        <v>#DIV/0!</v>
      </c>
      <c r="AW70" s="309" t="e">
        <f>'energy balance'!AW70-('Results by fuel'!$G$66*'CEB allocation factors step 2'!AZ103)</f>
        <v>#DIV/0!</v>
      </c>
      <c r="AX70" s="309" t="e">
        <f>'energy balance'!AX70-('Results by fuel'!$G$66*'CEB allocation factors step 2'!BA103)</f>
        <v>#DIV/0!</v>
      </c>
      <c r="AY70" s="309" t="e">
        <f>'energy balance'!AY70-('Results by fuel'!$G$66*'CEB allocation factors step 2'!BB103)</f>
        <v>#DIV/0!</v>
      </c>
      <c r="AZ70" s="309" t="e">
        <f>'energy balance'!AZ70-('Results by fuel'!$G$53*'CEB allocation factors step 2'!BC103)</f>
        <v>#DIV/0!</v>
      </c>
      <c r="BA70" s="310">
        <f>'energy balance'!BA70</f>
        <v>0</v>
      </c>
      <c r="BB70" s="310">
        <f>'energy balance'!BB70</f>
        <v>0</v>
      </c>
      <c r="BC70" s="310">
        <f>'energy balance'!BC70</f>
        <v>0</v>
      </c>
      <c r="BD70" s="310">
        <f>'energy balance'!BD70</f>
        <v>0</v>
      </c>
      <c r="BE70" s="310">
        <f>'energy balance'!BE70</f>
        <v>0</v>
      </c>
      <c r="BF70" s="310">
        <f>'energy balance'!BF70</f>
        <v>0</v>
      </c>
      <c r="BG70" s="310">
        <f>'energy balance'!BG70</f>
        <v>0</v>
      </c>
      <c r="BH70" s="310">
        <f>'energy balance'!BH70</f>
        <v>0</v>
      </c>
      <c r="BI70" s="310">
        <f>'energy balance'!BI70</f>
        <v>0</v>
      </c>
      <c r="BJ70" s="310">
        <f>'energy balance'!BJ70</f>
        <v>0</v>
      </c>
      <c r="BK70" s="310">
        <f>'energy balance'!BK70</f>
        <v>0</v>
      </c>
      <c r="BL70" s="310">
        <f>'energy balance'!BL70</f>
        <v>0</v>
      </c>
      <c r="BM70" s="309" t="e">
        <f>'energy balance'!BM70+('Results by fuel'!$J$54*'CEB allocation factors step 1'!D77)</f>
        <v>#DIV/0!</v>
      </c>
      <c r="BN70" s="307" t="e">
        <f t="shared" si="63"/>
        <v>#DIV/0!</v>
      </c>
      <c r="BO70" s="315">
        <f>'energy balance'!BO70</f>
        <v>0</v>
      </c>
    </row>
    <row r="71" spans="2:67" x14ac:dyDescent="0.2">
      <c r="B71" s="28" t="s">
        <v>109</v>
      </c>
      <c r="C71" s="309">
        <f>IF(ISNUMBER('energy balance'!C71),'energy balance'!C71-('Results by fuel'!$G$47*'CEB allocation factors step 2'!F104),0)</f>
        <v>0</v>
      </c>
      <c r="D71" s="309">
        <f>IF(ISNUMBER('energy balance'!D71),'energy balance'!D71-('Results by fuel'!$G$47*'CEB allocation factors step 2'!G104),0)</f>
        <v>0</v>
      </c>
      <c r="E71" s="309">
        <f>IF(ISNUMBER('energy balance'!E71),'energy balance'!E71-('Results by fuel'!$G$47*'CEB allocation factors step 2'!H104),0)</f>
        <v>0</v>
      </c>
      <c r="F71" s="309">
        <f>IF(ISNUMBER('energy balance'!F71),'energy balance'!F71-('Results by fuel'!$G$47*'CEB allocation factors step 2'!I104),0)</f>
        <v>0</v>
      </c>
      <c r="G71" s="309">
        <f>IF(ISNUMBER('energy balance'!G71),'energy balance'!G71-('Results by fuel'!$G$47*'CEB allocation factors step 2'!J104),0)</f>
        <v>0</v>
      </c>
      <c r="H71" s="309">
        <f>IF(ISNUMBER('energy balance'!H71),'energy balance'!H71-('Results by fuel'!$G$47*'CEB allocation factors step 2'!K104),0)</f>
        <v>0</v>
      </c>
      <c r="I71" s="309" t="e">
        <f>'energy balance'!I71-('Results by fuel'!$G$62*'CEB allocation factors step 2'!L104)</f>
        <v>#DIV/0!</v>
      </c>
      <c r="J71" s="309">
        <f>IF(ISNUMBER('energy balance'!J71),'energy balance'!J71-('Results by fuel'!$G$47*'CEB allocation factors step 2'!M104),0)</f>
        <v>0</v>
      </c>
      <c r="K71" s="309">
        <f>IF(ISNUMBER('energy balance'!K71),'energy balance'!K71-('Results by fuel'!$G$47*'CEB allocation factors step 2'!N104),0)</f>
        <v>0</v>
      </c>
      <c r="L71" s="309">
        <f>IF(ISNUMBER('energy balance'!L71),'energy balance'!L71-('Results by fuel'!$G$47*'CEB allocation factors step 2'!O104),0)</f>
        <v>0</v>
      </c>
      <c r="M71" s="309">
        <f>IF(ISNUMBER('energy balance'!M71),'energy balance'!M71-('Results by fuel'!$G$47*'CEB allocation factors step 2'!P104),0)</f>
        <v>0</v>
      </c>
      <c r="N71" s="309">
        <f>IF(ISNUMBER('energy balance'!N71),'energy balance'!N71-('Results by fuel'!$G$47*'CEB allocation factors step 2'!Q104),0)</f>
        <v>0</v>
      </c>
      <c r="O71" s="309">
        <f>'energy balance'!O71-('Results by fuel'!$G$61*'CEB allocation factors step 2'!$R$54)</f>
        <v>0</v>
      </c>
      <c r="P71" s="309">
        <f>'energy balance'!P71-('Results by fuel'!$G$61*0)</f>
        <v>0</v>
      </c>
      <c r="Q71" s="309">
        <f>'energy balance'!Q71-('Results by fuel'!$G$61*0)</f>
        <v>0</v>
      </c>
      <c r="R71" s="309">
        <f>'energy balance'!R71-('Results by fuel'!$G$61*'CEB allocation factors step 2'!$U$54)</f>
        <v>0</v>
      </c>
      <c r="S71" s="331">
        <v>0</v>
      </c>
      <c r="T71" s="309" t="e">
        <f>'energy balance'!T71-('Results by fuel'!$G$50*'CEB allocation factors step 2'!W104)</f>
        <v>#DIV/0!</v>
      </c>
      <c r="U71">
        <f>'energy balance'!U71</f>
        <v>0</v>
      </c>
      <c r="V71" s="310">
        <f>'energy balance'!V71</f>
        <v>0</v>
      </c>
      <c r="W71" s="310">
        <f>'energy balance'!W71</f>
        <v>0</v>
      </c>
      <c r="X71" s="310">
        <f>'energy balance'!X71</f>
        <v>0</v>
      </c>
      <c r="Y71" s="310">
        <f>'energy balance'!Y71</f>
        <v>0</v>
      </c>
      <c r="Z71" s="310">
        <f>'energy balance'!Z71</f>
        <v>0</v>
      </c>
      <c r="AA71" s="310">
        <f>'energy balance'!AA71</f>
        <v>0</v>
      </c>
      <c r="AB71" s="310">
        <f>'energy balance'!AB71</f>
        <v>0</v>
      </c>
      <c r="AC71" s="310">
        <f>'energy balance'!AC71</f>
        <v>0</v>
      </c>
      <c r="AD71" s="310">
        <f>'energy balance'!AD71</f>
        <v>0</v>
      </c>
      <c r="AE71" s="310">
        <f>'energy balance'!AE71</f>
        <v>0</v>
      </c>
      <c r="AF71" s="310">
        <f>'energy balance'!AF71</f>
        <v>0</v>
      </c>
      <c r="AG71" s="310">
        <f>'energy balance'!AG71</f>
        <v>0</v>
      </c>
      <c r="AH71" s="310">
        <f>'energy balance'!AH71</f>
        <v>0</v>
      </c>
      <c r="AI71" s="310">
        <f>'energy balance'!AI71</f>
        <v>0</v>
      </c>
      <c r="AJ71" s="310">
        <f>'energy balance'!AJ71</f>
        <v>0</v>
      </c>
      <c r="AK71" s="310">
        <f>'energy balance'!AK71</f>
        <v>0</v>
      </c>
      <c r="AL71" s="310">
        <f>'energy balance'!AL71</f>
        <v>0</v>
      </c>
      <c r="AM71" s="310">
        <f>'energy balance'!AM71</f>
        <v>0</v>
      </c>
      <c r="AN71" s="310">
        <f>'energy balance'!AN71</f>
        <v>0</v>
      </c>
      <c r="AO71" s="310">
        <f>'energy balance'!AO71</f>
        <v>0</v>
      </c>
      <c r="AP71" s="310">
        <f>'energy balance'!AP71</f>
        <v>0</v>
      </c>
      <c r="AQ71" s="310">
        <f>'energy balance'!AQ71</f>
        <v>0</v>
      </c>
      <c r="AR71" s="310">
        <f>'energy balance'!AR71</f>
        <v>0</v>
      </c>
      <c r="AS71" s="310">
        <f>'energy balance'!AS71</f>
        <v>0</v>
      </c>
      <c r="AT71" s="310">
        <f>'energy balance'!AT71</f>
        <v>0</v>
      </c>
      <c r="AU71" s="309" t="e">
        <f>'energy balance'!AU71-('Results by fuel'!$G$53*'CEB allocation factors step 2'!AX104)</f>
        <v>#DIV/0!</v>
      </c>
      <c r="AV71" s="309" t="e">
        <f>'energy balance'!AV71-('Results by fuel'!$G$51*'CEB allocation factors step 2'!AY104)</f>
        <v>#DIV/0!</v>
      </c>
      <c r="AW71" s="309" t="e">
        <f>'energy balance'!AW71-('Results by fuel'!$G$66*'CEB allocation factors step 2'!AZ104)</f>
        <v>#DIV/0!</v>
      </c>
      <c r="AX71" s="309" t="e">
        <f>'energy balance'!AX71-('Results by fuel'!$G$66*'CEB allocation factors step 2'!BA104)</f>
        <v>#DIV/0!</v>
      </c>
      <c r="AY71" s="309" t="e">
        <f>'energy balance'!AY71-('Results by fuel'!$G$66*'CEB allocation factors step 2'!BB104)</f>
        <v>#DIV/0!</v>
      </c>
      <c r="AZ71" s="309" t="e">
        <f>'energy balance'!AZ71-('Results by fuel'!$G$53*'CEB allocation factors step 2'!BC104)</f>
        <v>#DIV/0!</v>
      </c>
      <c r="BA71" s="310">
        <f>'energy balance'!BA71</f>
        <v>0</v>
      </c>
      <c r="BB71" s="310">
        <f>'energy balance'!BB71</f>
        <v>0</v>
      </c>
      <c r="BC71" s="310">
        <f>'energy balance'!BC71</f>
        <v>0</v>
      </c>
      <c r="BD71" s="310">
        <f>'energy balance'!BD71</f>
        <v>0</v>
      </c>
      <c r="BE71" s="310">
        <f>'energy balance'!BE71</f>
        <v>0</v>
      </c>
      <c r="BF71" s="310">
        <f>'energy balance'!BF71</f>
        <v>0</v>
      </c>
      <c r="BG71" s="310">
        <f>'energy balance'!BG71</f>
        <v>0</v>
      </c>
      <c r="BH71" s="310">
        <f>'energy balance'!BH71</f>
        <v>0</v>
      </c>
      <c r="BI71" s="310">
        <f>'energy balance'!BI71</f>
        <v>0</v>
      </c>
      <c r="BJ71" s="310">
        <f>'energy balance'!BJ71</f>
        <v>0</v>
      </c>
      <c r="BK71" s="310">
        <f>'energy balance'!BK71</f>
        <v>0</v>
      </c>
      <c r="BL71" s="310">
        <f>'energy balance'!BL71</f>
        <v>0</v>
      </c>
      <c r="BM71" s="309" t="e">
        <f>'energy balance'!BM71+('Results by fuel'!$J$54*'CEB allocation factors step 1'!D78)</f>
        <v>#DIV/0!</v>
      </c>
      <c r="BN71" s="307" t="e">
        <f t="shared" si="63"/>
        <v>#DIV/0!</v>
      </c>
      <c r="BO71" s="315">
        <f>'energy balance'!BO71</f>
        <v>0</v>
      </c>
    </row>
    <row r="72" spans="2:67" x14ac:dyDescent="0.2">
      <c r="B72" s="28" t="s">
        <v>110</v>
      </c>
      <c r="C72" s="309">
        <f>IF(ISNUMBER('energy balance'!C72),'energy balance'!C72-('Results by fuel'!$G$47*'CEB allocation factors step 2'!F105),0)</f>
        <v>0</v>
      </c>
      <c r="D72" s="309">
        <f>IF(ISNUMBER('energy balance'!D72),'energy balance'!D72-('Results by fuel'!$G$47*'CEB allocation factors step 2'!G105),0)</f>
        <v>0</v>
      </c>
      <c r="E72" s="309">
        <f>IF(ISNUMBER('energy balance'!E72),'energy balance'!E72-('Results by fuel'!$G$47*'CEB allocation factors step 2'!H105),0)</f>
        <v>0</v>
      </c>
      <c r="F72" s="309">
        <f>IF(ISNUMBER('energy balance'!F72),'energy balance'!F72-('Results by fuel'!$G$47*'CEB allocation factors step 2'!I105),0)</f>
        <v>0</v>
      </c>
      <c r="G72" s="309">
        <f>IF(ISNUMBER('energy balance'!G72),'energy balance'!G72-('Results by fuel'!$G$47*'CEB allocation factors step 2'!J105),0)</f>
        <v>0</v>
      </c>
      <c r="H72" s="309">
        <f>IF(ISNUMBER('energy balance'!H72),'energy balance'!H72-('Results by fuel'!$G$47*'CEB allocation factors step 2'!K105),0)</f>
        <v>0</v>
      </c>
      <c r="I72" s="309" t="e">
        <f>'energy balance'!I72-('Results by fuel'!$G$62*'CEB allocation factors step 2'!L105)</f>
        <v>#DIV/0!</v>
      </c>
      <c r="J72" s="309">
        <f>IF(ISNUMBER('energy balance'!J72),'energy balance'!J72-('Results by fuel'!$G$47*'CEB allocation factors step 2'!M105),0)</f>
        <v>0</v>
      </c>
      <c r="K72" s="309">
        <f>IF(ISNUMBER('energy balance'!K72),'energy balance'!K72-('Results by fuel'!$G$47*'CEB allocation factors step 2'!N105),0)</f>
        <v>0</v>
      </c>
      <c r="L72" s="309">
        <f>IF(ISNUMBER('energy balance'!L72),'energy balance'!L72-('Results by fuel'!$G$47*'CEB allocation factors step 2'!O105),0)</f>
        <v>0</v>
      </c>
      <c r="M72" s="309">
        <f>IF(ISNUMBER('energy balance'!M72),'energy balance'!M72-('Results by fuel'!$G$47*'CEB allocation factors step 2'!P105),0)</f>
        <v>0</v>
      </c>
      <c r="N72" s="309">
        <f>IF(ISNUMBER('energy balance'!N72),'energy balance'!N72-('Results by fuel'!$G$47*'CEB allocation factors step 2'!Q105),0)</f>
        <v>0</v>
      </c>
      <c r="O72" s="309">
        <f>'energy balance'!O72-('Results by fuel'!$G$61*'CEB allocation factors step 2'!$R$54)</f>
        <v>0</v>
      </c>
      <c r="P72" s="309">
        <f>'energy balance'!P72-('Results by fuel'!$G$61*0)</f>
        <v>0</v>
      </c>
      <c r="Q72" s="309">
        <f>'energy balance'!Q72-('Results by fuel'!$G$61*0)</f>
        <v>0</v>
      </c>
      <c r="R72" s="309">
        <f>'energy balance'!R72-('Results by fuel'!$G$61*'CEB allocation factors step 2'!$U$54)</f>
        <v>0</v>
      </c>
      <c r="S72" s="331">
        <v>0</v>
      </c>
      <c r="T72" s="309" t="e">
        <f>'energy balance'!T72-('Results by fuel'!$G$50*'CEB allocation factors step 2'!W105)</f>
        <v>#DIV/0!</v>
      </c>
      <c r="U72">
        <f>'energy balance'!U72</f>
        <v>0</v>
      </c>
      <c r="V72" s="310">
        <f>'energy balance'!V72</f>
        <v>0</v>
      </c>
      <c r="W72" s="310">
        <f>'energy balance'!W72</f>
        <v>0</v>
      </c>
      <c r="X72" s="310">
        <f>'energy balance'!X72</f>
        <v>0</v>
      </c>
      <c r="Y72" s="310">
        <f>'energy balance'!Y72</f>
        <v>0</v>
      </c>
      <c r="Z72" s="310">
        <f>'energy balance'!Z72</f>
        <v>0</v>
      </c>
      <c r="AA72" s="310">
        <f>'energy balance'!AA72</f>
        <v>0</v>
      </c>
      <c r="AB72" s="310">
        <f>'energy balance'!AB72</f>
        <v>0</v>
      </c>
      <c r="AC72" s="310">
        <f>'energy balance'!AC72</f>
        <v>0</v>
      </c>
      <c r="AD72" s="310">
        <f>'energy balance'!AD72</f>
        <v>0</v>
      </c>
      <c r="AE72" s="310">
        <f>'energy balance'!AE72</f>
        <v>0</v>
      </c>
      <c r="AF72" s="310">
        <f>'energy balance'!AF72</f>
        <v>0</v>
      </c>
      <c r="AG72" s="310">
        <f>'energy balance'!AG72</f>
        <v>0</v>
      </c>
      <c r="AH72" s="310">
        <f>'energy balance'!AH72</f>
        <v>0</v>
      </c>
      <c r="AI72" s="310">
        <f>'energy balance'!AI72</f>
        <v>0</v>
      </c>
      <c r="AJ72" s="310">
        <f>'energy balance'!AJ72</f>
        <v>0</v>
      </c>
      <c r="AK72" s="310">
        <f>'energy balance'!AK72</f>
        <v>0</v>
      </c>
      <c r="AL72" s="310">
        <f>'energy balance'!AL72</f>
        <v>0</v>
      </c>
      <c r="AM72" s="310">
        <f>'energy balance'!AM72</f>
        <v>0</v>
      </c>
      <c r="AN72" s="310">
        <f>'energy balance'!AN72</f>
        <v>0</v>
      </c>
      <c r="AO72" s="310">
        <f>'energy balance'!AO72</f>
        <v>0</v>
      </c>
      <c r="AP72" s="310">
        <f>'energy balance'!AP72</f>
        <v>0</v>
      </c>
      <c r="AQ72" s="310">
        <f>'energy balance'!AQ72</f>
        <v>0</v>
      </c>
      <c r="AR72" s="310">
        <f>'energy balance'!AR72</f>
        <v>0</v>
      </c>
      <c r="AS72" s="310">
        <f>'energy balance'!AS72</f>
        <v>0</v>
      </c>
      <c r="AT72" s="310">
        <f>'energy balance'!AT72</f>
        <v>0</v>
      </c>
      <c r="AU72" s="309" t="e">
        <f>'energy balance'!AU72-('Results by fuel'!$G$53*'CEB allocation factors step 2'!AX105)</f>
        <v>#DIV/0!</v>
      </c>
      <c r="AV72" s="309" t="e">
        <f>'energy balance'!AV72-('Results by fuel'!$G$51*'CEB allocation factors step 2'!AY105)</f>
        <v>#DIV/0!</v>
      </c>
      <c r="AW72" s="309" t="e">
        <f>'energy balance'!AW72-('Results by fuel'!$G$66*'CEB allocation factors step 2'!AZ105)</f>
        <v>#DIV/0!</v>
      </c>
      <c r="AX72" s="309" t="e">
        <f>'energy balance'!AX72-('Results by fuel'!$G$66*'CEB allocation factors step 2'!BA105)</f>
        <v>#DIV/0!</v>
      </c>
      <c r="AY72" s="309" t="e">
        <f>'energy balance'!AY72-('Results by fuel'!$G$66*'CEB allocation factors step 2'!BB105)</f>
        <v>#DIV/0!</v>
      </c>
      <c r="AZ72" s="309" t="e">
        <f>'energy balance'!AZ72-('Results by fuel'!$G$53*'CEB allocation factors step 2'!BC105)</f>
        <v>#DIV/0!</v>
      </c>
      <c r="BA72" s="310">
        <f>'energy balance'!BA72</f>
        <v>0</v>
      </c>
      <c r="BB72" s="310">
        <f>'energy balance'!BB72</f>
        <v>0</v>
      </c>
      <c r="BC72" s="310">
        <f>'energy balance'!BC72</f>
        <v>0</v>
      </c>
      <c r="BD72" s="310">
        <f>'energy balance'!BD72</f>
        <v>0</v>
      </c>
      <c r="BE72" s="310">
        <f>'energy balance'!BE72</f>
        <v>0</v>
      </c>
      <c r="BF72" s="310">
        <f>'energy balance'!BF72</f>
        <v>0</v>
      </c>
      <c r="BG72" s="310">
        <f>'energy balance'!BG72</f>
        <v>0</v>
      </c>
      <c r="BH72" s="310">
        <f>'energy balance'!BH72</f>
        <v>0</v>
      </c>
      <c r="BI72" s="310">
        <f>'energy balance'!BI72</f>
        <v>0</v>
      </c>
      <c r="BJ72" s="310">
        <f>'energy balance'!BJ72</f>
        <v>0</v>
      </c>
      <c r="BK72" s="310">
        <f>'energy balance'!BK72</f>
        <v>0</v>
      </c>
      <c r="BL72" s="310">
        <f>'energy balance'!BL72</f>
        <v>0</v>
      </c>
      <c r="BM72" s="309" t="e">
        <f>'energy balance'!BM72+('Results by fuel'!$J$54*'CEB allocation factors step 1'!D79)</f>
        <v>#DIV/0!</v>
      </c>
      <c r="BN72" s="307" t="e">
        <f t="shared" si="63"/>
        <v>#DIV/0!</v>
      </c>
      <c r="BO72" s="315">
        <f>'energy balance'!BO72</f>
        <v>0</v>
      </c>
    </row>
    <row r="73" spans="2:67" ht="17" thickBot="1" x14ac:dyDescent="0.25">
      <c r="B73" s="28" t="s">
        <v>111</v>
      </c>
      <c r="C73" s="309">
        <f>IF(ISNUMBER('energy balance'!C73),'energy balance'!C73-('Results by fuel'!$G$47*'CEB allocation factors step 2'!F106),0)</f>
        <v>0</v>
      </c>
      <c r="D73" s="309">
        <f>IF(ISNUMBER('energy balance'!D73),'energy balance'!D73-('Results by fuel'!$G$47*'CEB allocation factors step 2'!G106),0)</f>
        <v>0</v>
      </c>
      <c r="E73" s="309">
        <f>IF(ISNUMBER('energy balance'!E73),'energy balance'!E73-('Results by fuel'!$G$47*'CEB allocation factors step 2'!H106),0)</f>
        <v>0</v>
      </c>
      <c r="F73" s="309">
        <f>IF(ISNUMBER('energy balance'!F73),'energy balance'!F73-('Results by fuel'!$G$47*'CEB allocation factors step 2'!I106),0)</f>
        <v>0</v>
      </c>
      <c r="G73" s="309">
        <f>IF(ISNUMBER('energy balance'!G73),'energy balance'!G73-('Results by fuel'!$G$47*'CEB allocation factors step 2'!J106),0)</f>
        <v>0</v>
      </c>
      <c r="H73" s="309">
        <f>IF(ISNUMBER('energy balance'!H73),'energy balance'!H73-('Results by fuel'!$G$47*'CEB allocation factors step 2'!K106),0)</f>
        <v>0</v>
      </c>
      <c r="I73" s="309" t="e">
        <f>'energy balance'!I73-('Results by fuel'!$G$62*'CEB allocation factors step 2'!L106)</f>
        <v>#DIV/0!</v>
      </c>
      <c r="J73" s="309">
        <f>IF(ISNUMBER('energy balance'!J73),'energy balance'!J73-('Results by fuel'!$G$47*'CEB allocation factors step 2'!M106),0)</f>
        <v>0</v>
      </c>
      <c r="K73" s="309">
        <f>IF(ISNUMBER('energy balance'!K73),'energy balance'!K73-('Results by fuel'!$G$47*'CEB allocation factors step 2'!N106),0)</f>
        <v>0</v>
      </c>
      <c r="L73" s="309">
        <f>IF(ISNUMBER('energy balance'!L73),'energy balance'!L73-('Results by fuel'!$G$47*'CEB allocation factors step 2'!O106),0)</f>
        <v>0</v>
      </c>
      <c r="M73" s="309">
        <f>IF(ISNUMBER('energy balance'!M73),'energy balance'!M73-('Results by fuel'!$G$47*'CEB allocation factors step 2'!P106),0)</f>
        <v>0</v>
      </c>
      <c r="N73" s="309">
        <f>IF(ISNUMBER('energy balance'!N73),'energy balance'!N73-('Results by fuel'!$G$47*'CEB allocation factors step 2'!Q106),0)</f>
        <v>0</v>
      </c>
      <c r="O73" s="309">
        <f>'energy balance'!O73-('Results by fuel'!$G$61*'CEB allocation factors step 2'!$R$54)</f>
        <v>0</v>
      </c>
      <c r="P73" s="309">
        <f>'energy balance'!P73-('Results by fuel'!$G$61*0)</f>
        <v>0</v>
      </c>
      <c r="Q73" s="309">
        <f>'energy balance'!Q73-('Results by fuel'!$G$61*0)</f>
        <v>0</v>
      </c>
      <c r="R73" s="309">
        <f>'energy balance'!R73-('Results by fuel'!$G$61*'CEB allocation factors step 2'!$U$54)</f>
        <v>0</v>
      </c>
      <c r="S73" s="331">
        <v>0</v>
      </c>
      <c r="T73" s="309" t="e">
        <f>'energy balance'!T73-('Results by fuel'!$G$50*'CEB allocation factors step 2'!W106)</f>
        <v>#DIV/0!</v>
      </c>
      <c r="U73">
        <f>'energy balance'!U73</f>
        <v>0</v>
      </c>
      <c r="V73" s="310">
        <f>'energy balance'!V73</f>
        <v>0</v>
      </c>
      <c r="W73" s="310">
        <f>'energy balance'!W73</f>
        <v>0</v>
      </c>
      <c r="X73" s="310">
        <f>'energy balance'!X73</f>
        <v>0</v>
      </c>
      <c r="Y73" s="310">
        <f>'energy balance'!Y73</f>
        <v>0</v>
      </c>
      <c r="Z73" s="310">
        <f>'energy balance'!Z73</f>
        <v>0</v>
      </c>
      <c r="AA73" s="310">
        <f>'energy balance'!AA73</f>
        <v>0</v>
      </c>
      <c r="AB73" s="310">
        <f>'energy balance'!AB73</f>
        <v>0</v>
      </c>
      <c r="AC73" s="310">
        <f>'energy balance'!AC73</f>
        <v>0</v>
      </c>
      <c r="AD73" s="310">
        <f>'energy balance'!AD73</f>
        <v>0</v>
      </c>
      <c r="AE73" s="310">
        <f>'energy balance'!AE73</f>
        <v>0</v>
      </c>
      <c r="AF73" s="310">
        <f>'energy balance'!AF73</f>
        <v>0</v>
      </c>
      <c r="AG73" s="310">
        <f>'energy balance'!AG73</f>
        <v>0</v>
      </c>
      <c r="AH73" s="310">
        <f>'energy balance'!AH73</f>
        <v>0</v>
      </c>
      <c r="AI73" s="310">
        <f>'energy balance'!AI73</f>
        <v>0</v>
      </c>
      <c r="AJ73" s="310">
        <f>'energy balance'!AJ73</f>
        <v>0</v>
      </c>
      <c r="AK73" s="310">
        <f>'energy balance'!AK73</f>
        <v>0</v>
      </c>
      <c r="AL73" s="310">
        <f>'energy balance'!AL73</f>
        <v>0</v>
      </c>
      <c r="AM73" s="310">
        <f>'energy balance'!AM73</f>
        <v>0</v>
      </c>
      <c r="AN73" s="310">
        <f>'energy balance'!AN73</f>
        <v>0</v>
      </c>
      <c r="AO73" s="310">
        <f>'energy balance'!AO73</f>
        <v>0</v>
      </c>
      <c r="AP73" s="310">
        <f>'energy balance'!AP73</f>
        <v>0</v>
      </c>
      <c r="AQ73" s="310">
        <f>'energy balance'!AQ73</f>
        <v>0</v>
      </c>
      <c r="AR73" s="310">
        <f>'energy balance'!AR73</f>
        <v>0</v>
      </c>
      <c r="AS73" s="310">
        <f>'energy balance'!AS73</f>
        <v>0</v>
      </c>
      <c r="AT73" s="310">
        <f>'energy balance'!AT73</f>
        <v>0</v>
      </c>
      <c r="AU73" s="309" t="e">
        <f>'energy balance'!AU73-('Results by fuel'!$G$53*'CEB allocation factors step 2'!AX106)</f>
        <v>#DIV/0!</v>
      </c>
      <c r="AV73" s="309" t="e">
        <f>'energy balance'!AV73-('Results by fuel'!$G$51*'CEB allocation factors step 2'!AY106)</f>
        <v>#DIV/0!</v>
      </c>
      <c r="AW73" s="309" t="e">
        <f>'energy balance'!AW73-('Results by fuel'!$G$66*'CEB allocation factors step 2'!AZ106)</f>
        <v>#DIV/0!</v>
      </c>
      <c r="AX73" s="309" t="e">
        <f>'energy balance'!AX73-('Results by fuel'!$G$66*'CEB allocation factors step 2'!BA106)</f>
        <v>#DIV/0!</v>
      </c>
      <c r="AY73" s="309" t="e">
        <f>'energy balance'!AY73-('Results by fuel'!$G$66*'CEB allocation factors step 2'!BB106)</f>
        <v>#DIV/0!</v>
      </c>
      <c r="AZ73" s="309" t="e">
        <f>'energy balance'!AZ73-('Results by fuel'!$G$53*'CEB allocation factors step 2'!BC106)</f>
        <v>#DIV/0!</v>
      </c>
      <c r="BA73" s="310">
        <f>'energy balance'!BA73</f>
        <v>0</v>
      </c>
      <c r="BB73" s="310">
        <f>'energy balance'!BB73</f>
        <v>0</v>
      </c>
      <c r="BC73" s="310">
        <f>'energy balance'!BC73</f>
        <v>0</v>
      </c>
      <c r="BD73" s="310">
        <f>'energy balance'!BD73</f>
        <v>0</v>
      </c>
      <c r="BE73" s="310">
        <f>'energy balance'!BE73</f>
        <v>0</v>
      </c>
      <c r="BF73" s="310">
        <f>'energy balance'!BF73</f>
        <v>0</v>
      </c>
      <c r="BG73" s="310">
        <f>'energy balance'!BG73</f>
        <v>0</v>
      </c>
      <c r="BH73" s="310">
        <f>'energy balance'!BH73</f>
        <v>0</v>
      </c>
      <c r="BI73" s="310">
        <f>'energy balance'!BI73</f>
        <v>0</v>
      </c>
      <c r="BJ73" s="310">
        <f>'energy balance'!BJ73</f>
        <v>0</v>
      </c>
      <c r="BK73" s="310">
        <f>'energy balance'!BK73</f>
        <v>0</v>
      </c>
      <c r="BL73" s="310">
        <f>'energy balance'!BL73</f>
        <v>0</v>
      </c>
      <c r="BM73" s="309" t="e">
        <f>'energy balance'!BM73+('Results by fuel'!$J$54*'CEB allocation factors step 1'!D80)</f>
        <v>#DIV/0!</v>
      </c>
      <c r="BN73" s="307" t="e">
        <f t="shared" si="63"/>
        <v>#DIV/0!</v>
      </c>
      <c r="BO73" s="315">
        <f>'energy balance'!BO73</f>
        <v>0</v>
      </c>
    </row>
    <row r="74" spans="2:67" ht="17" thickBot="1" x14ac:dyDescent="0.25">
      <c r="B74" s="36" t="s">
        <v>112</v>
      </c>
      <c r="C74" s="37">
        <f>'energy balance'!C74</f>
        <v>0</v>
      </c>
      <c r="D74" s="37">
        <f>'energy balance'!D74</f>
        <v>0</v>
      </c>
      <c r="E74" s="322">
        <f>'energy balance'!E74</f>
        <v>0</v>
      </c>
      <c r="F74" s="322">
        <f>'energy balance'!F74</f>
        <v>0</v>
      </c>
      <c r="G74" s="322">
        <f>'energy balance'!G74</f>
        <v>0</v>
      </c>
      <c r="H74" s="322">
        <f>'energy balance'!H74</f>
        <v>0</v>
      </c>
      <c r="I74" s="322">
        <f>'energy balance'!I74</f>
        <v>0</v>
      </c>
      <c r="J74" s="322">
        <f>'energy balance'!J74</f>
        <v>0</v>
      </c>
      <c r="K74" s="322">
        <f>'energy balance'!K74</f>
        <v>0</v>
      </c>
      <c r="L74" s="322">
        <f>'energy balance'!L74</f>
        <v>0</v>
      </c>
      <c r="M74" s="322">
        <f>'energy balance'!M74</f>
        <v>0</v>
      </c>
      <c r="N74" s="322">
        <f>'energy balance'!N74</f>
        <v>0</v>
      </c>
      <c r="O74" s="322">
        <f>'energy balance'!O74</f>
        <v>0</v>
      </c>
      <c r="P74" s="322">
        <f>'energy balance'!P74</f>
        <v>0</v>
      </c>
      <c r="Q74" s="322">
        <f>'energy balance'!Q74</f>
        <v>0</v>
      </c>
      <c r="R74" s="322">
        <f>'energy balance'!R74</f>
        <v>0</v>
      </c>
      <c r="S74" s="322">
        <f>'energy balance'!S74</f>
        <v>0</v>
      </c>
      <c r="T74" s="322">
        <f>'energy balance'!T74</f>
        <v>0</v>
      </c>
      <c r="U74" s="37">
        <f>'energy balance'!U74</f>
        <v>0</v>
      </c>
      <c r="V74" s="322">
        <f>'energy balance'!V74</f>
        <v>0</v>
      </c>
      <c r="W74" s="322">
        <f>'energy balance'!W74</f>
        <v>0</v>
      </c>
      <c r="X74" s="322">
        <f>'energy balance'!X74</f>
        <v>0</v>
      </c>
      <c r="Y74" s="322">
        <f>'energy balance'!Y74</f>
        <v>0</v>
      </c>
      <c r="Z74" s="322">
        <f>'energy balance'!Z74</f>
        <v>0</v>
      </c>
      <c r="AA74" s="322">
        <f>'energy balance'!AA74</f>
        <v>0</v>
      </c>
      <c r="AB74" s="322">
        <f>'energy balance'!AB74</f>
        <v>0</v>
      </c>
      <c r="AC74" s="322">
        <f>'energy balance'!AC74</f>
        <v>0</v>
      </c>
      <c r="AD74" s="322">
        <f>'energy balance'!AD74</f>
        <v>0</v>
      </c>
      <c r="AE74" s="322">
        <f>'energy balance'!AE74</f>
        <v>0</v>
      </c>
      <c r="AF74" s="322">
        <f>'energy balance'!AF74</f>
        <v>0</v>
      </c>
      <c r="AG74" s="322">
        <f>'energy balance'!AG74</f>
        <v>0</v>
      </c>
      <c r="AH74" s="322">
        <f>'energy balance'!AH74</f>
        <v>0</v>
      </c>
      <c r="AI74" s="322">
        <f>'energy balance'!AI74</f>
        <v>0</v>
      </c>
      <c r="AJ74" s="322">
        <f>'energy balance'!AJ74</f>
        <v>0</v>
      </c>
      <c r="AK74" s="322">
        <f>'energy balance'!AK74</f>
        <v>0</v>
      </c>
      <c r="AL74" s="322">
        <f>'energy balance'!AL74</f>
        <v>0</v>
      </c>
      <c r="AM74" s="322">
        <f>'energy balance'!AM74</f>
        <v>0</v>
      </c>
      <c r="AN74" s="322">
        <f>'energy balance'!AN74</f>
        <v>0</v>
      </c>
      <c r="AO74" s="322">
        <f>'energy balance'!AO74</f>
        <v>0</v>
      </c>
      <c r="AP74" s="322">
        <f>'energy balance'!AP74</f>
        <v>0</v>
      </c>
      <c r="AQ74" s="322">
        <f>'energy balance'!AQ74</f>
        <v>0</v>
      </c>
      <c r="AR74" s="322">
        <f>'energy balance'!AR74</f>
        <v>0</v>
      </c>
      <c r="AS74" s="322">
        <f>'energy balance'!AS74</f>
        <v>0</v>
      </c>
      <c r="AT74" s="322">
        <f>'energy balance'!AT74</f>
        <v>0</v>
      </c>
      <c r="AU74" s="322">
        <f>'energy balance'!AU74</f>
        <v>0</v>
      </c>
      <c r="AV74" s="322">
        <f>'energy balance'!AV74</f>
        <v>0</v>
      </c>
      <c r="AW74" s="322">
        <f>'energy balance'!AW74</f>
        <v>0</v>
      </c>
      <c r="AX74" s="322">
        <f>'energy balance'!AX74</f>
        <v>0</v>
      </c>
      <c r="AY74" s="322">
        <f>'energy balance'!AY74</f>
        <v>0</v>
      </c>
      <c r="AZ74" s="322">
        <f>'energy balance'!AZ74</f>
        <v>0</v>
      </c>
      <c r="BA74" s="322">
        <f>'energy balance'!BA74</f>
        <v>0</v>
      </c>
      <c r="BB74" s="322">
        <f>'energy balance'!BB74</f>
        <v>0</v>
      </c>
      <c r="BC74" s="322">
        <f>'energy balance'!BC74</f>
        <v>0</v>
      </c>
      <c r="BD74" s="322">
        <f>'energy balance'!BD74</f>
        <v>0</v>
      </c>
      <c r="BE74" s="322">
        <f>'energy balance'!BE74</f>
        <v>0</v>
      </c>
      <c r="BF74" s="322">
        <f>'energy balance'!BF74</f>
        <v>0</v>
      </c>
      <c r="BG74" s="322">
        <f>'energy balance'!BG74</f>
        <v>0</v>
      </c>
      <c r="BH74" s="322">
        <f>'energy balance'!BH74</f>
        <v>0</v>
      </c>
      <c r="BI74" s="322">
        <f>'energy balance'!BI74</f>
        <v>0</v>
      </c>
      <c r="BJ74" s="322">
        <f>'energy balance'!BJ74</f>
        <v>0</v>
      </c>
      <c r="BK74" s="322">
        <f>'energy balance'!BK74</f>
        <v>0</v>
      </c>
      <c r="BL74" s="322">
        <f>'energy balance'!BL74</f>
        <v>0</v>
      </c>
      <c r="BM74" s="322">
        <f>'energy balance'!BM74</f>
        <v>0</v>
      </c>
      <c r="BN74" s="323">
        <f>'energy balance'!BN74</f>
        <v>0</v>
      </c>
      <c r="BO74" s="324">
        <f>'energy balance'!BO74</f>
        <v>0</v>
      </c>
    </row>
    <row r="75" spans="2:67" x14ac:dyDescent="0.2">
      <c r="B75" s="28" t="s">
        <v>113</v>
      </c>
      <c r="C75">
        <f>'energy balance'!C75</f>
        <v>0</v>
      </c>
      <c r="D75">
        <f>'energy balance'!D75</f>
        <v>0</v>
      </c>
      <c r="E75" s="310">
        <f>'energy balance'!E75</f>
        <v>0</v>
      </c>
      <c r="F75" s="310">
        <f>'energy balance'!F75</f>
        <v>0</v>
      </c>
      <c r="G75" s="310">
        <f>'energy balance'!G75</f>
        <v>0</v>
      </c>
      <c r="H75" s="310">
        <f>'energy balance'!H75</f>
        <v>0</v>
      </c>
      <c r="I75" s="310">
        <f>'energy balance'!I75</f>
        <v>0</v>
      </c>
      <c r="J75" s="310">
        <f>'energy balance'!J75</f>
        <v>0</v>
      </c>
      <c r="K75" s="310">
        <f>'energy balance'!K75</f>
        <v>0</v>
      </c>
      <c r="L75" s="310">
        <f>'energy balance'!L75</f>
        <v>0</v>
      </c>
      <c r="M75" s="310">
        <f>'energy balance'!M75</f>
        <v>0</v>
      </c>
      <c r="N75" s="310">
        <f>'energy balance'!N75</f>
        <v>0</v>
      </c>
      <c r="O75" s="310">
        <f>'energy balance'!O75</f>
        <v>0</v>
      </c>
      <c r="P75" s="310">
        <f>'energy balance'!P75</f>
        <v>0</v>
      </c>
      <c r="Q75" s="310">
        <f>'energy balance'!Q75</f>
        <v>0</v>
      </c>
      <c r="R75" s="310">
        <f>'energy balance'!R75</f>
        <v>0</v>
      </c>
      <c r="S75" s="310">
        <f>'energy balance'!S75</f>
        <v>0</v>
      </c>
      <c r="T75" s="310">
        <f>'energy balance'!T75</f>
        <v>0</v>
      </c>
      <c r="U75">
        <f>'energy balance'!U75</f>
        <v>0</v>
      </c>
      <c r="V75" s="310">
        <f>'energy balance'!V75</f>
        <v>0</v>
      </c>
      <c r="W75" s="310">
        <f>'energy balance'!W75</f>
        <v>0</v>
      </c>
      <c r="X75" s="310">
        <f>'energy balance'!X75</f>
        <v>0</v>
      </c>
      <c r="Y75" s="310">
        <f>'energy balance'!Y75</f>
        <v>0</v>
      </c>
      <c r="Z75" s="310">
        <f>'energy balance'!Z75</f>
        <v>0</v>
      </c>
      <c r="AA75" s="310">
        <f>'energy balance'!AA75</f>
        <v>0</v>
      </c>
      <c r="AB75" s="310">
        <f>'energy balance'!AB75</f>
        <v>0</v>
      </c>
      <c r="AC75" s="310">
        <f>'energy balance'!AC75</f>
        <v>0</v>
      </c>
      <c r="AD75" s="310">
        <f>'energy balance'!AD75</f>
        <v>0</v>
      </c>
      <c r="AE75" s="310">
        <f>'energy balance'!AE75</f>
        <v>0</v>
      </c>
      <c r="AF75" s="310">
        <f>'energy balance'!AF75</f>
        <v>0</v>
      </c>
      <c r="AG75" s="310">
        <f>'energy balance'!AG75</f>
        <v>0</v>
      </c>
      <c r="AH75" s="310">
        <f>'energy balance'!AH75</f>
        <v>0</v>
      </c>
      <c r="AI75" s="310">
        <f>'energy balance'!AI75</f>
        <v>0</v>
      </c>
      <c r="AJ75" s="310">
        <f>'energy balance'!AJ75</f>
        <v>0</v>
      </c>
      <c r="AK75" s="310">
        <f>'energy balance'!AK75</f>
        <v>0</v>
      </c>
      <c r="AL75" s="310">
        <f>'energy balance'!AL75</f>
        <v>0</v>
      </c>
      <c r="AM75" s="310">
        <f>'energy balance'!AM75</f>
        <v>0</v>
      </c>
      <c r="AN75" s="310">
        <f>'energy balance'!AN75</f>
        <v>0</v>
      </c>
      <c r="AO75" s="310">
        <f>'energy balance'!AO75</f>
        <v>0</v>
      </c>
      <c r="AP75" s="310">
        <f>'energy balance'!AP75</f>
        <v>0</v>
      </c>
      <c r="AQ75" s="310">
        <f>'energy balance'!AQ75</f>
        <v>0</v>
      </c>
      <c r="AR75" s="310">
        <f>'energy balance'!AR75</f>
        <v>0</v>
      </c>
      <c r="AS75" s="310">
        <f>'energy balance'!AS75</f>
        <v>0</v>
      </c>
      <c r="AT75" s="310">
        <f>'energy balance'!AT75</f>
        <v>0</v>
      </c>
      <c r="AU75" s="310">
        <f>'energy balance'!AU75</f>
        <v>0</v>
      </c>
      <c r="AV75" s="310">
        <f>'energy balance'!AV75</f>
        <v>0</v>
      </c>
      <c r="AW75" s="310">
        <f>'energy balance'!AW75</f>
        <v>0</v>
      </c>
      <c r="AX75" s="310">
        <f>'energy balance'!AX75</f>
        <v>0</v>
      </c>
      <c r="AY75" s="310">
        <f>'energy balance'!AY75</f>
        <v>0</v>
      </c>
      <c r="AZ75" s="310">
        <f>'energy balance'!AZ75</f>
        <v>0</v>
      </c>
      <c r="BA75" s="310">
        <f>'energy balance'!BA75</f>
        <v>0</v>
      </c>
      <c r="BB75" s="310">
        <f>'energy balance'!BB75</f>
        <v>0</v>
      </c>
      <c r="BC75" s="310">
        <f>'energy balance'!BC75</f>
        <v>0</v>
      </c>
      <c r="BD75" s="310">
        <f>'energy balance'!BD75</f>
        <v>0</v>
      </c>
      <c r="BE75" s="310">
        <f>'energy balance'!BE75</f>
        <v>0</v>
      </c>
      <c r="BF75" s="310">
        <f>'energy balance'!BF75</f>
        <v>0</v>
      </c>
      <c r="BG75" s="310">
        <f>'energy balance'!BG75</f>
        <v>0</v>
      </c>
      <c r="BH75" s="310">
        <f>'energy balance'!BH75</f>
        <v>0</v>
      </c>
      <c r="BI75" s="310">
        <f>'energy balance'!BI75</f>
        <v>0</v>
      </c>
      <c r="BJ75" s="310">
        <f>'energy balance'!BJ75</f>
        <v>0</v>
      </c>
      <c r="BK75" s="310">
        <f>'energy balance'!BK75</f>
        <v>0</v>
      </c>
      <c r="BL75" s="310">
        <f>'energy balance'!BL75</f>
        <v>0</v>
      </c>
      <c r="BM75" s="310">
        <f>'energy balance'!BM75</f>
        <v>0</v>
      </c>
      <c r="BN75" s="311">
        <f>'energy balance'!BN75</f>
        <v>0</v>
      </c>
      <c r="BO75" s="312">
        <f>'energy balance'!BO75</f>
        <v>0</v>
      </c>
    </row>
    <row r="76" spans="2:67" x14ac:dyDescent="0.2">
      <c r="B76" s="28" t="s">
        <v>114</v>
      </c>
      <c r="C76">
        <f>'energy balance'!C76</f>
        <v>0</v>
      </c>
      <c r="D76">
        <f>'energy balance'!D76</f>
        <v>0</v>
      </c>
      <c r="E76" s="310">
        <f>'energy balance'!E76</f>
        <v>0</v>
      </c>
      <c r="F76" s="310">
        <f>'energy balance'!F76</f>
        <v>0</v>
      </c>
      <c r="G76" s="310">
        <f>'energy balance'!G76</f>
        <v>0</v>
      </c>
      <c r="H76" s="310">
        <f>'energy balance'!H76</f>
        <v>0</v>
      </c>
      <c r="I76" s="310">
        <f>'energy balance'!I76</f>
        <v>0</v>
      </c>
      <c r="J76" s="310">
        <f>'energy balance'!J76</f>
        <v>0</v>
      </c>
      <c r="K76" s="310">
        <f>'energy balance'!K76</f>
        <v>0</v>
      </c>
      <c r="L76" s="310">
        <f>'energy balance'!L76</f>
        <v>0</v>
      </c>
      <c r="M76" s="310">
        <f>'energy balance'!M76</f>
        <v>0</v>
      </c>
      <c r="N76" s="310">
        <f>'energy balance'!N76</f>
        <v>0</v>
      </c>
      <c r="O76" s="310">
        <f>'energy balance'!O76</f>
        <v>0</v>
      </c>
      <c r="P76" s="310">
        <f>'energy balance'!P76</f>
        <v>0</v>
      </c>
      <c r="Q76" s="310">
        <f>'energy balance'!Q76</f>
        <v>0</v>
      </c>
      <c r="R76" s="310">
        <f>'energy balance'!R76</f>
        <v>0</v>
      </c>
      <c r="S76" s="310">
        <f>'energy balance'!S76</f>
        <v>0</v>
      </c>
      <c r="T76" s="310">
        <f>'energy balance'!T76</f>
        <v>0</v>
      </c>
      <c r="U76">
        <f>'energy balance'!U76</f>
        <v>0</v>
      </c>
      <c r="V76" s="310">
        <f>'energy balance'!V76</f>
        <v>0</v>
      </c>
      <c r="W76" s="310">
        <f>'energy balance'!W76</f>
        <v>0</v>
      </c>
      <c r="X76" s="310">
        <f>'energy balance'!X76</f>
        <v>0</v>
      </c>
      <c r="Y76" s="310">
        <f>'energy balance'!Y76</f>
        <v>0</v>
      </c>
      <c r="Z76" s="310">
        <f>'energy balance'!Z76</f>
        <v>0</v>
      </c>
      <c r="AA76" s="310">
        <f>'energy balance'!AA76</f>
        <v>0</v>
      </c>
      <c r="AB76" s="310">
        <f>'energy balance'!AB76</f>
        <v>0</v>
      </c>
      <c r="AC76" s="310">
        <f>'energy balance'!AC76</f>
        <v>0</v>
      </c>
      <c r="AD76" s="310">
        <f>'energy balance'!AD76</f>
        <v>0</v>
      </c>
      <c r="AE76" s="310">
        <f>'energy balance'!AE76</f>
        <v>0</v>
      </c>
      <c r="AF76" s="310">
        <f>'energy balance'!AF76</f>
        <v>0</v>
      </c>
      <c r="AG76" s="310">
        <f>'energy balance'!AG76</f>
        <v>0</v>
      </c>
      <c r="AH76" s="310">
        <f>'energy balance'!AH76</f>
        <v>0</v>
      </c>
      <c r="AI76" s="310">
        <f>'energy balance'!AI76</f>
        <v>0</v>
      </c>
      <c r="AJ76" s="310">
        <f>'energy balance'!AJ76</f>
        <v>0</v>
      </c>
      <c r="AK76" s="310">
        <f>'energy balance'!AK76</f>
        <v>0</v>
      </c>
      <c r="AL76" s="310">
        <f>'energy balance'!AL76</f>
        <v>0</v>
      </c>
      <c r="AM76" s="310">
        <f>'energy balance'!AM76</f>
        <v>0</v>
      </c>
      <c r="AN76" s="310">
        <f>'energy balance'!AN76</f>
        <v>0</v>
      </c>
      <c r="AO76" s="310">
        <f>'energy balance'!AO76</f>
        <v>0</v>
      </c>
      <c r="AP76" s="310">
        <f>'energy balance'!AP76</f>
        <v>0</v>
      </c>
      <c r="AQ76" s="310">
        <f>'energy balance'!AQ76</f>
        <v>0</v>
      </c>
      <c r="AR76" s="310">
        <f>'energy balance'!AR76</f>
        <v>0</v>
      </c>
      <c r="AS76" s="310">
        <f>'energy balance'!AS76</f>
        <v>0</v>
      </c>
      <c r="AT76" s="310">
        <f>'energy balance'!AT76</f>
        <v>0</v>
      </c>
      <c r="AU76" s="310">
        <f>'energy balance'!AU76</f>
        <v>0</v>
      </c>
      <c r="AV76" s="310">
        <f>'energy balance'!AV76</f>
        <v>0</v>
      </c>
      <c r="AW76" s="310">
        <f>'energy balance'!AW76</f>
        <v>0</v>
      </c>
      <c r="AX76" s="310">
        <f>'energy balance'!AX76</f>
        <v>0</v>
      </c>
      <c r="AY76" s="310">
        <f>'energy balance'!AY76</f>
        <v>0</v>
      </c>
      <c r="AZ76" s="310">
        <f>'energy balance'!AZ76</f>
        <v>0</v>
      </c>
      <c r="BA76" s="310">
        <f>'energy balance'!BA76</f>
        <v>0</v>
      </c>
      <c r="BB76" s="310">
        <f>'energy balance'!BB76</f>
        <v>0</v>
      </c>
      <c r="BC76" s="310">
        <f>'energy balance'!BC76</f>
        <v>0</v>
      </c>
      <c r="BD76" s="310">
        <f>'energy balance'!BD76</f>
        <v>0</v>
      </c>
      <c r="BE76" s="310">
        <f>'energy balance'!BE76</f>
        <v>0</v>
      </c>
      <c r="BF76" s="310">
        <f>'energy balance'!BF76</f>
        <v>0</v>
      </c>
      <c r="BG76" s="310">
        <f>'energy balance'!BG76</f>
        <v>0</v>
      </c>
      <c r="BH76" s="310">
        <f>'energy balance'!BH76</f>
        <v>0</v>
      </c>
      <c r="BI76" s="310">
        <f>'energy balance'!BI76</f>
        <v>0</v>
      </c>
      <c r="BJ76" s="310">
        <f>'energy balance'!BJ76</f>
        <v>0</v>
      </c>
      <c r="BK76" s="310">
        <f>'energy balance'!BK76</f>
        <v>0</v>
      </c>
      <c r="BL76" s="310">
        <f>'energy balance'!BL76</f>
        <v>0</v>
      </c>
      <c r="BM76" s="310">
        <f>'energy balance'!BM76</f>
        <v>0</v>
      </c>
      <c r="BN76" s="311">
        <f>'energy balance'!BN76</f>
        <v>0</v>
      </c>
      <c r="BO76" s="312">
        <f>'energy balance'!BO76</f>
        <v>0</v>
      </c>
    </row>
    <row r="77" spans="2:67" x14ac:dyDescent="0.2">
      <c r="B77" s="28" t="s">
        <v>115</v>
      </c>
      <c r="C77">
        <f>'energy balance'!C77</f>
        <v>0</v>
      </c>
      <c r="D77">
        <f>'energy balance'!D77</f>
        <v>0</v>
      </c>
      <c r="E77" s="310">
        <f>'energy balance'!E77</f>
        <v>0</v>
      </c>
      <c r="F77" s="310">
        <f>'energy balance'!F77</f>
        <v>0</v>
      </c>
      <c r="G77" s="310">
        <f>'energy balance'!G77</f>
        <v>0</v>
      </c>
      <c r="H77" s="310">
        <f>'energy balance'!H77</f>
        <v>0</v>
      </c>
      <c r="I77" s="310">
        <f>'energy balance'!I77</f>
        <v>0</v>
      </c>
      <c r="J77" s="310">
        <f>'energy balance'!J77</f>
        <v>0</v>
      </c>
      <c r="K77" s="310">
        <f>'energy balance'!K77</f>
        <v>0</v>
      </c>
      <c r="L77" s="310">
        <f>'energy balance'!L77</f>
        <v>0</v>
      </c>
      <c r="M77" s="310">
        <f>'energy balance'!M77</f>
        <v>0</v>
      </c>
      <c r="N77" s="310">
        <f>'energy balance'!N77</f>
        <v>0</v>
      </c>
      <c r="O77" s="310">
        <f>'energy balance'!O77</f>
        <v>0</v>
      </c>
      <c r="P77" s="310">
        <f>'energy balance'!P77</f>
        <v>0</v>
      </c>
      <c r="Q77" s="310">
        <f>'energy balance'!Q77</f>
        <v>0</v>
      </c>
      <c r="R77" s="310">
        <f>'energy balance'!R77</f>
        <v>0</v>
      </c>
      <c r="S77" s="310">
        <f>'energy balance'!S77</f>
        <v>0</v>
      </c>
      <c r="T77" s="310">
        <f>'energy balance'!T77</f>
        <v>0</v>
      </c>
      <c r="U77">
        <f>'energy balance'!U77</f>
        <v>0</v>
      </c>
      <c r="V77" s="310">
        <f>'energy balance'!V77</f>
        <v>0</v>
      </c>
      <c r="W77" s="310">
        <f>'energy balance'!W77</f>
        <v>0</v>
      </c>
      <c r="X77" s="310">
        <f>'energy balance'!X77</f>
        <v>0</v>
      </c>
      <c r="Y77" s="310">
        <f>'energy balance'!Y77</f>
        <v>0</v>
      </c>
      <c r="Z77" s="310">
        <f>'energy balance'!Z77</f>
        <v>0</v>
      </c>
      <c r="AA77" s="310">
        <f>'energy balance'!AA77</f>
        <v>0</v>
      </c>
      <c r="AB77" s="310">
        <f>'energy balance'!AB77</f>
        <v>0</v>
      </c>
      <c r="AC77" s="310">
        <f>'energy balance'!AC77</f>
        <v>0</v>
      </c>
      <c r="AD77" s="310">
        <f>'energy balance'!AD77</f>
        <v>0</v>
      </c>
      <c r="AE77" s="310">
        <f>'energy balance'!AE77</f>
        <v>0</v>
      </c>
      <c r="AF77" s="310">
        <f>'energy balance'!AF77</f>
        <v>0</v>
      </c>
      <c r="AG77" s="310">
        <f>'energy balance'!AG77</f>
        <v>0</v>
      </c>
      <c r="AH77" s="310">
        <f>'energy balance'!AH77</f>
        <v>0</v>
      </c>
      <c r="AI77" s="310">
        <f>'energy balance'!AI77</f>
        <v>0</v>
      </c>
      <c r="AJ77" s="310">
        <f>'energy balance'!AJ77</f>
        <v>0</v>
      </c>
      <c r="AK77" s="310">
        <f>'energy balance'!AK77</f>
        <v>0</v>
      </c>
      <c r="AL77" s="310">
        <f>'energy balance'!AL77</f>
        <v>0</v>
      </c>
      <c r="AM77" s="310">
        <f>'energy balance'!AM77</f>
        <v>0</v>
      </c>
      <c r="AN77" s="310">
        <f>'energy balance'!AN77</f>
        <v>0</v>
      </c>
      <c r="AO77" s="310">
        <f>'energy balance'!AO77</f>
        <v>0</v>
      </c>
      <c r="AP77" s="310">
        <f>'energy balance'!AP77</f>
        <v>0</v>
      </c>
      <c r="AQ77" s="310">
        <f>'energy balance'!AQ77</f>
        <v>0</v>
      </c>
      <c r="AR77" s="310">
        <f>'energy balance'!AR77</f>
        <v>0</v>
      </c>
      <c r="AS77" s="310">
        <f>'energy balance'!AS77</f>
        <v>0</v>
      </c>
      <c r="AT77" s="310">
        <f>'energy balance'!AT77</f>
        <v>0</v>
      </c>
      <c r="AU77" s="310">
        <f>'energy balance'!AU77</f>
        <v>0</v>
      </c>
      <c r="AV77" s="310">
        <f>'energy balance'!AV77</f>
        <v>0</v>
      </c>
      <c r="AW77" s="310">
        <f>'energy balance'!AW77</f>
        <v>0</v>
      </c>
      <c r="AX77" s="310">
        <f>'energy balance'!AX77</f>
        <v>0</v>
      </c>
      <c r="AY77" s="310">
        <f>'energy balance'!AY77</f>
        <v>0</v>
      </c>
      <c r="AZ77" s="310">
        <f>'energy balance'!AZ77</f>
        <v>0</v>
      </c>
      <c r="BA77" s="310">
        <f>'energy balance'!BA77</f>
        <v>0</v>
      </c>
      <c r="BB77" s="310">
        <f>'energy balance'!BB77</f>
        <v>0</v>
      </c>
      <c r="BC77" s="310">
        <f>'energy balance'!BC77</f>
        <v>0</v>
      </c>
      <c r="BD77" s="310">
        <f>'energy balance'!BD77</f>
        <v>0</v>
      </c>
      <c r="BE77" s="310">
        <f>'energy balance'!BE77</f>
        <v>0</v>
      </c>
      <c r="BF77" s="310">
        <f>'energy balance'!BF77</f>
        <v>0</v>
      </c>
      <c r="BG77" s="310">
        <f>'energy balance'!BG77</f>
        <v>0</v>
      </c>
      <c r="BH77" s="310">
        <f>'energy balance'!BH77</f>
        <v>0</v>
      </c>
      <c r="BI77" s="310">
        <f>'energy balance'!BI77</f>
        <v>0</v>
      </c>
      <c r="BJ77" s="310">
        <f>'energy balance'!BJ77</f>
        <v>0</v>
      </c>
      <c r="BK77" s="310">
        <f>'energy balance'!BK77</f>
        <v>0</v>
      </c>
      <c r="BL77" s="310">
        <f>'energy balance'!BL77</f>
        <v>0</v>
      </c>
      <c r="BM77" s="310">
        <f>'energy balance'!BM77</f>
        <v>0</v>
      </c>
      <c r="BN77" s="311">
        <f>'energy balance'!BN77</f>
        <v>0</v>
      </c>
      <c r="BO77" s="312">
        <f>'energy balance'!BO77</f>
        <v>0</v>
      </c>
    </row>
    <row r="78" spans="2:67" x14ac:dyDescent="0.2">
      <c r="B78" s="28" t="s">
        <v>116</v>
      </c>
      <c r="C78">
        <f>'energy balance'!C78</f>
        <v>0</v>
      </c>
      <c r="D78">
        <f>'energy balance'!D78</f>
        <v>0</v>
      </c>
      <c r="E78" s="310">
        <f>'energy balance'!E78</f>
        <v>0</v>
      </c>
      <c r="F78" s="310">
        <f>'energy balance'!F78</f>
        <v>0</v>
      </c>
      <c r="G78" s="310">
        <f>'energy balance'!G78</f>
        <v>0</v>
      </c>
      <c r="H78" s="310">
        <f>'energy balance'!H78</f>
        <v>0</v>
      </c>
      <c r="I78" s="310">
        <f>'energy balance'!I78</f>
        <v>0</v>
      </c>
      <c r="J78" s="310">
        <f>'energy balance'!J78</f>
        <v>0</v>
      </c>
      <c r="K78" s="310">
        <f>'energy balance'!K78</f>
        <v>0</v>
      </c>
      <c r="L78" s="310">
        <f>'energy balance'!L78</f>
        <v>0</v>
      </c>
      <c r="M78" s="310">
        <f>'energy balance'!M78</f>
        <v>0</v>
      </c>
      <c r="N78" s="310">
        <f>'energy balance'!N78</f>
        <v>0</v>
      </c>
      <c r="O78" s="310">
        <f>'energy balance'!O78</f>
        <v>0</v>
      </c>
      <c r="P78" s="310">
        <f>'energy balance'!P78</f>
        <v>0</v>
      </c>
      <c r="Q78" s="310">
        <f>'energy balance'!Q78</f>
        <v>0</v>
      </c>
      <c r="R78" s="310">
        <f>'energy balance'!R78</f>
        <v>0</v>
      </c>
      <c r="S78" s="310">
        <f>'energy balance'!S78</f>
        <v>0</v>
      </c>
      <c r="T78" s="310">
        <f>'energy balance'!T78</f>
        <v>0</v>
      </c>
      <c r="U78">
        <f>'energy balance'!U78</f>
        <v>0</v>
      </c>
      <c r="V78" s="310">
        <f>'energy balance'!V78</f>
        <v>0</v>
      </c>
      <c r="W78" s="310">
        <f>'energy balance'!W78</f>
        <v>0</v>
      </c>
      <c r="X78" s="310">
        <f>'energy balance'!X78</f>
        <v>0</v>
      </c>
      <c r="Y78" s="310">
        <f>'energy balance'!Y78</f>
        <v>0</v>
      </c>
      <c r="Z78" s="310">
        <f>'energy balance'!Z78</f>
        <v>0</v>
      </c>
      <c r="AA78" s="310">
        <f>'energy balance'!AA78</f>
        <v>0</v>
      </c>
      <c r="AB78" s="310">
        <f>'energy balance'!AB78</f>
        <v>0</v>
      </c>
      <c r="AC78" s="310">
        <f>'energy balance'!AC78</f>
        <v>0</v>
      </c>
      <c r="AD78" s="310">
        <f>'energy balance'!AD78</f>
        <v>0</v>
      </c>
      <c r="AE78" s="310">
        <f>'energy balance'!AE78</f>
        <v>0</v>
      </c>
      <c r="AF78" s="310">
        <f>'energy balance'!AF78</f>
        <v>0</v>
      </c>
      <c r="AG78" s="310">
        <f>'energy balance'!AG78</f>
        <v>0</v>
      </c>
      <c r="AH78" s="310">
        <f>'energy balance'!AH78</f>
        <v>0</v>
      </c>
      <c r="AI78" s="310">
        <f>'energy balance'!AI78</f>
        <v>0</v>
      </c>
      <c r="AJ78" s="310">
        <f>'energy balance'!AJ78</f>
        <v>0</v>
      </c>
      <c r="AK78" s="310">
        <f>'energy balance'!AK78</f>
        <v>0</v>
      </c>
      <c r="AL78" s="310">
        <f>'energy balance'!AL78</f>
        <v>0</v>
      </c>
      <c r="AM78" s="310">
        <f>'energy balance'!AM78</f>
        <v>0</v>
      </c>
      <c r="AN78" s="310">
        <f>'energy balance'!AN78</f>
        <v>0</v>
      </c>
      <c r="AO78" s="310">
        <f>'energy balance'!AO78</f>
        <v>0</v>
      </c>
      <c r="AP78" s="310">
        <f>'energy balance'!AP78</f>
        <v>0</v>
      </c>
      <c r="AQ78" s="310">
        <f>'energy balance'!AQ78</f>
        <v>0</v>
      </c>
      <c r="AR78" s="310">
        <f>'energy balance'!AR78</f>
        <v>0</v>
      </c>
      <c r="AS78" s="310">
        <f>'energy balance'!AS78</f>
        <v>0</v>
      </c>
      <c r="AT78" s="310">
        <f>'energy balance'!AT78</f>
        <v>0</v>
      </c>
      <c r="AU78" s="310">
        <f>'energy balance'!AU78</f>
        <v>0</v>
      </c>
      <c r="AV78" s="310">
        <f>'energy balance'!AV78</f>
        <v>0</v>
      </c>
      <c r="AW78" s="310">
        <f>'energy balance'!AW78</f>
        <v>0</v>
      </c>
      <c r="AX78" s="310">
        <f>'energy balance'!AX78</f>
        <v>0</v>
      </c>
      <c r="AY78" s="310">
        <f>'energy balance'!AY78</f>
        <v>0</v>
      </c>
      <c r="AZ78" s="310">
        <f>'energy balance'!AZ78</f>
        <v>0</v>
      </c>
      <c r="BA78" s="310">
        <f>'energy balance'!BA78</f>
        <v>0</v>
      </c>
      <c r="BB78" s="310">
        <f>'energy balance'!BB78</f>
        <v>0</v>
      </c>
      <c r="BC78" s="310">
        <f>'energy balance'!BC78</f>
        <v>0</v>
      </c>
      <c r="BD78" s="310">
        <f>'energy balance'!BD78</f>
        <v>0</v>
      </c>
      <c r="BE78" s="310">
        <f>'energy balance'!BE78</f>
        <v>0</v>
      </c>
      <c r="BF78" s="310">
        <f>'energy balance'!BF78</f>
        <v>0</v>
      </c>
      <c r="BG78" s="310">
        <f>'energy balance'!BG78</f>
        <v>0</v>
      </c>
      <c r="BH78" s="310">
        <f>'energy balance'!BH78</f>
        <v>0</v>
      </c>
      <c r="BI78" s="310">
        <f>'energy balance'!BI78</f>
        <v>0</v>
      </c>
      <c r="BJ78" s="310">
        <f>'energy balance'!BJ78</f>
        <v>0</v>
      </c>
      <c r="BK78" s="310">
        <f>'energy balance'!BK78</f>
        <v>0</v>
      </c>
      <c r="BL78" s="310">
        <f>'energy balance'!BL78</f>
        <v>0</v>
      </c>
      <c r="BM78" s="310">
        <f>'energy balance'!BM78</f>
        <v>0</v>
      </c>
      <c r="BN78" s="311">
        <f>'energy balance'!BN78</f>
        <v>0</v>
      </c>
      <c r="BO78" s="312">
        <f>'energy balance'!BO78</f>
        <v>0</v>
      </c>
    </row>
    <row r="79" spans="2:67" x14ac:dyDescent="0.2">
      <c r="B79" s="28" t="s">
        <v>117</v>
      </c>
      <c r="C79">
        <f>'energy balance'!C79</f>
        <v>0</v>
      </c>
      <c r="D79">
        <f>'energy balance'!D79</f>
        <v>0</v>
      </c>
      <c r="E79" s="310">
        <f>'energy balance'!E79</f>
        <v>0</v>
      </c>
      <c r="F79" s="310">
        <f>'energy balance'!F79</f>
        <v>0</v>
      </c>
      <c r="G79" s="310">
        <f>'energy balance'!G79</f>
        <v>0</v>
      </c>
      <c r="H79" s="310">
        <f>'energy balance'!H79</f>
        <v>0</v>
      </c>
      <c r="I79" s="310">
        <f>'energy balance'!I79</f>
        <v>0</v>
      </c>
      <c r="J79" s="310">
        <f>'energy balance'!J79</f>
        <v>0</v>
      </c>
      <c r="K79" s="310">
        <f>'energy balance'!K79</f>
        <v>0</v>
      </c>
      <c r="L79" s="310">
        <f>'energy balance'!L79</f>
        <v>0</v>
      </c>
      <c r="M79" s="310">
        <f>'energy balance'!M79</f>
        <v>0</v>
      </c>
      <c r="N79" s="310">
        <f>'energy balance'!N79</f>
        <v>0</v>
      </c>
      <c r="O79" s="310">
        <f>'energy balance'!O79</f>
        <v>0</v>
      </c>
      <c r="P79" s="310">
        <f>'energy balance'!P79</f>
        <v>0</v>
      </c>
      <c r="Q79" s="310">
        <f>'energy balance'!Q79</f>
        <v>0</v>
      </c>
      <c r="R79" s="310">
        <f>'energy balance'!R79</f>
        <v>0</v>
      </c>
      <c r="S79" s="310">
        <f>'energy balance'!S79</f>
        <v>0</v>
      </c>
      <c r="T79" s="310">
        <f>'energy balance'!T79</f>
        <v>0</v>
      </c>
      <c r="U79">
        <f>'energy balance'!U79</f>
        <v>0</v>
      </c>
      <c r="V79" s="310">
        <f>'energy balance'!V79</f>
        <v>0</v>
      </c>
      <c r="W79" s="310">
        <f>'energy balance'!W79</f>
        <v>0</v>
      </c>
      <c r="X79" s="310">
        <f>'energy balance'!X79</f>
        <v>0</v>
      </c>
      <c r="Y79" s="310">
        <f>'energy balance'!Y79</f>
        <v>0</v>
      </c>
      <c r="Z79" s="310">
        <f>'energy balance'!Z79</f>
        <v>0</v>
      </c>
      <c r="AA79" s="310">
        <f>'energy balance'!AA79</f>
        <v>0</v>
      </c>
      <c r="AB79" s="310">
        <f>'energy balance'!AB79</f>
        <v>0</v>
      </c>
      <c r="AC79" s="310">
        <f>'energy balance'!AC79</f>
        <v>0</v>
      </c>
      <c r="AD79" s="310">
        <f>'energy balance'!AD79</f>
        <v>0</v>
      </c>
      <c r="AE79" s="310">
        <f>'energy balance'!AE79</f>
        <v>0</v>
      </c>
      <c r="AF79" s="310">
        <f>'energy balance'!AF79</f>
        <v>0</v>
      </c>
      <c r="AG79" s="310">
        <f>'energy balance'!AG79</f>
        <v>0</v>
      </c>
      <c r="AH79" s="310">
        <f>'energy balance'!AH79</f>
        <v>0</v>
      </c>
      <c r="AI79" s="310">
        <f>'energy balance'!AI79</f>
        <v>0</v>
      </c>
      <c r="AJ79" s="310">
        <f>'energy balance'!AJ79</f>
        <v>0</v>
      </c>
      <c r="AK79" s="310">
        <f>'energy balance'!AK79</f>
        <v>0</v>
      </c>
      <c r="AL79" s="310">
        <f>'energy balance'!AL79</f>
        <v>0</v>
      </c>
      <c r="AM79" s="310">
        <f>'energy balance'!AM79</f>
        <v>0</v>
      </c>
      <c r="AN79" s="310">
        <f>'energy balance'!AN79</f>
        <v>0</v>
      </c>
      <c r="AO79" s="310">
        <f>'energy balance'!AO79</f>
        <v>0</v>
      </c>
      <c r="AP79" s="310">
        <f>'energy balance'!AP79</f>
        <v>0</v>
      </c>
      <c r="AQ79" s="310">
        <f>'energy balance'!AQ79</f>
        <v>0</v>
      </c>
      <c r="AR79" s="310">
        <f>'energy balance'!AR79</f>
        <v>0</v>
      </c>
      <c r="AS79" s="310">
        <f>'energy balance'!AS79</f>
        <v>0</v>
      </c>
      <c r="AT79" s="310">
        <f>'energy balance'!AT79</f>
        <v>0</v>
      </c>
      <c r="AU79" s="310">
        <f>'energy balance'!AU79</f>
        <v>0</v>
      </c>
      <c r="AV79" s="310">
        <f>'energy balance'!AV79</f>
        <v>0</v>
      </c>
      <c r="AW79" s="310">
        <f>'energy balance'!AW79</f>
        <v>0</v>
      </c>
      <c r="AX79" s="310">
        <f>'energy balance'!AX79</f>
        <v>0</v>
      </c>
      <c r="AY79" s="310">
        <f>'energy balance'!AY79</f>
        <v>0</v>
      </c>
      <c r="AZ79" s="310">
        <f>'energy balance'!AZ79</f>
        <v>0</v>
      </c>
      <c r="BA79" s="310">
        <f>'energy balance'!BA79</f>
        <v>0</v>
      </c>
      <c r="BB79" s="310">
        <f>'energy balance'!BB79</f>
        <v>0</v>
      </c>
      <c r="BC79" s="310">
        <f>'energy balance'!BC79</f>
        <v>0</v>
      </c>
      <c r="BD79" s="310">
        <f>'energy balance'!BD79</f>
        <v>0</v>
      </c>
      <c r="BE79" s="310">
        <f>'energy balance'!BE79</f>
        <v>0</v>
      </c>
      <c r="BF79" s="310">
        <f>'energy balance'!BF79</f>
        <v>0</v>
      </c>
      <c r="BG79" s="310">
        <f>'energy balance'!BG79</f>
        <v>0</v>
      </c>
      <c r="BH79" s="310">
        <f>'energy balance'!BH79</f>
        <v>0</v>
      </c>
      <c r="BI79" s="310">
        <f>'energy balance'!BI79</f>
        <v>0</v>
      </c>
      <c r="BJ79" s="310">
        <f>'energy balance'!BJ79</f>
        <v>0</v>
      </c>
      <c r="BK79" s="310">
        <f>'energy balance'!BK79</f>
        <v>0</v>
      </c>
      <c r="BL79" s="310">
        <f>'energy balance'!BL79</f>
        <v>0</v>
      </c>
      <c r="BM79" s="310">
        <f>'energy balance'!BM79</f>
        <v>0</v>
      </c>
      <c r="BN79" s="311">
        <f>'energy balance'!BN79</f>
        <v>0</v>
      </c>
      <c r="BO79" s="312">
        <f>'energy balance'!BO79</f>
        <v>0</v>
      </c>
    </row>
    <row r="80" spans="2:67" ht="17" thickBot="1" x14ac:dyDescent="0.25">
      <c r="B80" s="28" t="s">
        <v>118</v>
      </c>
      <c r="C80">
        <f>'energy balance'!C80</f>
        <v>0</v>
      </c>
      <c r="D80">
        <f>'energy balance'!D80</f>
        <v>0</v>
      </c>
      <c r="E80" s="310">
        <f>'energy balance'!E80</f>
        <v>0</v>
      </c>
      <c r="F80" s="310">
        <f>'energy balance'!F80</f>
        <v>0</v>
      </c>
      <c r="G80" s="310">
        <f>'energy balance'!G80</f>
        <v>0</v>
      </c>
      <c r="H80" s="310">
        <f>'energy balance'!H80</f>
        <v>0</v>
      </c>
      <c r="I80" s="310">
        <f>'energy balance'!I80</f>
        <v>0</v>
      </c>
      <c r="J80" s="310">
        <f>'energy balance'!J80</f>
        <v>0</v>
      </c>
      <c r="K80" s="310">
        <f>'energy balance'!K80</f>
        <v>0</v>
      </c>
      <c r="L80" s="310">
        <f>'energy balance'!L80</f>
        <v>0</v>
      </c>
      <c r="M80" s="310">
        <f>'energy balance'!M80</f>
        <v>0</v>
      </c>
      <c r="N80" s="310">
        <f>'energy balance'!N80</f>
        <v>0</v>
      </c>
      <c r="O80" s="310">
        <f>'energy balance'!O80</f>
        <v>0</v>
      </c>
      <c r="P80" s="310">
        <f>'energy balance'!P80</f>
        <v>0</v>
      </c>
      <c r="Q80" s="310">
        <f>'energy balance'!Q80</f>
        <v>0</v>
      </c>
      <c r="R80" s="310">
        <f>'energy balance'!R80</f>
        <v>0</v>
      </c>
      <c r="S80" s="310">
        <f>'energy balance'!S80</f>
        <v>0</v>
      </c>
      <c r="T80" s="310">
        <f>'energy balance'!T80</f>
        <v>0</v>
      </c>
      <c r="U80">
        <f>'energy balance'!U80</f>
        <v>0</v>
      </c>
      <c r="V80" s="310">
        <f>'energy balance'!V80</f>
        <v>0</v>
      </c>
      <c r="W80" s="310">
        <f>'energy balance'!W80</f>
        <v>0</v>
      </c>
      <c r="X80" s="310">
        <f>'energy balance'!X80</f>
        <v>0</v>
      </c>
      <c r="Y80" s="310">
        <f>'energy balance'!Y80</f>
        <v>0</v>
      </c>
      <c r="Z80" s="310">
        <f>'energy balance'!Z80</f>
        <v>0</v>
      </c>
      <c r="AA80" s="310">
        <f>'energy balance'!AA80</f>
        <v>0</v>
      </c>
      <c r="AB80" s="310">
        <f>'energy balance'!AB80</f>
        <v>0</v>
      </c>
      <c r="AC80" s="310">
        <f>'energy balance'!AC80</f>
        <v>0</v>
      </c>
      <c r="AD80" s="310">
        <f>'energy balance'!AD80</f>
        <v>0</v>
      </c>
      <c r="AE80" s="310">
        <f>'energy balance'!AE80</f>
        <v>0</v>
      </c>
      <c r="AF80" s="310">
        <f>'energy balance'!AF80</f>
        <v>0</v>
      </c>
      <c r="AG80" s="310">
        <f>'energy balance'!AG80</f>
        <v>0</v>
      </c>
      <c r="AH80" s="310">
        <f>'energy balance'!AH80</f>
        <v>0</v>
      </c>
      <c r="AI80" s="310">
        <f>'energy balance'!AI80</f>
        <v>0</v>
      </c>
      <c r="AJ80" s="310">
        <f>'energy balance'!AJ80</f>
        <v>0</v>
      </c>
      <c r="AK80" s="310">
        <f>'energy balance'!AK80</f>
        <v>0</v>
      </c>
      <c r="AL80" s="310">
        <f>'energy balance'!AL80</f>
        <v>0</v>
      </c>
      <c r="AM80" s="310">
        <f>'energy balance'!AM80</f>
        <v>0</v>
      </c>
      <c r="AN80" s="310">
        <f>'energy balance'!AN80</f>
        <v>0</v>
      </c>
      <c r="AO80" s="310">
        <f>'energy balance'!AO80</f>
        <v>0</v>
      </c>
      <c r="AP80" s="310">
        <f>'energy balance'!AP80</f>
        <v>0</v>
      </c>
      <c r="AQ80" s="310">
        <f>'energy balance'!AQ80</f>
        <v>0</v>
      </c>
      <c r="AR80" s="310">
        <f>'energy balance'!AR80</f>
        <v>0</v>
      </c>
      <c r="AS80" s="310">
        <f>'energy balance'!AS80</f>
        <v>0</v>
      </c>
      <c r="AT80" s="310">
        <f>'energy balance'!AT80</f>
        <v>0</v>
      </c>
      <c r="AU80" s="310">
        <f>'energy balance'!AU80</f>
        <v>0</v>
      </c>
      <c r="AV80" s="310">
        <f>'energy balance'!AV80</f>
        <v>0</v>
      </c>
      <c r="AW80" s="310">
        <f>'energy balance'!AW80</f>
        <v>0</v>
      </c>
      <c r="AX80" s="310">
        <f>'energy balance'!AX80</f>
        <v>0</v>
      </c>
      <c r="AY80" s="310">
        <f>'energy balance'!AY80</f>
        <v>0</v>
      </c>
      <c r="AZ80" s="310">
        <f>'energy balance'!AZ80</f>
        <v>0</v>
      </c>
      <c r="BA80" s="310">
        <f>'energy balance'!BA80</f>
        <v>0</v>
      </c>
      <c r="BB80" s="310">
        <f>'energy balance'!BB80</f>
        <v>0</v>
      </c>
      <c r="BC80" s="310">
        <f>'energy balance'!BC80</f>
        <v>0</v>
      </c>
      <c r="BD80" s="310">
        <f>'energy balance'!BD80</f>
        <v>0</v>
      </c>
      <c r="BE80" s="310">
        <f>'energy balance'!BE80</f>
        <v>0</v>
      </c>
      <c r="BF80" s="310">
        <f>'energy balance'!BF80</f>
        <v>0</v>
      </c>
      <c r="BG80" s="310">
        <f>'energy balance'!BG80</f>
        <v>0</v>
      </c>
      <c r="BH80" s="310">
        <f>'energy balance'!BH80</f>
        <v>0</v>
      </c>
      <c r="BI80" s="310">
        <f>'energy balance'!BI80</f>
        <v>0</v>
      </c>
      <c r="BJ80" s="310">
        <f>'energy balance'!BJ80</f>
        <v>0</v>
      </c>
      <c r="BK80" s="310">
        <f>'energy balance'!BK80</f>
        <v>0</v>
      </c>
      <c r="BL80" s="310">
        <f>'energy balance'!BL80</f>
        <v>0</v>
      </c>
      <c r="BM80" s="310">
        <f>'energy balance'!BM80</f>
        <v>0</v>
      </c>
      <c r="BN80" s="311">
        <f>'energy balance'!BN80</f>
        <v>0</v>
      </c>
      <c r="BO80" s="312">
        <f>'energy balance'!BO80</f>
        <v>0</v>
      </c>
    </row>
    <row r="81" spans="2:67" ht="17" thickBot="1" x14ac:dyDescent="0.25">
      <c r="B81" s="36" t="s">
        <v>119</v>
      </c>
      <c r="C81" s="303">
        <f>SUM(C82:C86)</f>
        <v>0</v>
      </c>
      <c r="D81" s="303">
        <f>SUM(D82:D86)</f>
        <v>0</v>
      </c>
      <c r="E81" s="316">
        <f t="shared" ref="E81:BM81" si="64">SUM(E82:E86)</f>
        <v>0</v>
      </c>
      <c r="F81" s="316">
        <f t="shared" si="64"/>
        <v>0</v>
      </c>
      <c r="G81" s="316">
        <f t="shared" si="64"/>
        <v>0</v>
      </c>
      <c r="H81" s="316">
        <f t="shared" si="64"/>
        <v>0</v>
      </c>
      <c r="I81" s="316">
        <f t="shared" si="64"/>
        <v>0</v>
      </c>
      <c r="J81" s="316">
        <f t="shared" si="64"/>
        <v>0</v>
      </c>
      <c r="K81" s="316">
        <f t="shared" si="64"/>
        <v>0</v>
      </c>
      <c r="L81" s="316">
        <f t="shared" si="64"/>
        <v>0</v>
      </c>
      <c r="M81" s="316">
        <f t="shared" si="64"/>
        <v>0</v>
      </c>
      <c r="N81" s="316">
        <f t="shared" si="64"/>
        <v>0</v>
      </c>
      <c r="O81" s="316">
        <f t="shared" si="64"/>
        <v>0</v>
      </c>
      <c r="P81" s="316">
        <f t="shared" si="64"/>
        <v>0</v>
      </c>
      <c r="Q81" s="316">
        <f t="shared" si="64"/>
        <v>0</v>
      </c>
      <c r="R81" s="316">
        <f t="shared" si="64"/>
        <v>0</v>
      </c>
      <c r="S81" s="316">
        <f t="shared" si="64"/>
        <v>0</v>
      </c>
      <c r="T81" s="316" t="e">
        <f t="shared" si="64"/>
        <v>#DIV/0!</v>
      </c>
      <c r="U81" s="303">
        <f t="shared" si="64"/>
        <v>0</v>
      </c>
      <c r="V81" s="316">
        <f t="shared" si="64"/>
        <v>0</v>
      </c>
      <c r="W81" s="316">
        <f t="shared" si="64"/>
        <v>0</v>
      </c>
      <c r="X81" s="316">
        <f t="shared" si="64"/>
        <v>0</v>
      </c>
      <c r="Y81" s="316">
        <f t="shared" si="64"/>
        <v>0</v>
      </c>
      <c r="Z81" s="316">
        <f t="shared" si="64"/>
        <v>0</v>
      </c>
      <c r="AA81" s="316">
        <f t="shared" si="64"/>
        <v>0</v>
      </c>
      <c r="AB81" s="316">
        <f t="shared" si="64"/>
        <v>0</v>
      </c>
      <c r="AC81" s="316">
        <f t="shared" si="64"/>
        <v>0</v>
      </c>
      <c r="AD81" s="316">
        <f t="shared" si="64"/>
        <v>0</v>
      </c>
      <c r="AE81" s="316">
        <f t="shared" si="64"/>
        <v>0</v>
      </c>
      <c r="AF81" s="316">
        <f t="shared" si="64"/>
        <v>0</v>
      </c>
      <c r="AG81" s="316">
        <f t="shared" si="64"/>
        <v>0</v>
      </c>
      <c r="AH81" s="316">
        <f t="shared" si="64"/>
        <v>0</v>
      </c>
      <c r="AI81" s="316">
        <f t="shared" si="64"/>
        <v>0</v>
      </c>
      <c r="AJ81" s="316">
        <f t="shared" si="64"/>
        <v>0</v>
      </c>
      <c r="AK81" s="316">
        <f t="shared" si="64"/>
        <v>0</v>
      </c>
      <c r="AL81" s="316">
        <f t="shared" si="64"/>
        <v>0</v>
      </c>
      <c r="AM81" s="316">
        <f t="shared" si="64"/>
        <v>0</v>
      </c>
      <c r="AN81" s="316">
        <f t="shared" si="64"/>
        <v>0</v>
      </c>
      <c r="AO81" s="316">
        <f t="shared" si="64"/>
        <v>0</v>
      </c>
      <c r="AP81" s="316">
        <f t="shared" si="64"/>
        <v>0</v>
      </c>
      <c r="AQ81" s="316">
        <f t="shared" si="64"/>
        <v>0</v>
      </c>
      <c r="AR81" s="316">
        <f t="shared" si="64"/>
        <v>0</v>
      </c>
      <c r="AS81" s="316">
        <f t="shared" si="64"/>
        <v>0</v>
      </c>
      <c r="AT81" s="316">
        <f t="shared" si="64"/>
        <v>0</v>
      </c>
      <c r="AU81" s="316" t="e">
        <f t="shared" si="64"/>
        <v>#DIV/0!</v>
      </c>
      <c r="AV81" s="316" t="e">
        <f t="shared" si="64"/>
        <v>#DIV/0!</v>
      </c>
      <c r="AW81" s="316">
        <f t="shared" si="64"/>
        <v>0</v>
      </c>
      <c r="AX81" s="316">
        <f t="shared" si="64"/>
        <v>0</v>
      </c>
      <c r="AY81" s="316">
        <f t="shared" si="64"/>
        <v>0</v>
      </c>
      <c r="AZ81" s="316" t="e">
        <f t="shared" si="64"/>
        <v>#DIV/0!</v>
      </c>
      <c r="BA81" s="316">
        <f t="shared" si="64"/>
        <v>0</v>
      </c>
      <c r="BB81" s="316">
        <f t="shared" si="64"/>
        <v>0</v>
      </c>
      <c r="BC81" s="316">
        <f t="shared" si="64"/>
        <v>0</v>
      </c>
      <c r="BD81" s="316">
        <f t="shared" si="64"/>
        <v>0</v>
      </c>
      <c r="BE81" s="316">
        <f t="shared" si="64"/>
        <v>0</v>
      </c>
      <c r="BF81" s="316">
        <f t="shared" si="64"/>
        <v>0</v>
      </c>
      <c r="BG81" s="316">
        <f t="shared" si="64"/>
        <v>0</v>
      </c>
      <c r="BH81" s="316">
        <f t="shared" si="64"/>
        <v>0</v>
      </c>
      <c r="BI81" s="316">
        <f t="shared" si="64"/>
        <v>0</v>
      </c>
      <c r="BJ81" s="316">
        <f t="shared" si="64"/>
        <v>0</v>
      </c>
      <c r="BK81" s="316">
        <f t="shared" si="64"/>
        <v>0</v>
      </c>
      <c r="BL81" s="316">
        <f t="shared" si="64"/>
        <v>0</v>
      </c>
      <c r="BM81" s="316" t="e">
        <f t="shared" si="64"/>
        <v>#DIV/0!</v>
      </c>
      <c r="BN81" s="317" t="e">
        <f>SUM(C81:BM81)</f>
        <v>#DIV/0!</v>
      </c>
      <c r="BO81" s="318">
        <f>'energy balance'!BO81</f>
        <v>0</v>
      </c>
    </row>
    <row r="82" spans="2:67" x14ac:dyDescent="0.2">
      <c r="B82" s="28" t="s">
        <v>120</v>
      </c>
      <c r="C82">
        <f>'energy balance'!C82</f>
        <v>0</v>
      </c>
      <c r="D82">
        <f>'energy balance'!D82</f>
        <v>0</v>
      </c>
      <c r="E82" s="310">
        <f>'energy balance'!E82</f>
        <v>0</v>
      </c>
      <c r="F82" s="310">
        <f>'energy balance'!F82</f>
        <v>0</v>
      </c>
      <c r="G82" s="310">
        <f>'energy balance'!G82</f>
        <v>0</v>
      </c>
      <c r="H82" s="310">
        <f>'energy balance'!H82</f>
        <v>0</v>
      </c>
      <c r="I82" s="310">
        <f>'energy balance'!I82</f>
        <v>0</v>
      </c>
      <c r="J82" s="310">
        <f>'energy balance'!J82</f>
        <v>0</v>
      </c>
      <c r="K82" s="310">
        <f>'energy balance'!K82</f>
        <v>0</v>
      </c>
      <c r="L82" s="310">
        <f>'energy balance'!L82</f>
        <v>0</v>
      </c>
      <c r="M82" s="310">
        <f>'energy balance'!M82</f>
        <v>0</v>
      </c>
      <c r="N82" s="310">
        <f>'energy balance'!N82</f>
        <v>0</v>
      </c>
      <c r="O82" s="310">
        <f>'energy balance'!O82</f>
        <v>0</v>
      </c>
      <c r="P82" s="310">
        <f>'energy balance'!P82</f>
        <v>0</v>
      </c>
      <c r="Q82" s="310">
        <f>'energy balance'!Q82</f>
        <v>0</v>
      </c>
      <c r="R82" s="310">
        <f>'energy balance'!R82</f>
        <v>0</v>
      </c>
      <c r="S82" s="310">
        <f>'energy balance'!S82</f>
        <v>0</v>
      </c>
      <c r="T82" s="309" t="e">
        <f>'energy balance'!T82-('Results by fuel'!G20)</f>
        <v>#DIV/0!</v>
      </c>
      <c r="U82">
        <f>'energy balance'!U82</f>
        <v>0</v>
      </c>
      <c r="V82" s="310">
        <f>'energy balance'!V82</f>
        <v>0</v>
      </c>
      <c r="W82" s="310">
        <f>'energy balance'!W82</f>
        <v>0</v>
      </c>
      <c r="X82" s="310">
        <f>'energy balance'!X82</f>
        <v>0</v>
      </c>
      <c r="Y82" s="310">
        <f>'energy balance'!Y82</f>
        <v>0</v>
      </c>
      <c r="Z82" s="310">
        <f>'energy balance'!Z82</f>
        <v>0</v>
      </c>
      <c r="AA82" s="310">
        <f>'energy balance'!AA82</f>
        <v>0</v>
      </c>
      <c r="AB82" s="310">
        <f>'energy balance'!AB82</f>
        <v>0</v>
      </c>
      <c r="AC82" s="310">
        <f>'energy balance'!AC82</f>
        <v>0</v>
      </c>
      <c r="AD82" s="310">
        <f>'energy balance'!AD82</f>
        <v>0</v>
      </c>
      <c r="AE82" s="310">
        <f>'energy balance'!AE82</f>
        <v>0</v>
      </c>
      <c r="AF82" s="310">
        <f>'energy balance'!AF82</f>
        <v>0</v>
      </c>
      <c r="AG82" s="310">
        <f>'energy balance'!AG82</f>
        <v>0</v>
      </c>
      <c r="AH82" s="310">
        <f>'energy balance'!AH82</f>
        <v>0</v>
      </c>
      <c r="AI82" s="310">
        <f>'energy balance'!AI82</f>
        <v>0</v>
      </c>
      <c r="AJ82" s="310">
        <f>'energy balance'!AJ82</f>
        <v>0</v>
      </c>
      <c r="AK82" s="310">
        <f>'energy balance'!AK82</f>
        <v>0</v>
      </c>
      <c r="AL82" s="310">
        <f>'energy balance'!AL82</f>
        <v>0</v>
      </c>
      <c r="AM82" s="310">
        <f>'energy balance'!AM82</f>
        <v>0</v>
      </c>
      <c r="AN82" s="310">
        <f>'energy balance'!AN82</f>
        <v>0</v>
      </c>
      <c r="AO82" s="310">
        <f>'energy balance'!AO82</f>
        <v>0</v>
      </c>
      <c r="AP82" s="310">
        <f>'energy balance'!AP82</f>
        <v>0</v>
      </c>
      <c r="AQ82" s="310">
        <f>'energy balance'!AQ82</f>
        <v>0</v>
      </c>
      <c r="AR82" s="310">
        <f>'energy balance'!AR82</f>
        <v>0</v>
      </c>
      <c r="AS82" s="310">
        <f>'energy balance'!AS82</f>
        <v>0</v>
      </c>
      <c r="AT82" s="310">
        <f>'energy balance'!AT82</f>
        <v>0</v>
      </c>
      <c r="AU82" s="309" t="e">
        <f>'energy balance'!AU82-('Results by fuel'!G22*'CEB allocation factors step 2'!AX54)</f>
        <v>#DIV/0!</v>
      </c>
      <c r="AV82" s="309" t="e">
        <f>'energy balance'!AV82-('Results by fuel'!G21)</f>
        <v>#DIV/0!</v>
      </c>
      <c r="AW82" s="310">
        <f>'energy balance'!AW82</f>
        <v>0</v>
      </c>
      <c r="AX82" s="310">
        <f>'energy balance'!AX82</f>
        <v>0</v>
      </c>
      <c r="AY82" s="310">
        <f>'energy balance'!AY82</f>
        <v>0</v>
      </c>
      <c r="AZ82" s="309" t="e">
        <f>'energy balance'!AZ82-('Results by fuel'!G22*'CEB allocation factors step 2'!AX54)</f>
        <v>#DIV/0!</v>
      </c>
      <c r="BA82" s="310">
        <f>'energy balance'!BA82</f>
        <v>0</v>
      </c>
      <c r="BB82" s="310">
        <f>'energy balance'!BB82</f>
        <v>0</v>
      </c>
      <c r="BC82" s="310">
        <f>'energy balance'!BC82</f>
        <v>0</v>
      </c>
      <c r="BD82" s="310">
        <f>'energy balance'!BD82</f>
        <v>0</v>
      </c>
      <c r="BE82" s="310">
        <f>'energy balance'!BE82</f>
        <v>0</v>
      </c>
      <c r="BF82" s="310">
        <f>'energy balance'!BF82</f>
        <v>0</v>
      </c>
      <c r="BG82" s="310">
        <f>'energy balance'!BG82</f>
        <v>0</v>
      </c>
      <c r="BH82" s="310">
        <f>'energy balance'!BH82</f>
        <v>0</v>
      </c>
      <c r="BI82" s="310">
        <f>'energy balance'!BI82</f>
        <v>0</v>
      </c>
      <c r="BJ82" s="310">
        <f>'energy balance'!BJ82</f>
        <v>0</v>
      </c>
      <c r="BK82" s="310">
        <f>'energy balance'!BK82</f>
        <v>0</v>
      </c>
      <c r="BL82" s="310">
        <f>'energy balance'!BL82</f>
        <v>0</v>
      </c>
      <c r="BM82" s="309" t="e">
        <f>'energy balance'!BM82+(('Results by fuel'!J23-(0.25*'Results by fuel'!H21)))</f>
        <v>#DIV/0!</v>
      </c>
      <c r="BN82" s="307" t="e">
        <f>SUM(C82:BM82)</f>
        <v>#DIV/0!</v>
      </c>
      <c r="BO82" s="315">
        <f>'energy balance'!BO82</f>
        <v>0</v>
      </c>
    </row>
    <row r="83" spans="2:67" x14ac:dyDescent="0.2">
      <c r="B83" s="28" t="s">
        <v>121</v>
      </c>
      <c r="C83">
        <f>'energy balance'!C83</f>
        <v>0</v>
      </c>
      <c r="D83">
        <f>'energy balance'!D83</f>
        <v>0</v>
      </c>
      <c r="E83" s="310">
        <f>'energy balance'!E83</f>
        <v>0</v>
      </c>
      <c r="F83" s="310">
        <f>'energy balance'!F83</f>
        <v>0</v>
      </c>
      <c r="G83" s="310">
        <f>'energy balance'!G83</f>
        <v>0</v>
      </c>
      <c r="H83" s="310">
        <f>'energy balance'!H83</f>
        <v>0</v>
      </c>
      <c r="I83" s="310">
        <f>'energy balance'!I83</f>
        <v>0</v>
      </c>
      <c r="J83" s="310">
        <f>'energy balance'!J83</f>
        <v>0</v>
      </c>
      <c r="K83" s="310">
        <f>'energy balance'!K83</f>
        <v>0</v>
      </c>
      <c r="L83" s="310">
        <f>'energy balance'!L83</f>
        <v>0</v>
      </c>
      <c r="M83" s="310">
        <f>'energy balance'!M83</f>
        <v>0</v>
      </c>
      <c r="N83" s="310">
        <f>'energy balance'!N83</f>
        <v>0</v>
      </c>
      <c r="O83" s="310">
        <f>'energy balance'!O83</f>
        <v>0</v>
      </c>
      <c r="P83" s="310">
        <f>'energy balance'!P83</f>
        <v>0</v>
      </c>
      <c r="Q83" s="310">
        <f>'energy balance'!Q83</f>
        <v>0</v>
      </c>
      <c r="R83" s="310">
        <f>'energy balance'!R83</f>
        <v>0</v>
      </c>
      <c r="S83" s="310">
        <f>'energy balance'!S83</f>
        <v>0</v>
      </c>
      <c r="T83" s="309" t="e">
        <f>'energy balance'!T83-('Results by fuel'!G29)</f>
        <v>#DIV/0!</v>
      </c>
      <c r="U83">
        <f>'energy balance'!U83</f>
        <v>0</v>
      </c>
      <c r="V83" s="310">
        <f>'energy balance'!V83</f>
        <v>0</v>
      </c>
      <c r="W83" s="310">
        <f>'energy balance'!W83</f>
        <v>0</v>
      </c>
      <c r="X83" s="310">
        <f>'energy balance'!X83</f>
        <v>0</v>
      </c>
      <c r="Y83" s="310">
        <f>'energy balance'!Y83</f>
        <v>0</v>
      </c>
      <c r="Z83" s="310">
        <f>'energy balance'!Z83</f>
        <v>0</v>
      </c>
      <c r="AA83" s="310">
        <f>'energy balance'!AA83</f>
        <v>0</v>
      </c>
      <c r="AB83" s="310">
        <f>'energy balance'!AB83</f>
        <v>0</v>
      </c>
      <c r="AC83" s="310">
        <f>'energy balance'!AC83</f>
        <v>0</v>
      </c>
      <c r="AD83" s="310">
        <f>'energy balance'!AD83</f>
        <v>0</v>
      </c>
      <c r="AE83" s="310">
        <f>'energy balance'!AE83</f>
        <v>0</v>
      </c>
      <c r="AF83" s="310">
        <f>'energy balance'!AF83</f>
        <v>0</v>
      </c>
      <c r="AG83" s="310">
        <f>'energy balance'!AG83</f>
        <v>0</v>
      </c>
      <c r="AH83" s="310">
        <f>'energy balance'!AH83</f>
        <v>0</v>
      </c>
      <c r="AI83" s="310">
        <f>'energy balance'!AI83</f>
        <v>0</v>
      </c>
      <c r="AJ83" s="310">
        <f>'energy balance'!AJ83</f>
        <v>0</v>
      </c>
      <c r="AK83" s="310">
        <f>'energy balance'!AK83</f>
        <v>0</v>
      </c>
      <c r="AL83" s="310">
        <f>'energy balance'!AL83</f>
        <v>0</v>
      </c>
      <c r="AM83" s="310">
        <f>'energy balance'!AM83</f>
        <v>0</v>
      </c>
      <c r="AN83" s="310">
        <f>'energy balance'!AN83</f>
        <v>0</v>
      </c>
      <c r="AO83" s="310">
        <f>'energy balance'!AO83</f>
        <v>0</v>
      </c>
      <c r="AP83" s="310">
        <f>'energy balance'!AP83</f>
        <v>0</v>
      </c>
      <c r="AQ83" s="310">
        <f>'energy balance'!AQ83</f>
        <v>0</v>
      </c>
      <c r="AR83" s="310">
        <f>'energy balance'!AR83</f>
        <v>0</v>
      </c>
      <c r="AS83" s="310">
        <f>'energy balance'!AS83</f>
        <v>0</v>
      </c>
      <c r="AT83" s="310">
        <f>'energy balance'!AT83</f>
        <v>0</v>
      </c>
      <c r="AU83" s="309" t="e">
        <f>'energy balance'!AU83-('Results by fuel'!G31*'CEB allocation factors step 2'!AX54)</f>
        <v>#DIV/0!</v>
      </c>
      <c r="AV83" s="309" t="e">
        <f>'energy balance'!AV83-('Results by fuel'!G30)</f>
        <v>#DIV/0!</v>
      </c>
      <c r="AW83" s="310">
        <f>'energy balance'!AW83</f>
        <v>0</v>
      </c>
      <c r="AX83" s="310">
        <f>'energy balance'!AX83</f>
        <v>0</v>
      </c>
      <c r="AY83" s="310">
        <f>'energy balance'!AY83</f>
        <v>0</v>
      </c>
      <c r="AZ83" s="309" t="e">
        <f>'energy balance'!AZ83-('Results by fuel'!G31*'CEB allocation factors step 2'!AX54)</f>
        <v>#DIV/0!</v>
      </c>
      <c r="BA83" s="310">
        <f>'energy balance'!BA83</f>
        <v>0</v>
      </c>
      <c r="BB83" s="310">
        <f>'energy balance'!BB83</f>
        <v>0</v>
      </c>
      <c r="BC83" s="310">
        <f>'energy balance'!BC83</f>
        <v>0</v>
      </c>
      <c r="BD83" s="310">
        <f>'energy balance'!BD83</f>
        <v>0</v>
      </c>
      <c r="BE83" s="310">
        <f>'energy balance'!BE83</f>
        <v>0</v>
      </c>
      <c r="BF83" s="310">
        <f>'energy balance'!BF83</f>
        <v>0</v>
      </c>
      <c r="BG83" s="310">
        <f>'energy balance'!BG83</f>
        <v>0</v>
      </c>
      <c r="BH83" s="310">
        <f>'energy balance'!BH83</f>
        <v>0</v>
      </c>
      <c r="BI83" s="310">
        <f>'energy balance'!BI83</f>
        <v>0</v>
      </c>
      <c r="BJ83" s="310">
        <f>'energy balance'!BJ83</f>
        <v>0</v>
      </c>
      <c r="BK83" s="310">
        <f>'energy balance'!BK83</f>
        <v>0</v>
      </c>
      <c r="BL83" s="310">
        <f>'energy balance'!BL83</f>
        <v>0</v>
      </c>
      <c r="BM83" s="309" t="e">
        <f>'energy balance'!BM83+(('Results by fuel'!J32-(0.25*'Results by fuel'!H30)))</f>
        <v>#DIV/0!</v>
      </c>
      <c r="BN83" s="307" t="e">
        <f>SUM(C83:BM83)</f>
        <v>#DIV/0!</v>
      </c>
      <c r="BO83" s="315">
        <f>'energy balance'!BO83</f>
        <v>0</v>
      </c>
    </row>
    <row r="84" spans="2:67" x14ac:dyDescent="0.2">
      <c r="B84" s="28" t="s">
        <v>122</v>
      </c>
      <c r="C84">
        <f>'energy balance'!C84</f>
        <v>0</v>
      </c>
      <c r="D84">
        <f>'energy balance'!D84</f>
        <v>0</v>
      </c>
      <c r="E84" s="310">
        <f>'energy balance'!E84</f>
        <v>0</v>
      </c>
      <c r="F84" s="310">
        <f>'energy balance'!F84</f>
        <v>0</v>
      </c>
      <c r="G84" s="310">
        <f>'energy balance'!G84</f>
        <v>0</v>
      </c>
      <c r="H84" s="310">
        <f>'energy balance'!H84</f>
        <v>0</v>
      </c>
      <c r="I84" s="310">
        <f>'energy balance'!I84</f>
        <v>0</v>
      </c>
      <c r="J84" s="310">
        <f>'energy balance'!J84</f>
        <v>0</v>
      </c>
      <c r="K84" s="310">
        <f>'energy balance'!K84</f>
        <v>0</v>
      </c>
      <c r="L84" s="310">
        <f>'energy balance'!L84</f>
        <v>0</v>
      </c>
      <c r="M84" s="310">
        <f>'energy balance'!M84</f>
        <v>0</v>
      </c>
      <c r="N84" s="310">
        <f>'energy balance'!N84</f>
        <v>0</v>
      </c>
      <c r="O84" s="310">
        <f>'energy balance'!O84</f>
        <v>0</v>
      </c>
      <c r="P84" s="310">
        <f>'energy balance'!P84</f>
        <v>0</v>
      </c>
      <c r="Q84" s="310">
        <f>'energy balance'!Q84</f>
        <v>0</v>
      </c>
      <c r="R84" s="310">
        <f>'energy balance'!R84</f>
        <v>0</v>
      </c>
      <c r="S84" s="310">
        <f>'energy balance'!S84</f>
        <v>0</v>
      </c>
      <c r="T84" s="309" t="e">
        <f>'energy balance'!T84-('Results by fuel'!G11)</f>
        <v>#DIV/0!</v>
      </c>
      <c r="U84">
        <f>'energy balance'!U84</f>
        <v>0</v>
      </c>
      <c r="V84" s="310">
        <f>'energy balance'!V84</f>
        <v>0</v>
      </c>
      <c r="W84" s="310">
        <f>'energy balance'!W84</f>
        <v>0</v>
      </c>
      <c r="X84" s="310">
        <f>'energy balance'!X84</f>
        <v>0</v>
      </c>
      <c r="Y84" s="310">
        <f>'energy balance'!Y84</f>
        <v>0</v>
      </c>
      <c r="Z84" s="310">
        <f>'energy balance'!Z84</f>
        <v>0</v>
      </c>
      <c r="AA84" s="310">
        <f>'energy balance'!AA84</f>
        <v>0</v>
      </c>
      <c r="AB84" s="310">
        <f>'energy balance'!AB84</f>
        <v>0</v>
      </c>
      <c r="AC84" s="310">
        <f>'energy balance'!AC84</f>
        <v>0</v>
      </c>
      <c r="AD84" s="310">
        <f>'energy balance'!AD84</f>
        <v>0</v>
      </c>
      <c r="AE84" s="310">
        <f>'energy balance'!AE84</f>
        <v>0</v>
      </c>
      <c r="AF84" s="310">
        <f>'energy balance'!AF84</f>
        <v>0</v>
      </c>
      <c r="AG84" s="310">
        <f>'energy balance'!AG84</f>
        <v>0</v>
      </c>
      <c r="AH84" s="310">
        <f>'energy balance'!AH84</f>
        <v>0</v>
      </c>
      <c r="AI84" s="310">
        <f>'energy balance'!AI84</f>
        <v>0</v>
      </c>
      <c r="AJ84" s="310">
        <f>'energy balance'!AJ84</f>
        <v>0</v>
      </c>
      <c r="AK84" s="310">
        <f>'energy balance'!AK84</f>
        <v>0</v>
      </c>
      <c r="AL84" s="310">
        <f>'energy balance'!AL84</f>
        <v>0</v>
      </c>
      <c r="AM84" s="310">
        <f>'energy balance'!AM84</f>
        <v>0</v>
      </c>
      <c r="AN84" s="310">
        <f>'energy balance'!AN84</f>
        <v>0</v>
      </c>
      <c r="AO84" s="310">
        <f>'energy balance'!AO84</f>
        <v>0</v>
      </c>
      <c r="AP84" s="310">
        <f>'energy balance'!AP84</f>
        <v>0</v>
      </c>
      <c r="AQ84" s="310">
        <f>'energy balance'!AQ84</f>
        <v>0</v>
      </c>
      <c r="AR84" s="310">
        <f>'energy balance'!AR84</f>
        <v>0</v>
      </c>
      <c r="AS84" s="310">
        <f>'energy balance'!AS84</f>
        <v>0</v>
      </c>
      <c r="AT84" s="310">
        <f>'energy balance'!AT84</f>
        <v>0</v>
      </c>
      <c r="AU84" s="309" t="e">
        <f>'energy balance'!AU84-('Results by fuel'!G13*'CEB allocation factors step 2'!AX54)</f>
        <v>#DIV/0!</v>
      </c>
      <c r="AV84" s="309" t="e">
        <f>'energy balance'!AV84-('Results by fuel'!G12)</f>
        <v>#DIV/0!</v>
      </c>
      <c r="AW84" s="310">
        <f>'energy balance'!AW84</f>
        <v>0</v>
      </c>
      <c r="AX84" s="310">
        <f>'energy balance'!AX84</f>
        <v>0</v>
      </c>
      <c r="AY84" s="310">
        <f>'energy balance'!AY84</f>
        <v>0</v>
      </c>
      <c r="AZ84" s="309" t="e">
        <f>'energy balance'!AZ84-('Results by fuel'!G13*'CEB allocation factors step 2'!BC54)</f>
        <v>#DIV/0!</v>
      </c>
      <c r="BA84" s="310">
        <f>'energy balance'!BA84</f>
        <v>0</v>
      </c>
      <c r="BB84" s="310">
        <f>'energy balance'!BB84</f>
        <v>0</v>
      </c>
      <c r="BC84" s="310">
        <f>'energy balance'!BC84</f>
        <v>0</v>
      </c>
      <c r="BD84" s="310">
        <f>'energy balance'!BD84</f>
        <v>0</v>
      </c>
      <c r="BE84" s="310">
        <f>'energy balance'!BE84</f>
        <v>0</v>
      </c>
      <c r="BF84" s="310">
        <f>'energy balance'!BF84</f>
        <v>0</v>
      </c>
      <c r="BG84" s="310">
        <f>'energy balance'!BG84</f>
        <v>0</v>
      </c>
      <c r="BH84" s="310">
        <f>'energy balance'!BH84</f>
        <v>0</v>
      </c>
      <c r="BI84" s="310">
        <f>'energy balance'!BI84</f>
        <v>0</v>
      </c>
      <c r="BJ84" s="310">
        <f>'energy balance'!BJ84</f>
        <v>0</v>
      </c>
      <c r="BK84" s="310">
        <f>'energy balance'!BK84</f>
        <v>0</v>
      </c>
      <c r="BL84" s="310">
        <f>'energy balance'!BL84</f>
        <v>0</v>
      </c>
      <c r="BM84" s="309" t="e">
        <f>'energy balance'!BM84+(('Results by fuel'!J14-(0.25*'Results by fuel'!H12)))</f>
        <v>#DIV/0!</v>
      </c>
      <c r="BN84" s="307" t="e">
        <f>SUM(C84:BM84)</f>
        <v>#DIV/0!</v>
      </c>
      <c r="BO84" s="315">
        <f>'energy balance'!BO84</f>
        <v>0</v>
      </c>
    </row>
    <row r="85" spans="2:67" x14ac:dyDescent="0.2">
      <c r="B85" s="28" t="s">
        <v>123</v>
      </c>
      <c r="C85">
        <f>'energy balance'!C85</f>
        <v>0</v>
      </c>
      <c r="D85">
        <f>'energy balance'!D85</f>
        <v>0</v>
      </c>
      <c r="E85" s="310">
        <f>'energy balance'!E85</f>
        <v>0</v>
      </c>
      <c r="F85" s="310">
        <f>'energy balance'!F85</f>
        <v>0</v>
      </c>
      <c r="G85" s="310">
        <f>'energy balance'!G85</f>
        <v>0</v>
      </c>
      <c r="H85" s="310">
        <f>'energy balance'!H85</f>
        <v>0</v>
      </c>
      <c r="I85" s="310">
        <f>'energy balance'!I85</f>
        <v>0</v>
      </c>
      <c r="J85" s="310">
        <f>'energy balance'!J85</f>
        <v>0</v>
      </c>
      <c r="K85" s="310">
        <f>'energy balance'!K85</f>
        <v>0</v>
      </c>
      <c r="L85" s="310">
        <f>'energy balance'!L85</f>
        <v>0</v>
      </c>
      <c r="M85" s="310">
        <f>'energy balance'!M85</f>
        <v>0</v>
      </c>
      <c r="N85" s="310">
        <f>'energy balance'!N85</f>
        <v>0</v>
      </c>
      <c r="O85" s="310">
        <f>'energy balance'!O85</f>
        <v>0</v>
      </c>
      <c r="P85" s="310">
        <f>'energy balance'!P85</f>
        <v>0</v>
      </c>
      <c r="Q85" s="310">
        <f>'energy balance'!Q85</f>
        <v>0</v>
      </c>
      <c r="R85" s="310">
        <f>'energy balance'!R85</f>
        <v>0</v>
      </c>
      <c r="S85" s="310">
        <f>'energy balance'!S85</f>
        <v>0</v>
      </c>
      <c r="T85" s="310">
        <f>'energy balance'!T85</f>
        <v>0</v>
      </c>
      <c r="U85">
        <f>'energy balance'!U85</f>
        <v>0</v>
      </c>
      <c r="V85" s="310">
        <f>'energy balance'!V85</f>
        <v>0</v>
      </c>
      <c r="W85" s="310">
        <f>'energy balance'!W85</f>
        <v>0</v>
      </c>
      <c r="X85" s="310">
        <f>'energy balance'!X85</f>
        <v>0</v>
      </c>
      <c r="Y85" s="310">
        <f>'energy balance'!Y85</f>
        <v>0</v>
      </c>
      <c r="Z85" s="310">
        <f>'energy balance'!Z85</f>
        <v>0</v>
      </c>
      <c r="AA85" s="310">
        <f>'energy balance'!AA85</f>
        <v>0</v>
      </c>
      <c r="AB85" s="310">
        <f>'energy balance'!AB85</f>
        <v>0</v>
      </c>
      <c r="AC85" s="310">
        <f>'energy balance'!AC85</f>
        <v>0</v>
      </c>
      <c r="AD85" s="310">
        <f>'energy balance'!AD85</f>
        <v>0</v>
      </c>
      <c r="AE85" s="310">
        <f>'energy balance'!AE85</f>
        <v>0</v>
      </c>
      <c r="AF85" s="310">
        <f>'energy balance'!AF85</f>
        <v>0</v>
      </c>
      <c r="AG85" s="310">
        <f>'energy balance'!AG85</f>
        <v>0</v>
      </c>
      <c r="AH85" s="310">
        <f>'energy balance'!AH85</f>
        <v>0</v>
      </c>
      <c r="AI85" s="310">
        <f>'energy balance'!AI85</f>
        <v>0</v>
      </c>
      <c r="AJ85" s="310">
        <f>'energy balance'!AJ85</f>
        <v>0</v>
      </c>
      <c r="AK85" s="310">
        <f>'energy balance'!AK85</f>
        <v>0</v>
      </c>
      <c r="AL85" s="310">
        <f>'energy balance'!AL85</f>
        <v>0</v>
      </c>
      <c r="AM85" s="310">
        <f>'energy balance'!AM85</f>
        <v>0</v>
      </c>
      <c r="AN85" s="310">
        <f>'energy balance'!AN85</f>
        <v>0</v>
      </c>
      <c r="AO85" s="310">
        <f>'energy balance'!AO85</f>
        <v>0</v>
      </c>
      <c r="AP85" s="310">
        <f>'energy balance'!AP85</f>
        <v>0</v>
      </c>
      <c r="AQ85" s="310">
        <f>'energy balance'!AQ85</f>
        <v>0</v>
      </c>
      <c r="AR85" s="310">
        <f>'energy balance'!AR85</f>
        <v>0</v>
      </c>
      <c r="AS85" s="310">
        <f>'energy balance'!AS85</f>
        <v>0</v>
      </c>
      <c r="AT85" s="310">
        <f>'energy balance'!AT85</f>
        <v>0</v>
      </c>
      <c r="AU85" s="310">
        <f>'energy balance'!AU85</f>
        <v>0</v>
      </c>
      <c r="AV85" s="310">
        <f>'energy balance'!AV85</f>
        <v>0</v>
      </c>
      <c r="AW85" s="310">
        <f>'energy balance'!AW85</f>
        <v>0</v>
      </c>
      <c r="AX85" s="310">
        <f>'energy balance'!AX85</f>
        <v>0</v>
      </c>
      <c r="AY85" s="310">
        <f>'energy balance'!AY85</f>
        <v>0</v>
      </c>
      <c r="AZ85" s="310">
        <f>'energy balance'!AZ85</f>
        <v>0</v>
      </c>
      <c r="BA85" s="310">
        <f>'energy balance'!BA85</f>
        <v>0</v>
      </c>
      <c r="BB85" s="310">
        <f>'energy balance'!BB85</f>
        <v>0</v>
      </c>
      <c r="BC85" s="310">
        <f>'energy balance'!BC85</f>
        <v>0</v>
      </c>
      <c r="BD85" s="310">
        <f>'energy balance'!BD85</f>
        <v>0</v>
      </c>
      <c r="BE85" s="310">
        <f>'energy balance'!BE85</f>
        <v>0</v>
      </c>
      <c r="BF85" s="310">
        <f>'energy balance'!BF85</f>
        <v>0</v>
      </c>
      <c r="BG85" s="310">
        <f>'energy balance'!BG85</f>
        <v>0</v>
      </c>
      <c r="BH85" s="310">
        <f>'energy balance'!BH85</f>
        <v>0</v>
      </c>
      <c r="BI85" s="310">
        <f>'energy balance'!BI85</f>
        <v>0</v>
      </c>
      <c r="BJ85" s="310">
        <f>'energy balance'!BJ85</f>
        <v>0</v>
      </c>
      <c r="BK85" s="310">
        <f>'energy balance'!BK85</f>
        <v>0</v>
      </c>
      <c r="BL85" s="310">
        <f>'energy balance'!BL85</f>
        <v>0</v>
      </c>
      <c r="BM85" s="310">
        <f>'energy balance'!BM85</f>
        <v>0</v>
      </c>
      <c r="BN85" s="311">
        <f>'energy balance'!BN85</f>
        <v>0</v>
      </c>
      <c r="BO85" s="312">
        <f>'energy balance'!BO85</f>
        <v>0</v>
      </c>
    </row>
    <row r="86" spans="2:67" ht="17" thickBot="1" x14ac:dyDescent="0.25">
      <c r="B86" s="28" t="s">
        <v>124</v>
      </c>
      <c r="C86">
        <f>'energy balance'!C86</f>
        <v>0</v>
      </c>
      <c r="D86">
        <f>'energy balance'!D86</f>
        <v>0</v>
      </c>
      <c r="E86" s="310">
        <f>'energy balance'!E86</f>
        <v>0</v>
      </c>
      <c r="F86" s="310">
        <f>'energy balance'!F86</f>
        <v>0</v>
      </c>
      <c r="G86" s="310">
        <f>'energy balance'!G86</f>
        <v>0</v>
      </c>
      <c r="H86" s="310">
        <f>'energy balance'!H86</f>
        <v>0</v>
      </c>
      <c r="I86" s="310">
        <f>'energy balance'!I86</f>
        <v>0</v>
      </c>
      <c r="J86" s="310">
        <f>'energy balance'!J86</f>
        <v>0</v>
      </c>
      <c r="K86" s="310">
        <f>'energy balance'!K86</f>
        <v>0</v>
      </c>
      <c r="L86" s="310">
        <f>'energy balance'!L86</f>
        <v>0</v>
      </c>
      <c r="M86" s="310">
        <f>'energy balance'!M86</f>
        <v>0</v>
      </c>
      <c r="N86" s="310">
        <f>'energy balance'!N86</f>
        <v>0</v>
      </c>
      <c r="O86" s="310">
        <f>'energy balance'!O86</f>
        <v>0</v>
      </c>
      <c r="P86" s="310">
        <f>'energy balance'!P86</f>
        <v>0</v>
      </c>
      <c r="Q86" s="310">
        <f>'energy balance'!Q86</f>
        <v>0</v>
      </c>
      <c r="R86" s="310">
        <f>'energy balance'!R86</f>
        <v>0</v>
      </c>
      <c r="S86" s="310">
        <f>'energy balance'!S86</f>
        <v>0</v>
      </c>
      <c r="T86" s="310">
        <f>'energy balance'!T86</f>
        <v>0</v>
      </c>
      <c r="U86">
        <f>'energy balance'!U86</f>
        <v>0</v>
      </c>
      <c r="V86" s="310">
        <f>'energy balance'!V86</f>
        <v>0</v>
      </c>
      <c r="W86" s="310">
        <f>'energy balance'!W86</f>
        <v>0</v>
      </c>
      <c r="X86" s="310">
        <f>'energy balance'!X86</f>
        <v>0</v>
      </c>
      <c r="Y86" s="310">
        <f>'energy balance'!Y86</f>
        <v>0</v>
      </c>
      <c r="Z86" s="310">
        <f>'energy balance'!Z86</f>
        <v>0</v>
      </c>
      <c r="AA86" s="310">
        <f>'energy balance'!AA86</f>
        <v>0</v>
      </c>
      <c r="AB86" s="310">
        <f>'energy balance'!AB86</f>
        <v>0</v>
      </c>
      <c r="AC86" s="310">
        <f>'energy balance'!AC86</f>
        <v>0</v>
      </c>
      <c r="AD86" s="310">
        <f>'energy balance'!AD86</f>
        <v>0</v>
      </c>
      <c r="AE86" s="310">
        <f>'energy balance'!AE86</f>
        <v>0</v>
      </c>
      <c r="AF86" s="310">
        <f>'energy balance'!AF86</f>
        <v>0</v>
      </c>
      <c r="AG86" s="310">
        <f>'energy balance'!AG86</f>
        <v>0</v>
      </c>
      <c r="AH86" s="310">
        <f>'energy balance'!AH86</f>
        <v>0</v>
      </c>
      <c r="AI86" s="310">
        <f>'energy balance'!AI86</f>
        <v>0</v>
      </c>
      <c r="AJ86" s="310">
        <f>'energy balance'!AJ86</f>
        <v>0</v>
      </c>
      <c r="AK86" s="310">
        <f>'energy balance'!AK86</f>
        <v>0</v>
      </c>
      <c r="AL86" s="310">
        <f>'energy balance'!AL86</f>
        <v>0</v>
      </c>
      <c r="AM86" s="310">
        <f>'energy balance'!AM86</f>
        <v>0</v>
      </c>
      <c r="AN86" s="310">
        <f>'energy balance'!AN86</f>
        <v>0</v>
      </c>
      <c r="AO86" s="310">
        <f>'energy balance'!AO86</f>
        <v>0</v>
      </c>
      <c r="AP86" s="310">
        <f>'energy balance'!AP86</f>
        <v>0</v>
      </c>
      <c r="AQ86" s="310">
        <f>'energy balance'!AQ86</f>
        <v>0</v>
      </c>
      <c r="AR86" s="310">
        <f>'energy balance'!AR86</f>
        <v>0</v>
      </c>
      <c r="AS86" s="310">
        <f>'energy balance'!AS86</f>
        <v>0</v>
      </c>
      <c r="AT86" s="310">
        <f>'energy balance'!AT86</f>
        <v>0</v>
      </c>
      <c r="AU86" s="310">
        <f>'energy balance'!AU86</f>
        <v>0</v>
      </c>
      <c r="AV86" s="310">
        <f>'energy balance'!AV86</f>
        <v>0</v>
      </c>
      <c r="AW86" s="310">
        <f>'energy balance'!AW86</f>
        <v>0</v>
      </c>
      <c r="AX86" s="310">
        <f>'energy balance'!AX86</f>
        <v>0</v>
      </c>
      <c r="AY86" s="310">
        <f>'energy balance'!AY86</f>
        <v>0</v>
      </c>
      <c r="AZ86" s="310">
        <f>'energy balance'!AZ86</f>
        <v>0</v>
      </c>
      <c r="BA86" s="310">
        <f>'energy balance'!BA86</f>
        <v>0</v>
      </c>
      <c r="BB86" s="310">
        <f>'energy balance'!BB86</f>
        <v>0</v>
      </c>
      <c r="BC86" s="310">
        <f>'energy balance'!BC86</f>
        <v>0</v>
      </c>
      <c r="BD86" s="310">
        <f>'energy balance'!BD86</f>
        <v>0</v>
      </c>
      <c r="BE86" s="310">
        <f>'energy balance'!BE86</f>
        <v>0</v>
      </c>
      <c r="BF86" s="310">
        <f>'energy balance'!BF86</f>
        <v>0</v>
      </c>
      <c r="BG86" s="310">
        <f>'energy balance'!BG86</f>
        <v>0</v>
      </c>
      <c r="BH86" s="310">
        <f>'energy balance'!BH86</f>
        <v>0</v>
      </c>
      <c r="BI86" s="310">
        <f>'energy balance'!BI86</f>
        <v>0</v>
      </c>
      <c r="BJ86" s="310">
        <f>'energy balance'!BJ86</f>
        <v>0</v>
      </c>
      <c r="BK86" s="310">
        <f>'energy balance'!BK86</f>
        <v>0</v>
      </c>
      <c r="BL86" s="310">
        <f>'energy balance'!BL86</f>
        <v>0</v>
      </c>
      <c r="BM86" s="310">
        <f>'energy balance'!BM86</f>
        <v>0</v>
      </c>
      <c r="BN86" s="311">
        <f>'energy balance'!BN86</f>
        <v>0</v>
      </c>
      <c r="BO86" s="312">
        <f>'energy balance'!BO86</f>
        <v>0</v>
      </c>
    </row>
    <row r="87" spans="2:67" ht="17" thickBot="1" x14ac:dyDescent="0.25">
      <c r="B87" s="36" t="s">
        <v>125</v>
      </c>
      <c r="C87" s="37">
        <f>'energy balance'!C87</f>
        <v>0</v>
      </c>
      <c r="D87" s="37">
        <f>'energy balance'!D87</f>
        <v>0</v>
      </c>
      <c r="E87" s="322">
        <f>'energy balance'!E87</f>
        <v>0</v>
      </c>
      <c r="F87" s="322">
        <f>'energy balance'!F87</f>
        <v>0</v>
      </c>
      <c r="G87" s="322">
        <f>'energy balance'!G87</f>
        <v>0</v>
      </c>
      <c r="H87" s="322">
        <f>'energy balance'!H87</f>
        <v>0</v>
      </c>
      <c r="I87" s="322">
        <f>'energy balance'!I87</f>
        <v>0</v>
      </c>
      <c r="J87" s="322">
        <f>'energy balance'!J87</f>
        <v>0</v>
      </c>
      <c r="K87" s="322">
        <f>'energy balance'!K87</f>
        <v>0</v>
      </c>
      <c r="L87" s="322">
        <f>'energy balance'!L87</f>
        <v>0</v>
      </c>
      <c r="M87" s="322">
        <f>'energy balance'!M87</f>
        <v>0</v>
      </c>
      <c r="N87" s="322">
        <f>'energy balance'!N87</f>
        <v>0</v>
      </c>
      <c r="O87" s="322">
        <f>'energy balance'!O87</f>
        <v>0</v>
      </c>
      <c r="P87" s="322">
        <f>'energy balance'!P87</f>
        <v>0</v>
      </c>
      <c r="Q87" s="322">
        <f>'energy balance'!Q87</f>
        <v>0</v>
      </c>
      <c r="R87" s="322">
        <f>'energy balance'!R87</f>
        <v>0</v>
      </c>
      <c r="S87" s="322">
        <f>'energy balance'!S87</f>
        <v>0</v>
      </c>
      <c r="T87" s="322">
        <f>'energy balance'!T87</f>
        <v>0</v>
      </c>
      <c r="U87" s="37">
        <f>'energy balance'!U87</f>
        <v>0</v>
      </c>
      <c r="V87" s="322">
        <f>'energy balance'!V87</f>
        <v>0</v>
      </c>
      <c r="W87" s="322">
        <f>'energy balance'!W87</f>
        <v>0</v>
      </c>
      <c r="X87" s="322">
        <f>'energy balance'!X87</f>
        <v>0</v>
      </c>
      <c r="Y87" s="322">
        <f>'energy balance'!Y87</f>
        <v>0</v>
      </c>
      <c r="Z87" s="322">
        <f>'energy balance'!Z87</f>
        <v>0</v>
      </c>
      <c r="AA87" s="322">
        <f>'energy balance'!AA87</f>
        <v>0</v>
      </c>
      <c r="AB87" s="322">
        <f>'energy balance'!AB87</f>
        <v>0</v>
      </c>
      <c r="AC87" s="322">
        <f>'energy balance'!AC87</f>
        <v>0</v>
      </c>
      <c r="AD87" s="322">
        <f>'energy balance'!AD87</f>
        <v>0</v>
      </c>
      <c r="AE87" s="322">
        <f>'energy balance'!AE87</f>
        <v>0</v>
      </c>
      <c r="AF87" s="322">
        <f>'energy balance'!AF87</f>
        <v>0</v>
      </c>
      <c r="AG87" s="322">
        <f>'energy balance'!AG87</f>
        <v>0</v>
      </c>
      <c r="AH87" s="322">
        <f>'energy balance'!AH87</f>
        <v>0</v>
      </c>
      <c r="AI87" s="322">
        <f>'energy balance'!AI87</f>
        <v>0</v>
      </c>
      <c r="AJ87" s="322">
        <f>'energy balance'!AJ87</f>
        <v>0</v>
      </c>
      <c r="AK87" s="322">
        <f>'energy balance'!AK87</f>
        <v>0</v>
      </c>
      <c r="AL87" s="322">
        <f>'energy balance'!AL87</f>
        <v>0</v>
      </c>
      <c r="AM87" s="322">
        <f>'energy balance'!AM87</f>
        <v>0</v>
      </c>
      <c r="AN87" s="322">
        <f>'energy balance'!AN87</f>
        <v>0</v>
      </c>
      <c r="AO87" s="322">
        <f>'energy balance'!AO87</f>
        <v>0</v>
      </c>
      <c r="AP87" s="322">
        <f>'energy balance'!AP87</f>
        <v>0</v>
      </c>
      <c r="AQ87" s="322">
        <f>'energy balance'!AQ87</f>
        <v>0</v>
      </c>
      <c r="AR87" s="322">
        <f>'energy balance'!AR87</f>
        <v>0</v>
      </c>
      <c r="AS87" s="322">
        <f>'energy balance'!AS87</f>
        <v>0</v>
      </c>
      <c r="AT87" s="322">
        <f>'energy balance'!AT87</f>
        <v>0</v>
      </c>
      <c r="AU87" s="322">
        <f>'energy balance'!AU87</f>
        <v>0</v>
      </c>
      <c r="AV87" s="322">
        <f>'energy balance'!AV87</f>
        <v>0</v>
      </c>
      <c r="AW87" s="322">
        <f>'energy balance'!AW87</f>
        <v>0</v>
      </c>
      <c r="AX87" s="322">
        <f>'energy balance'!AX87</f>
        <v>0</v>
      </c>
      <c r="AY87" s="322">
        <f>'energy balance'!AY87</f>
        <v>0</v>
      </c>
      <c r="AZ87" s="322">
        <f>'energy balance'!AZ87</f>
        <v>0</v>
      </c>
      <c r="BA87" s="322">
        <f>'energy balance'!BA87</f>
        <v>0</v>
      </c>
      <c r="BB87" s="322">
        <f>'energy balance'!BB87</f>
        <v>0</v>
      </c>
      <c r="BC87" s="322">
        <f>'energy balance'!BC87</f>
        <v>0</v>
      </c>
      <c r="BD87" s="322">
        <f>'energy balance'!BD87</f>
        <v>0</v>
      </c>
      <c r="BE87" s="322">
        <f>'energy balance'!BE87</f>
        <v>0</v>
      </c>
      <c r="BF87" s="322">
        <f>'energy balance'!BF87</f>
        <v>0</v>
      </c>
      <c r="BG87" s="322">
        <f>'energy balance'!BG87</f>
        <v>0</v>
      </c>
      <c r="BH87" s="322">
        <f>'energy balance'!BH87</f>
        <v>0</v>
      </c>
      <c r="BI87" s="322">
        <f>'energy balance'!BI87</f>
        <v>0</v>
      </c>
      <c r="BJ87" s="322">
        <f>'energy balance'!BJ87</f>
        <v>0</v>
      </c>
      <c r="BK87" s="322">
        <f>'energy balance'!BK87</f>
        <v>0</v>
      </c>
      <c r="BL87" s="322">
        <f>'energy balance'!BL87</f>
        <v>0</v>
      </c>
      <c r="BM87" s="322">
        <f>'energy balance'!BM87</f>
        <v>0</v>
      </c>
      <c r="BN87" s="323">
        <f>'energy balance'!BN87</f>
        <v>0</v>
      </c>
      <c r="BO87" s="324">
        <f>'energy balance'!BO87</f>
        <v>0</v>
      </c>
    </row>
    <row r="88" spans="2:67" x14ac:dyDescent="0.2">
      <c r="B88" s="28" t="s">
        <v>126</v>
      </c>
      <c r="C88">
        <f>'energy balance'!C88</f>
        <v>0</v>
      </c>
      <c r="D88">
        <f>'energy balance'!D88</f>
        <v>0</v>
      </c>
      <c r="E88" s="310">
        <f>'energy balance'!E88</f>
        <v>0</v>
      </c>
      <c r="F88" s="310">
        <f>'energy balance'!F88</f>
        <v>0</v>
      </c>
      <c r="G88" s="310">
        <f>'energy balance'!G88</f>
        <v>0</v>
      </c>
      <c r="H88" s="310">
        <f>'energy balance'!H88</f>
        <v>0</v>
      </c>
      <c r="I88" s="310">
        <f>'energy balance'!I88</f>
        <v>0</v>
      </c>
      <c r="J88" s="310">
        <f>'energy balance'!J88</f>
        <v>0</v>
      </c>
      <c r="K88" s="310">
        <f>'energy balance'!K88</f>
        <v>0</v>
      </c>
      <c r="L88" s="310">
        <f>'energy balance'!L88</f>
        <v>0</v>
      </c>
      <c r="M88" s="310">
        <f>'energy balance'!M88</f>
        <v>0</v>
      </c>
      <c r="N88" s="310">
        <f>'energy balance'!N88</f>
        <v>0</v>
      </c>
      <c r="O88" s="310">
        <f>'energy balance'!O88</f>
        <v>0</v>
      </c>
      <c r="P88" s="310">
        <f>'energy balance'!P88</f>
        <v>0</v>
      </c>
      <c r="Q88" s="310">
        <f>'energy balance'!Q88</f>
        <v>0</v>
      </c>
      <c r="R88" s="310">
        <f>'energy balance'!R88</f>
        <v>0</v>
      </c>
      <c r="S88" s="310">
        <f>'energy balance'!S88</f>
        <v>0</v>
      </c>
      <c r="T88" s="310">
        <f>'energy balance'!T88</f>
        <v>0</v>
      </c>
      <c r="U88">
        <f>'energy balance'!U88</f>
        <v>0</v>
      </c>
      <c r="V88" s="310">
        <f>'energy balance'!V88</f>
        <v>0</v>
      </c>
      <c r="W88" s="310">
        <f>'energy balance'!W88</f>
        <v>0</v>
      </c>
      <c r="X88" s="310">
        <f>'energy balance'!X88</f>
        <v>0</v>
      </c>
      <c r="Y88" s="310">
        <f>'energy balance'!Y88</f>
        <v>0</v>
      </c>
      <c r="Z88" s="310">
        <f>'energy balance'!Z88</f>
        <v>0</v>
      </c>
      <c r="AA88" s="310">
        <f>'energy balance'!AA88</f>
        <v>0</v>
      </c>
      <c r="AB88" s="310">
        <f>'energy balance'!AB88</f>
        <v>0</v>
      </c>
      <c r="AC88" s="310">
        <f>'energy balance'!AC88</f>
        <v>0</v>
      </c>
      <c r="AD88" s="310">
        <f>'energy balance'!AD88</f>
        <v>0</v>
      </c>
      <c r="AE88" s="310">
        <f>'energy balance'!AE88</f>
        <v>0</v>
      </c>
      <c r="AF88" s="310">
        <f>'energy balance'!AF88</f>
        <v>0</v>
      </c>
      <c r="AG88" s="310">
        <f>'energy balance'!AG88</f>
        <v>0</v>
      </c>
      <c r="AH88" s="310">
        <f>'energy balance'!AH88</f>
        <v>0</v>
      </c>
      <c r="AI88" s="310">
        <f>'energy balance'!AI88</f>
        <v>0</v>
      </c>
      <c r="AJ88" s="310">
        <f>'energy balance'!AJ88</f>
        <v>0</v>
      </c>
      <c r="AK88" s="310">
        <f>'energy balance'!AK88</f>
        <v>0</v>
      </c>
      <c r="AL88" s="310">
        <f>'energy balance'!AL88</f>
        <v>0</v>
      </c>
      <c r="AM88" s="310">
        <f>'energy balance'!AM88</f>
        <v>0</v>
      </c>
      <c r="AN88" s="310">
        <f>'energy balance'!AN88</f>
        <v>0</v>
      </c>
      <c r="AO88" s="310">
        <f>'energy balance'!AO88</f>
        <v>0</v>
      </c>
      <c r="AP88" s="310">
        <f>'energy balance'!AP88</f>
        <v>0</v>
      </c>
      <c r="AQ88" s="310">
        <f>'energy balance'!AQ88</f>
        <v>0</v>
      </c>
      <c r="AR88" s="310">
        <f>'energy balance'!AR88</f>
        <v>0</v>
      </c>
      <c r="AS88" s="310">
        <f>'energy balance'!AS88</f>
        <v>0</v>
      </c>
      <c r="AT88" s="310">
        <f>'energy balance'!AT88</f>
        <v>0</v>
      </c>
      <c r="AU88" s="310">
        <f>'energy balance'!AU88</f>
        <v>0</v>
      </c>
      <c r="AV88" s="310">
        <f>'energy balance'!AV88</f>
        <v>0</v>
      </c>
      <c r="AW88" s="310">
        <f>'energy balance'!AW88</f>
        <v>0</v>
      </c>
      <c r="AX88" s="310">
        <f>'energy balance'!AX88</f>
        <v>0</v>
      </c>
      <c r="AY88" s="310">
        <f>'energy balance'!AY88</f>
        <v>0</v>
      </c>
      <c r="AZ88" s="310">
        <f>'energy balance'!AZ88</f>
        <v>0</v>
      </c>
      <c r="BA88" s="310">
        <f>'energy balance'!BA88</f>
        <v>0</v>
      </c>
      <c r="BB88" s="310">
        <f>'energy balance'!BB88</f>
        <v>0</v>
      </c>
      <c r="BC88" s="310">
        <f>'energy balance'!BC88</f>
        <v>0</v>
      </c>
      <c r="BD88" s="310">
        <f>'energy balance'!BD88</f>
        <v>0</v>
      </c>
      <c r="BE88" s="310">
        <f>'energy balance'!BE88</f>
        <v>0</v>
      </c>
      <c r="BF88" s="310">
        <f>'energy balance'!BF88</f>
        <v>0</v>
      </c>
      <c r="BG88" s="310">
        <f>'energy balance'!BG88</f>
        <v>0</v>
      </c>
      <c r="BH88" s="310">
        <f>'energy balance'!BH88</f>
        <v>0</v>
      </c>
      <c r="BI88" s="310">
        <f>'energy balance'!BI88</f>
        <v>0</v>
      </c>
      <c r="BJ88" s="310">
        <f>'energy balance'!BJ88</f>
        <v>0</v>
      </c>
      <c r="BK88" s="310">
        <f>'energy balance'!BK88</f>
        <v>0</v>
      </c>
      <c r="BL88" s="310">
        <f>'energy balance'!BL88</f>
        <v>0</v>
      </c>
      <c r="BM88" s="310">
        <f>'energy balance'!BM88</f>
        <v>0</v>
      </c>
      <c r="BN88" s="311">
        <f>'energy balance'!BN88</f>
        <v>0</v>
      </c>
      <c r="BO88" s="312">
        <f>'energy balance'!BO88</f>
        <v>0</v>
      </c>
    </row>
    <row r="89" spans="2:67" x14ac:dyDescent="0.2">
      <c r="B89" s="28" t="s">
        <v>127</v>
      </c>
      <c r="C89">
        <f>'energy balance'!C89</f>
        <v>0</v>
      </c>
      <c r="D89">
        <f>'energy balance'!D89</f>
        <v>0</v>
      </c>
      <c r="E89" s="310">
        <f>'energy balance'!E89</f>
        <v>0</v>
      </c>
      <c r="F89" s="310">
        <f>'energy balance'!F89</f>
        <v>0</v>
      </c>
      <c r="G89" s="310">
        <f>'energy balance'!G89</f>
        <v>0</v>
      </c>
      <c r="H89" s="310">
        <f>'energy balance'!H89</f>
        <v>0</v>
      </c>
      <c r="I89" s="310">
        <f>'energy balance'!I89</f>
        <v>0</v>
      </c>
      <c r="J89" s="310">
        <f>'energy balance'!J89</f>
        <v>0</v>
      </c>
      <c r="K89" s="310">
        <f>'energy balance'!K89</f>
        <v>0</v>
      </c>
      <c r="L89" s="310">
        <f>'energy balance'!L89</f>
        <v>0</v>
      </c>
      <c r="M89" s="310">
        <f>'energy balance'!M89</f>
        <v>0</v>
      </c>
      <c r="N89" s="310">
        <f>'energy balance'!N89</f>
        <v>0</v>
      </c>
      <c r="O89" s="310">
        <f>'energy balance'!O89</f>
        <v>0</v>
      </c>
      <c r="P89" s="310">
        <f>'energy balance'!P89</f>
        <v>0</v>
      </c>
      <c r="Q89" s="310">
        <f>'energy balance'!Q89</f>
        <v>0</v>
      </c>
      <c r="R89" s="310">
        <f>'energy balance'!R89</f>
        <v>0</v>
      </c>
      <c r="S89" s="310">
        <f>'energy balance'!S89</f>
        <v>0</v>
      </c>
      <c r="T89" s="310">
        <f>'energy balance'!T89</f>
        <v>0</v>
      </c>
      <c r="U89">
        <f>'energy balance'!U89</f>
        <v>0</v>
      </c>
      <c r="V89" s="310">
        <f>'energy balance'!V89</f>
        <v>0</v>
      </c>
      <c r="W89" s="310">
        <f>'energy balance'!W89</f>
        <v>0</v>
      </c>
      <c r="X89" s="310">
        <f>'energy balance'!X89</f>
        <v>0</v>
      </c>
      <c r="Y89" s="310">
        <f>'energy balance'!Y89</f>
        <v>0</v>
      </c>
      <c r="Z89" s="310">
        <f>'energy balance'!Z89</f>
        <v>0</v>
      </c>
      <c r="AA89" s="310">
        <f>'energy balance'!AA89</f>
        <v>0</v>
      </c>
      <c r="AB89" s="310">
        <f>'energy balance'!AB89</f>
        <v>0</v>
      </c>
      <c r="AC89" s="310">
        <f>'energy balance'!AC89</f>
        <v>0</v>
      </c>
      <c r="AD89" s="310">
        <f>'energy balance'!AD89</f>
        <v>0</v>
      </c>
      <c r="AE89" s="310">
        <f>'energy balance'!AE89</f>
        <v>0</v>
      </c>
      <c r="AF89" s="310">
        <f>'energy balance'!AF89</f>
        <v>0</v>
      </c>
      <c r="AG89" s="310">
        <f>'energy balance'!AG89</f>
        <v>0</v>
      </c>
      <c r="AH89" s="310">
        <f>'energy balance'!AH89</f>
        <v>0</v>
      </c>
      <c r="AI89" s="310">
        <f>'energy balance'!AI89</f>
        <v>0</v>
      </c>
      <c r="AJ89" s="310">
        <f>'energy balance'!AJ89</f>
        <v>0</v>
      </c>
      <c r="AK89" s="310">
        <f>'energy balance'!AK89</f>
        <v>0</v>
      </c>
      <c r="AL89" s="310">
        <f>'energy balance'!AL89</f>
        <v>0</v>
      </c>
      <c r="AM89" s="310">
        <f>'energy balance'!AM89</f>
        <v>0</v>
      </c>
      <c r="AN89" s="310">
        <f>'energy balance'!AN89</f>
        <v>0</v>
      </c>
      <c r="AO89" s="310">
        <f>'energy balance'!AO89</f>
        <v>0</v>
      </c>
      <c r="AP89" s="310">
        <f>'energy balance'!AP89</f>
        <v>0</v>
      </c>
      <c r="AQ89" s="310">
        <f>'energy balance'!AQ89</f>
        <v>0</v>
      </c>
      <c r="AR89" s="310">
        <f>'energy balance'!AR89</f>
        <v>0</v>
      </c>
      <c r="AS89" s="310">
        <f>'energy balance'!AS89</f>
        <v>0</v>
      </c>
      <c r="AT89" s="310">
        <f>'energy balance'!AT89</f>
        <v>0</v>
      </c>
      <c r="AU89" s="310">
        <f>'energy balance'!AU89</f>
        <v>0</v>
      </c>
      <c r="AV89" s="310">
        <f>'energy balance'!AV89</f>
        <v>0</v>
      </c>
      <c r="AW89" s="310">
        <f>'energy balance'!AW89</f>
        <v>0</v>
      </c>
      <c r="AX89" s="310">
        <f>'energy balance'!AX89</f>
        <v>0</v>
      </c>
      <c r="AY89" s="310">
        <f>'energy balance'!AY89</f>
        <v>0</v>
      </c>
      <c r="AZ89" s="310">
        <f>'energy balance'!AZ89</f>
        <v>0</v>
      </c>
      <c r="BA89" s="310">
        <f>'energy balance'!BA89</f>
        <v>0</v>
      </c>
      <c r="BB89" s="310">
        <f>'energy balance'!BB89</f>
        <v>0</v>
      </c>
      <c r="BC89" s="310">
        <f>'energy balance'!BC89</f>
        <v>0</v>
      </c>
      <c r="BD89" s="310">
        <f>'energy balance'!BD89</f>
        <v>0</v>
      </c>
      <c r="BE89" s="310">
        <f>'energy balance'!BE89</f>
        <v>0</v>
      </c>
      <c r="BF89" s="310">
        <f>'energy balance'!BF89</f>
        <v>0</v>
      </c>
      <c r="BG89" s="310">
        <f>'energy balance'!BG89</f>
        <v>0</v>
      </c>
      <c r="BH89" s="310">
        <f>'energy balance'!BH89</f>
        <v>0</v>
      </c>
      <c r="BI89" s="310">
        <f>'energy balance'!BI89</f>
        <v>0</v>
      </c>
      <c r="BJ89" s="310">
        <f>'energy balance'!BJ89</f>
        <v>0</v>
      </c>
      <c r="BK89" s="310">
        <f>'energy balance'!BK89</f>
        <v>0</v>
      </c>
      <c r="BL89" s="310">
        <f>'energy balance'!BL89</f>
        <v>0</v>
      </c>
      <c r="BM89" s="310">
        <f>'energy balance'!BM89</f>
        <v>0</v>
      </c>
      <c r="BN89" s="311">
        <f>'energy balance'!BN89</f>
        <v>0</v>
      </c>
      <c r="BO89" s="312">
        <f>'energy balance'!BO89</f>
        <v>0</v>
      </c>
    </row>
    <row r="90" spans="2:67" x14ac:dyDescent="0.2">
      <c r="B90" s="28" t="s">
        <v>128</v>
      </c>
      <c r="C90">
        <f>'energy balance'!C90</f>
        <v>0</v>
      </c>
      <c r="D90">
        <f>'energy balance'!D90</f>
        <v>0</v>
      </c>
      <c r="E90" s="310">
        <f>'energy balance'!E90</f>
        <v>0</v>
      </c>
      <c r="F90" s="310">
        <f>'energy balance'!F90</f>
        <v>0</v>
      </c>
      <c r="G90" s="310">
        <f>'energy balance'!G90</f>
        <v>0</v>
      </c>
      <c r="H90" s="310">
        <f>'energy balance'!H90</f>
        <v>0</v>
      </c>
      <c r="I90" s="310">
        <f>'energy balance'!I90</f>
        <v>0</v>
      </c>
      <c r="J90" s="310">
        <f>'energy balance'!J90</f>
        <v>0</v>
      </c>
      <c r="K90" s="310">
        <f>'energy balance'!K90</f>
        <v>0</v>
      </c>
      <c r="L90" s="310">
        <f>'energy balance'!L90</f>
        <v>0</v>
      </c>
      <c r="M90" s="310">
        <f>'energy balance'!M90</f>
        <v>0</v>
      </c>
      <c r="N90" s="310">
        <f>'energy balance'!N90</f>
        <v>0</v>
      </c>
      <c r="O90" s="310">
        <f>'energy balance'!O90</f>
        <v>0</v>
      </c>
      <c r="P90" s="310">
        <f>'energy balance'!P90</f>
        <v>0</v>
      </c>
      <c r="Q90" s="310">
        <f>'energy balance'!Q90</f>
        <v>0</v>
      </c>
      <c r="R90" s="310">
        <f>'energy balance'!R90</f>
        <v>0</v>
      </c>
      <c r="S90" s="310">
        <f>'energy balance'!S90</f>
        <v>0</v>
      </c>
      <c r="T90" s="310">
        <f>'energy balance'!T90</f>
        <v>0</v>
      </c>
      <c r="U90">
        <f>'energy balance'!U90</f>
        <v>0</v>
      </c>
      <c r="V90" s="310">
        <f>'energy balance'!V90</f>
        <v>0</v>
      </c>
      <c r="W90" s="310">
        <f>'energy balance'!W90</f>
        <v>0</v>
      </c>
      <c r="X90" s="310">
        <f>'energy balance'!X90</f>
        <v>0</v>
      </c>
      <c r="Y90" s="310">
        <f>'energy balance'!Y90</f>
        <v>0</v>
      </c>
      <c r="Z90" s="310">
        <f>'energy balance'!Z90</f>
        <v>0</v>
      </c>
      <c r="AA90" s="310">
        <f>'energy balance'!AA90</f>
        <v>0</v>
      </c>
      <c r="AB90" s="310">
        <f>'energy balance'!AB90</f>
        <v>0</v>
      </c>
      <c r="AC90" s="310">
        <f>'energy balance'!AC90</f>
        <v>0</v>
      </c>
      <c r="AD90" s="310">
        <f>'energy balance'!AD90</f>
        <v>0</v>
      </c>
      <c r="AE90" s="310">
        <f>'energy balance'!AE90</f>
        <v>0</v>
      </c>
      <c r="AF90" s="310">
        <f>'energy balance'!AF90</f>
        <v>0</v>
      </c>
      <c r="AG90" s="310">
        <f>'energy balance'!AG90</f>
        <v>0</v>
      </c>
      <c r="AH90" s="310">
        <f>'energy balance'!AH90</f>
        <v>0</v>
      </c>
      <c r="AI90" s="310">
        <f>'energy balance'!AI90</f>
        <v>0</v>
      </c>
      <c r="AJ90" s="310">
        <f>'energy balance'!AJ90</f>
        <v>0</v>
      </c>
      <c r="AK90" s="310">
        <f>'energy balance'!AK90</f>
        <v>0</v>
      </c>
      <c r="AL90" s="310">
        <f>'energy balance'!AL90</f>
        <v>0</v>
      </c>
      <c r="AM90" s="310">
        <f>'energy balance'!AM90</f>
        <v>0</v>
      </c>
      <c r="AN90" s="310">
        <f>'energy balance'!AN90</f>
        <v>0</v>
      </c>
      <c r="AO90" s="310">
        <f>'energy balance'!AO90</f>
        <v>0</v>
      </c>
      <c r="AP90" s="310">
        <f>'energy balance'!AP90</f>
        <v>0</v>
      </c>
      <c r="AQ90" s="310">
        <f>'energy balance'!AQ90</f>
        <v>0</v>
      </c>
      <c r="AR90" s="310">
        <f>'energy balance'!AR90</f>
        <v>0</v>
      </c>
      <c r="AS90" s="310">
        <f>'energy balance'!AS90</f>
        <v>0</v>
      </c>
      <c r="AT90" s="310">
        <f>'energy balance'!AT90</f>
        <v>0</v>
      </c>
      <c r="AU90" s="310">
        <f>'energy balance'!AU90</f>
        <v>0</v>
      </c>
      <c r="AV90" s="310">
        <f>'energy balance'!AV90</f>
        <v>0</v>
      </c>
      <c r="AW90" s="310">
        <f>'energy balance'!AW90</f>
        <v>0</v>
      </c>
      <c r="AX90" s="310">
        <f>'energy balance'!AX90</f>
        <v>0</v>
      </c>
      <c r="AY90" s="310">
        <f>'energy balance'!AY90</f>
        <v>0</v>
      </c>
      <c r="AZ90" s="310">
        <f>'energy balance'!AZ90</f>
        <v>0</v>
      </c>
      <c r="BA90" s="310">
        <f>'energy balance'!BA90</f>
        <v>0</v>
      </c>
      <c r="BB90" s="310">
        <f>'energy balance'!BB90</f>
        <v>0</v>
      </c>
      <c r="BC90" s="310">
        <f>'energy balance'!BC90</f>
        <v>0</v>
      </c>
      <c r="BD90" s="310">
        <f>'energy balance'!BD90</f>
        <v>0</v>
      </c>
      <c r="BE90" s="310">
        <f>'energy balance'!BE90</f>
        <v>0</v>
      </c>
      <c r="BF90" s="310">
        <f>'energy balance'!BF90</f>
        <v>0</v>
      </c>
      <c r="BG90" s="310">
        <f>'energy balance'!BG90</f>
        <v>0</v>
      </c>
      <c r="BH90" s="310">
        <f>'energy balance'!BH90</f>
        <v>0</v>
      </c>
      <c r="BI90" s="310">
        <f>'energy balance'!BI90</f>
        <v>0</v>
      </c>
      <c r="BJ90" s="310">
        <f>'energy balance'!BJ90</f>
        <v>0</v>
      </c>
      <c r="BK90" s="310">
        <f>'energy balance'!BK90</f>
        <v>0</v>
      </c>
      <c r="BL90" s="310">
        <f>'energy balance'!BL90</f>
        <v>0</v>
      </c>
      <c r="BM90" s="310">
        <f>'energy balance'!BM90</f>
        <v>0</v>
      </c>
      <c r="BN90" s="311">
        <f>'energy balance'!BN90</f>
        <v>0</v>
      </c>
      <c r="BO90" s="312">
        <f>'energy balance'!BO90</f>
        <v>0</v>
      </c>
    </row>
    <row r="91" spans="2:67" ht="17" thickBot="1" x14ac:dyDescent="0.25">
      <c r="B91" s="28" t="s">
        <v>129</v>
      </c>
      <c r="C91">
        <f>'energy balance'!C91</f>
        <v>0</v>
      </c>
      <c r="D91">
        <f>'energy balance'!D91</f>
        <v>0</v>
      </c>
      <c r="E91" s="310">
        <f>'energy balance'!E91</f>
        <v>0</v>
      </c>
      <c r="F91" s="310">
        <f>'energy balance'!F91</f>
        <v>0</v>
      </c>
      <c r="G91" s="310">
        <f>'energy balance'!G91</f>
        <v>0</v>
      </c>
      <c r="H91" s="310">
        <f>'energy balance'!H91</f>
        <v>0</v>
      </c>
      <c r="I91" s="310">
        <f>'energy balance'!I91</f>
        <v>0</v>
      </c>
      <c r="J91" s="310">
        <f>'energy balance'!J91</f>
        <v>0</v>
      </c>
      <c r="K91" s="310">
        <f>'energy balance'!K91</f>
        <v>0</v>
      </c>
      <c r="L91" s="310">
        <f>'energy balance'!L91</f>
        <v>0</v>
      </c>
      <c r="M91" s="310">
        <f>'energy balance'!M91</f>
        <v>0</v>
      </c>
      <c r="N91" s="310">
        <f>'energy balance'!N91</f>
        <v>0</v>
      </c>
      <c r="O91" s="310">
        <f>'energy balance'!O91</f>
        <v>0</v>
      </c>
      <c r="P91" s="310">
        <f>'energy balance'!P91</f>
        <v>0</v>
      </c>
      <c r="Q91" s="310">
        <f>'energy balance'!Q91</f>
        <v>0</v>
      </c>
      <c r="R91" s="310">
        <f>'energy balance'!R91</f>
        <v>0</v>
      </c>
      <c r="S91" s="310">
        <f>'energy balance'!S91</f>
        <v>0</v>
      </c>
      <c r="T91" s="310">
        <f>'energy balance'!T91</f>
        <v>0</v>
      </c>
      <c r="U91">
        <f>'energy balance'!U91</f>
        <v>0</v>
      </c>
      <c r="V91" s="310">
        <f>'energy balance'!V91</f>
        <v>0</v>
      </c>
      <c r="W91" s="310">
        <f>'energy balance'!W91</f>
        <v>0</v>
      </c>
      <c r="X91" s="310">
        <f>'energy balance'!X91</f>
        <v>0</v>
      </c>
      <c r="Y91" s="310">
        <f>'energy balance'!Y91</f>
        <v>0</v>
      </c>
      <c r="Z91" s="310">
        <f>'energy balance'!Z91</f>
        <v>0</v>
      </c>
      <c r="AA91" s="310">
        <f>'energy balance'!AA91</f>
        <v>0</v>
      </c>
      <c r="AB91" s="310">
        <f>'energy balance'!AB91</f>
        <v>0</v>
      </c>
      <c r="AC91" s="310">
        <f>'energy balance'!AC91</f>
        <v>0</v>
      </c>
      <c r="AD91" s="310">
        <f>'energy balance'!AD91</f>
        <v>0</v>
      </c>
      <c r="AE91" s="310">
        <f>'energy balance'!AE91</f>
        <v>0</v>
      </c>
      <c r="AF91" s="310">
        <f>'energy balance'!AF91</f>
        <v>0</v>
      </c>
      <c r="AG91" s="310">
        <f>'energy balance'!AG91</f>
        <v>0</v>
      </c>
      <c r="AH91" s="310">
        <f>'energy balance'!AH91</f>
        <v>0</v>
      </c>
      <c r="AI91" s="310">
        <f>'energy balance'!AI91</f>
        <v>0</v>
      </c>
      <c r="AJ91" s="310">
        <f>'energy balance'!AJ91</f>
        <v>0</v>
      </c>
      <c r="AK91" s="310">
        <f>'energy balance'!AK91</f>
        <v>0</v>
      </c>
      <c r="AL91" s="310">
        <f>'energy balance'!AL91</f>
        <v>0</v>
      </c>
      <c r="AM91" s="310">
        <f>'energy balance'!AM91</f>
        <v>0</v>
      </c>
      <c r="AN91" s="310">
        <f>'energy balance'!AN91</f>
        <v>0</v>
      </c>
      <c r="AO91" s="310">
        <f>'energy balance'!AO91</f>
        <v>0</v>
      </c>
      <c r="AP91" s="310">
        <f>'energy balance'!AP91</f>
        <v>0</v>
      </c>
      <c r="AQ91" s="310">
        <f>'energy balance'!AQ91</f>
        <v>0</v>
      </c>
      <c r="AR91" s="310">
        <f>'energy balance'!AR91</f>
        <v>0</v>
      </c>
      <c r="AS91" s="310">
        <f>'energy balance'!AS91</f>
        <v>0</v>
      </c>
      <c r="AT91" s="310">
        <f>'energy balance'!AT91</f>
        <v>0</v>
      </c>
      <c r="AU91" s="310">
        <f>'energy balance'!AU91</f>
        <v>0</v>
      </c>
      <c r="AV91" s="310">
        <f>'energy balance'!AV91</f>
        <v>0</v>
      </c>
      <c r="AW91" s="310">
        <f>'energy balance'!AW91</f>
        <v>0</v>
      </c>
      <c r="AX91" s="310">
        <f>'energy balance'!AX91</f>
        <v>0</v>
      </c>
      <c r="AY91" s="310">
        <f>'energy balance'!AY91</f>
        <v>0</v>
      </c>
      <c r="AZ91" s="310">
        <f>'energy balance'!AZ91</f>
        <v>0</v>
      </c>
      <c r="BA91" s="310">
        <f>'energy balance'!BA91</f>
        <v>0</v>
      </c>
      <c r="BB91" s="310">
        <f>'energy balance'!BB91</f>
        <v>0</v>
      </c>
      <c r="BC91" s="310">
        <f>'energy balance'!BC91</f>
        <v>0</v>
      </c>
      <c r="BD91" s="310">
        <f>'energy balance'!BD91</f>
        <v>0</v>
      </c>
      <c r="BE91" s="310">
        <f>'energy balance'!BE91</f>
        <v>0</v>
      </c>
      <c r="BF91" s="310">
        <f>'energy balance'!BF91</f>
        <v>0</v>
      </c>
      <c r="BG91" s="310">
        <f>'energy balance'!BG91</f>
        <v>0</v>
      </c>
      <c r="BH91" s="310">
        <f>'energy balance'!BH91</f>
        <v>0</v>
      </c>
      <c r="BI91" s="310">
        <f>'energy balance'!BI91</f>
        <v>0</v>
      </c>
      <c r="BJ91" s="310">
        <f>'energy balance'!BJ91</f>
        <v>0</v>
      </c>
      <c r="BK91" s="310">
        <f>'energy balance'!BK91</f>
        <v>0</v>
      </c>
      <c r="BL91" s="310">
        <f>'energy balance'!BL91</f>
        <v>0</v>
      </c>
      <c r="BM91" s="310">
        <f>'energy balance'!BM91</f>
        <v>0</v>
      </c>
      <c r="BN91" s="311">
        <f>'energy balance'!BN91</f>
        <v>0</v>
      </c>
      <c r="BO91" s="312">
        <f>'energy balance'!BO91</f>
        <v>0</v>
      </c>
    </row>
    <row r="92" spans="2:67" ht="17" thickBot="1" x14ac:dyDescent="0.25">
      <c r="B92" s="36" t="s">
        <v>130</v>
      </c>
      <c r="C92" s="37">
        <f>'energy balance'!C92</f>
        <v>0</v>
      </c>
      <c r="D92" s="37">
        <f>'energy balance'!D92</f>
        <v>0</v>
      </c>
      <c r="E92" s="322">
        <f>'energy balance'!E92</f>
        <v>0</v>
      </c>
      <c r="F92" s="322">
        <f>'energy balance'!F92</f>
        <v>0</v>
      </c>
      <c r="G92" s="322">
        <f>'energy balance'!G92</f>
        <v>0</v>
      </c>
      <c r="H92" s="322">
        <f>'energy balance'!H92</f>
        <v>0</v>
      </c>
      <c r="I92" s="322">
        <f>'energy balance'!I92</f>
        <v>0</v>
      </c>
      <c r="J92" s="322">
        <f>'energy balance'!J92</f>
        <v>0</v>
      </c>
      <c r="K92" s="322">
        <f>'energy balance'!K92</f>
        <v>0</v>
      </c>
      <c r="L92" s="322">
        <f>'energy balance'!L92</f>
        <v>0</v>
      </c>
      <c r="M92" s="322">
        <f>'energy balance'!M92</f>
        <v>0</v>
      </c>
      <c r="N92" s="322">
        <f>'energy balance'!N92</f>
        <v>0</v>
      </c>
      <c r="O92" s="322">
        <f>'energy balance'!O92</f>
        <v>0</v>
      </c>
      <c r="P92" s="322">
        <f>'energy balance'!P92</f>
        <v>0</v>
      </c>
      <c r="Q92" s="322">
        <f>'energy balance'!Q92</f>
        <v>0</v>
      </c>
      <c r="R92" s="322">
        <f>'energy balance'!R92</f>
        <v>0</v>
      </c>
      <c r="S92" s="322">
        <f>'energy balance'!S92</f>
        <v>0</v>
      </c>
      <c r="T92" s="322">
        <f>'energy balance'!T92</f>
        <v>0</v>
      </c>
      <c r="U92" s="37">
        <f>'energy balance'!U92</f>
        <v>0</v>
      </c>
      <c r="V92" s="322">
        <f>'energy balance'!V92</f>
        <v>0</v>
      </c>
      <c r="W92" s="322">
        <f>'energy balance'!W92</f>
        <v>0</v>
      </c>
      <c r="X92" s="322">
        <f>'energy balance'!X92</f>
        <v>0</v>
      </c>
      <c r="Y92" s="322">
        <f>'energy balance'!Y92</f>
        <v>0</v>
      </c>
      <c r="Z92" s="322">
        <f>'energy balance'!Z92</f>
        <v>0</v>
      </c>
      <c r="AA92" s="322">
        <f>'energy balance'!AA92</f>
        <v>0</v>
      </c>
      <c r="AB92" s="322">
        <f>'energy balance'!AB92</f>
        <v>0</v>
      </c>
      <c r="AC92" s="322">
        <f>'energy balance'!AC92</f>
        <v>0</v>
      </c>
      <c r="AD92" s="322">
        <f>'energy balance'!AD92</f>
        <v>0</v>
      </c>
      <c r="AE92" s="322">
        <f>'energy balance'!AE92</f>
        <v>0</v>
      </c>
      <c r="AF92" s="322">
        <f>'energy balance'!AF92</f>
        <v>0</v>
      </c>
      <c r="AG92" s="322">
        <f>'energy balance'!AG92</f>
        <v>0</v>
      </c>
      <c r="AH92" s="322">
        <f>'energy balance'!AH92</f>
        <v>0</v>
      </c>
      <c r="AI92" s="322">
        <f>'energy balance'!AI92</f>
        <v>0</v>
      </c>
      <c r="AJ92" s="322">
        <f>'energy balance'!AJ92</f>
        <v>0</v>
      </c>
      <c r="AK92" s="322">
        <f>'energy balance'!AK92</f>
        <v>0</v>
      </c>
      <c r="AL92" s="322">
        <f>'energy balance'!AL92</f>
        <v>0</v>
      </c>
      <c r="AM92" s="322">
        <f>'energy balance'!AM92</f>
        <v>0</v>
      </c>
      <c r="AN92" s="322">
        <f>'energy balance'!AN92</f>
        <v>0</v>
      </c>
      <c r="AO92" s="322">
        <f>'energy balance'!AO92</f>
        <v>0</v>
      </c>
      <c r="AP92" s="322">
        <f>'energy balance'!AP92</f>
        <v>0</v>
      </c>
      <c r="AQ92" s="322">
        <f>'energy balance'!AQ92</f>
        <v>0</v>
      </c>
      <c r="AR92" s="322">
        <f>'energy balance'!AR92</f>
        <v>0</v>
      </c>
      <c r="AS92" s="322">
        <f>'energy balance'!AS92</f>
        <v>0</v>
      </c>
      <c r="AT92" s="322">
        <f>'energy balance'!AT92</f>
        <v>0</v>
      </c>
      <c r="AU92" s="322">
        <f>'energy balance'!AU92</f>
        <v>0</v>
      </c>
      <c r="AV92" s="322">
        <f>'energy balance'!AV92</f>
        <v>0</v>
      </c>
      <c r="AW92" s="322">
        <f>'energy balance'!AW92</f>
        <v>0</v>
      </c>
      <c r="AX92" s="322">
        <f>'energy balance'!AX92</f>
        <v>0</v>
      </c>
      <c r="AY92" s="322">
        <f>'energy balance'!AY92</f>
        <v>0</v>
      </c>
      <c r="AZ92" s="322">
        <f>'energy balance'!AZ92</f>
        <v>0</v>
      </c>
      <c r="BA92" s="322">
        <f>'energy balance'!BA92</f>
        <v>0</v>
      </c>
      <c r="BB92" s="322">
        <f>'energy balance'!BB92</f>
        <v>0</v>
      </c>
      <c r="BC92" s="322">
        <f>'energy balance'!BC92</f>
        <v>0</v>
      </c>
      <c r="BD92" s="322">
        <f>'energy balance'!BD92</f>
        <v>0</v>
      </c>
      <c r="BE92" s="322">
        <f>'energy balance'!BE92</f>
        <v>0</v>
      </c>
      <c r="BF92" s="322">
        <f>'energy balance'!BF92</f>
        <v>0</v>
      </c>
      <c r="BG92" s="322">
        <f>'energy balance'!BG92</f>
        <v>0</v>
      </c>
      <c r="BH92" s="322">
        <f>'energy balance'!BH92</f>
        <v>0</v>
      </c>
      <c r="BI92" s="322">
        <f>'energy balance'!BI92</f>
        <v>0</v>
      </c>
      <c r="BJ92" s="322">
        <f>'energy balance'!BJ92</f>
        <v>0</v>
      </c>
      <c r="BK92" s="322">
        <f>'energy balance'!BK92</f>
        <v>0</v>
      </c>
      <c r="BL92" s="322">
        <f>'energy balance'!BL92</f>
        <v>0</v>
      </c>
      <c r="BM92" s="322">
        <f>'energy balance'!BM92</f>
        <v>0</v>
      </c>
      <c r="BN92" s="323">
        <f>'energy balance'!BN92</f>
        <v>0</v>
      </c>
      <c r="BO92" s="324">
        <f>'energy balance'!BO92</f>
        <v>0</v>
      </c>
    </row>
    <row r="93" spans="2:67" x14ac:dyDescent="0.2">
      <c r="B93" s="28" t="s">
        <v>131</v>
      </c>
      <c r="C93">
        <f>'energy balance'!C93</f>
        <v>0</v>
      </c>
      <c r="D93">
        <f>'energy balance'!D93</f>
        <v>0</v>
      </c>
      <c r="E93" s="310">
        <f>'energy balance'!E93</f>
        <v>0</v>
      </c>
      <c r="F93" s="310">
        <f>'energy balance'!F93</f>
        <v>0</v>
      </c>
      <c r="G93" s="310">
        <f>'energy balance'!G93</f>
        <v>0</v>
      </c>
      <c r="H93" s="310">
        <f>'energy balance'!H93</f>
        <v>0</v>
      </c>
      <c r="I93" s="310">
        <f>'energy balance'!I93</f>
        <v>0</v>
      </c>
      <c r="J93" s="310">
        <f>'energy balance'!J93</f>
        <v>0</v>
      </c>
      <c r="K93" s="310">
        <f>'energy balance'!K93</f>
        <v>0</v>
      </c>
      <c r="L93" s="310">
        <f>'energy balance'!L93</f>
        <v>0</v>
      </c>
      <c r="M93" s="310">
        <f>'energy balance'!M93</f>
        <v>0</v>
      </c>
      <c r="N93" s="310">
        <f>'energy balance'!N93</f>
        <v>0</v>
      </c>
      <c r="O93" s="310">
        <f>'energy balance'!O93</f>
        <v>0</v>
      </c>
      <c r="P93" s="310">
        <f>'energy balance'!P93</f>
        <v>0</v>
      </c>
      <c r="Q93" s="310">
        <f>'energy balance'!Q93</f>
        <v>0</v>
      </c>
      <c r="R93" s="310">
        <f>'energy balance'!R93</f>
        <v>0</v>
      </c>
      <c r="S93" s="310">
        <f>'energy balance'!S93</f>
        <v>0</v>
      </c>
      <c r="T93" s="310">
        <f>'energy balance'!T93</f>
        <v>0</v>
      </c>
      <c r="U93">
        <f>'energy balance'!U93</f>
        <v>0</v>
      </c>
      <c r="V93" s="310">
        <f>'energy balance'!V93</f>
        <v>0</v>
      </c>
      <c r="W93" s="310">
        <f>'energy balance'!W93</f>
        <v>0</v>
      </c>
      <c r="X93" s="310">
        <f>'energy balance'!X93</f>
        <v>0</v>
      </c>
      <c r="Y93" s="310">
        <f>'energy balance'!Y93</f>
        <v>0</v>
      </c>
      <c r="Z93" s="310">
        <f>'energy balance'!Z93</f>
        <v>0</v>
      </c>
      <c r="AA93" s="310">
        <f>'energy balance'!AA93</f>
        <v>0</v>
      </c>
      <c r="AB93" s="310">
        <f>'energy balance'!AB93</f>
        <v>0</v>
      </c>
      <c r="AC93" s="310">
        <f>'energy balance'!AC93</f>
        <v>0</v>
      </c>
      <c r="AD93" s="310">
        <f>'energy balance'!AD93</f>
        <v>0</v>
      </c>
      <c r="AE93" s="310">
        <f>'energy balance'!AE93</f>
        <v>0</v>
      </c>
      <c r="AF93" s="310">
        <f>'energy balance'!AF93</f>
        <v>0</v>
      </c>
      <c r="AG93" s="310">
        <f>'energy balance'!AG93</f>
        <v>0</v>
      </c>
      <c r="AH93" s="310">
        <f>'energy balance'!AH93</f>
        <v>0</v>
      </c>
      <c r="AI93" s="310">
        <f>'energy balance'!AI93</f>
        <v>0</v>
      </c>
      <c r="AJ93" s="310">
        <f>'energy balance'!AJ93</f>
        <v>0</v>
      </c>
      <c r="AK93" s="310">
        <f>'energy balance'!AK93</f>
        <v>0</v>
      </c>
      <c r="AL93" s="310">
        <f>'energy balance'!AL93</f>
        <v>0</v>
      </c>
      <c r="AM93" s="310">
        <f>'energy balance'!AM93</f>
        <v>0</v>
      </c>
      <c r="AN93" s="310">
        <f>'energy balance'!AN93</f>
        <v>0</v>
      </c>
      <c r="AO93" s="310">
        <f>'energy balance'!AO93</f>
        <v>0</v>
      </c>
      <c r="AP93" s="310">
        <f>'energy balance'!AP93</f>
        <v>0</v>
      </c>
      <c r="AQ93" s="310">
        <f>'energy balance'!AQ93</f>
        <v>0</v>
      </c>
      <c r="AR93" s="310">
        <f>'energy balance'!AR93</f>
        <v>0</v>
      </c>
      <c r="AS93" s="310">
        <f>'energy balance'!AS93</f>
        <v>0</v>
      </c>
      <c r="AT93" s="310">
        <f>'energy balance'!AT93</f>
        <v>0</v>
      </c>
      <c r="AU93" s="310">
        <f>'energy balance'!AU93</f>
        <v>0</v>
      </c>
      <c r="AV93" s="310">
        <f>'energy balance'!AV93</f>
        <v>0</v>
      </c>
      <c r="AW93" s="310">
        <f>'energy balance'!AW93</f>
        <v>0</v>
      </c>
      <c r="AX93" s="310">
        <f>'energy balance'!AX93</f>
        <v>0</v>
      </c>
      <c r="AY93" s="310">
        <f>'energy balance'!AY93</f>
        <v>0</v>
      </c>
      <c r="AZ93" s="310">
        <f>'energy balance'!AZ93</f>
        <v>0</v>
      </c>
      <c r="BA93" s="310">
        <f>'energy balance'!BA93</f>
        <v>0</v>
      </c>
      <c r="BB93" s="310">
        <f>'energy balance'!BB93</f>
        <v>0</v>
      </c>
      <c r="BC93" s="310">
        <f>'energy balance'!BC93</f>
        <v>0</v>
      </c>
      <c r="BD93" s="310">
        <f>'energy balance'!BD93</f>
        <v>0</v>
      </c>
      <c r="BE93" s="310">
        <f>'energy balance'!BE93</f>
        <v>0</v>
      </c>
      <c r="BF93" s="310">
        <f>'energy balance'!BF93</f>
        <v>0</v>
      </c>
      <c r="BG93" s="310">
        <f>'energy balance'!BG93</f>
        <v>0</v>
      </c>
      <c r="BH93" s="310">
        <f>'energy balance'!BH93</f>
        <v>0</v>
      </c>
      <c r="BI93" s="310">
        <f>'energy balance'!BI93</f>
        <v>0</v>
      </c>
      <c r="BJ93" s="310">
        <f>'energy balance'!BJ93</f>
        <v>0</v>
      </c>
      <c r="BK93" s="310">
        <f>'energy balance'!BK93</f>
        <v>0</v>
      </c>
      <c r="BL93" s="310">
        <f>'energy balance'!BL93</f>
        <v>0</v>
      </c>
      <c r="BM93" s="310">
        <f>'energy balance'!BM93</f>
        <v>0</v>
      </c>
      <c r="BN93" s="311">
        <f>'energy balance'!BN93</f>
        <v>0</v>
      </c>
      <c r="BO93" s="312">
        <f>'energy balance'!BO93</f>
        <v>0</v>
      </c>
    </row>
    <row r="94" spans="2:67" x14ac:dyDescent="0.2">
      <c r="B94" s="28" t="s">
        <v>132</v>
      </c>
      <c r="C94">
        <f>'energy balance'!C94</f>
        <v>0</v>
      </c>
      <c r="D94">
        <f>'energy balance'!D94</f>
        <v>0</v>
      </c>
      <c r="E94" s="310">
        <f>'energy balance'!E94</f>
        <v>0</v>
      </c>
      <c r="F94" s="310">
        <f>'energy balance'!F94</f>
        <v>0</v>
      </c>
      <c r="G94" s="310">
        <f>'energy balance'!G94</f>
        <v>0</v>
      </c>
      <c r="H94" s="310">
        <f>'energy balance'!H94</f>
        <v>0</v>
      </c>
      <c r="I94" s="310">
        <f>'energy balance'!I94</f>
        <v>0</v>
      </c>
      <c r="J94" s="310">
        <f>'energy balance'!J94</f>
        <v>0</v>
      </c>
      <c r="K94" s="310">
        <f>'energy balance'!K94</f>
        <v>0</v>
      </c>
      <c r="L94" s="310">
        <f>'energy balance'!L94</f>
        <v>0</v>
      </c>
      <c r="M94" s="310">
        <f>'energy balance'!M94</f>
        <v>0</v>
      </c>
      <c r="N94" s="310">
        <f>'energy balance'!N94</f>
        <v>0</v>
      </c>
      <c r="O94" s="310">
        <f>'energy balance'!O94</f>
        <v>0</v>
      </c>
      <c r="P94" s="310">
        <f>'energy balance'!P94</f>
        <v>0</v>
      </c>
      <c r="Q94" s="310">
        <f>'energy balance'!Q94</f>
        <v>0</v>
      </c>
      <c r="R94" s="310">
        <f>'energy balance'!R94</f>
        <v>0</v>
      </c>
      <c r="S94" s="310">
        <f>'energy balance'!S94</f>
        <v>0</v>
      </c>
      <c r="T94" s="310">
        <f>'energy balance'!T94</f>
        <v>0</v>
      </c>
      <c r="U94">
        <f>'energy balance'!U94</f>
        <v>0</v>
      </c>
      <c r="V94" s="310">
        <f>'energy balance'!V94</f>
        <v>0</v>
      </c>
      <c r="W94" s="310">
        <f>'energy balance'!W94</f>
        <v>0</v>
      </c>
      <c r="X94" s="310">
        <f>'energy balance'!X94</f>
        <v>0</v>
      </c>
      <c r="Y94" s="310">
        <f>'energy balance'!Y94</f>
        <v>0</v>
      </c>
      <c r="Z94" s="310">
        <f>'energy balance'!Z94</f>
        <v>0</v>
      </c>
      <c r="AA94" s="310">
        <f>'energy balance'!AA94</f>
        <v>0</v>
      </c>
      <c r="AB94" s="310">
        <f>'energy balance'!AB94</f>
        <v>0</v>
      </c>
      <c r="AC94" s="310">
        <f>'energy balance'!AC94</f>
        <v>0</v>
      </c>
      <c r="AD94" s="310">
        <f>'energy balance'!AD94</f>
        <v>0</v>
      </c>
      <c r="AE94" s="310">
        <f>'energy balance'!AE94</f>
        <v>0</v>
      </c>
      <c r="AF94" s="310">
        <f>'energy balance'!AF94</f>
        <v>0</v>
      </c>
      <c r="AG94" s="310">
        <f>'energy balance'!AG94</f>
        <v>0</v>
      </c>
      <c r="AH94" s="310">
        <f>'energy balance'!AH94</f>
        <v>0</v>
      </c>
      <c r="AI94" s="310">
        <f>'energy balance'!AI94</f>
        <v>0</v>
      </c>
      <c r="AJ94" s="310">
        <f>'energy balance'!AJ94</f>
        <v>0</v>
      </c>
      <c r="AK94" s="310">
        <f>'energy balance'!AK94</f>
        <v>0</v>
      </c>
      <c r="AL94" s="310">
        <f>'energy balance'!AL94</f>
        <v>0</v>
      </c>
      <c r="AM94" s="310">
        <f>'energy balance'!AM94</f>
        <v>0</v>
      </c>
      <c r="AN94" s="310">
        <f>'energy balance'!AN94</f>
        <v>0</v>
      </c>
      <c r="AO94" s="310">
        <f>'energy balance'!AO94</f>
        <v>0</v>
      </c>
      <c r="AP94" s="310">
        <f>'energy balance'!AP94</f>
        <v>0</v>
      </c>
      <c r="AQ94" s="310">
        <f>'energy balance'!AQ94</f>
        <v>0</v>
      </c>
      <c r="AR94" s="310">
        <f>'energy balance'!AR94</f>
        <v>0</v>
      </c>
      <c r="AS94" s="310">
        <f>'energy balance'!AS94</f>
        <v>0</v>
      </c>
      <c r="AT94" s="310">
        <f>'energy balance'!AT94</f>
        <v>0</v>
      </c>
      <c r="AU94" s="310">
        <f>'energy balance'!AU94</f>
        <v>0</v>
      </c>
      <c r="AV94" s="310">
        <f>'energy balance'!AV94</f>
        <v>0</v>
      </c>
      <c r="AW94" s="310">
        <f>'energy balance'!AW94</f>
        <v>0</v>
      </c>
      <c r="AX94" s="310">
        <f>'energy balance'!AX94</f>
        <v>0</v>
      </c>
      <c r="AY94" s="310">
        <f>'energy balance'!AY94</f>
        <v>0</v>
      </c>
      <c r="AZ94" s="310">
        <f>'energy balance'!AZ94</f>
        <v>0</v>
      </c>
      <c r="BA94" s="310">
        <f>'energy balance'!BA94</f>
        <v>0</v>
      </c>
      <c r="BB94" s="310">
        <f>'energy balance'!BB94</f>
        <v>0</v>
      </c>
      <c r="BC94" s="310">
        <f>'energy balance'!BC94</f>
        <v>0</v>
      </c>
      <c r="BD94" s="310">
        <f>'energy balance'!BD94</f>
        <v>0</v>
      </c>
      <c r="BE94" s="310">
        <f>'energy balance'!BE94</f>
        <v>0</v>
      </c>
      <c r="BF94" s="310">
        <f>'energy balance'!BF94</f>
        <v>0</v>
      </c>
      <c r="BG94" s="310">
        <f>'energy balance'!BG94</f>
        <v>0</v>
      </c>
      <c r="BH94" s="310">
        <f>'energy balance'!BH94</f>
        <v>0</v>
      </c>
      <c r="BI94" s="310">
        <f>'energy balance'!BI94</f>
        <v>0</v>
      </c>
      <c r="BJ94" s="310">
        <f>'energy balance'!BJ94</f>
        <v>0</v>
      </c>
      <c r="BK94" s="310">
        <f>'energy balance'!BK94</f>
        <v>0</v>
      </c>
      <c r="BL94" s="310">
        <f>'energy balance'!BL94</f>
        <v>0</v>
      </c>
      <c r="BM94" s="310">
        <f>'energy balance'!BM94</f>
        <v>0</v>
      </c>
      <c r="BN94" s="311">
        <f>'energy balance'!BN94</f>
        <v>0</v>
      </c>
      <c r="BO94" s="312">
        <f>'energy balance'!BO94</f>
        <v>0</v>
      </c>
    </row>
    <row r="95" spans="2:67" x14ac:dyDescent="0.2">
      <c r="B95" s="28" t="s">
        <v>133</v>
      </c>
      <c r="C95">
        <f>'energy balance'!C95</f>
        <v>0</v>
      </c>
      <c r="D95">
        <f>'energy balance'!D95</f>
        <v>0</v>
      </c>
      <c r="E95" s="310">
        <f>'energy balance'!E95</f>
        <v>0</v>
      </c>
      <c r="F95" s="310">
        <f>'energy balance'!F95</f>
        <v>0</v>
      </c>
      <c r="G95" s="310">
        <f>'energy balance'!G95</f>
        <v>0</v>
      </c>
      <c r="H95" s="310">
        <f>'energy balance'!H95</f>
        <v>0</v>
      </c>
      <c r="I95" s="310">
        <f>'energy balance'!I95</f>
        <v>0</v>
      </c>
      <c r="J95" s="310">
        <f>'energy balance'!J95</f>
        <v>0</v>
      </c>
      <c r="K95" s="310">
        <f>'energy balance'!K95</f>
        <v>0</v>
      </c>
      <c r="L95" s="310">
        <f>'energy balance'!L95</f>
        <v>0</v>
      </c>
      <c r="M95" s="310">
        <f>'energy balance'!M95</f>
        <v>0</v>
      </c>
      <c r="N95" s="310">
        <f>'energy balance'!N95</f>
        <v>0</v>
      </c>
      <c r="O95" s="310">
        <f>'energy balance'!O95</f>
        <v>0</v>
      </c>
      <c r="P95" s="310">
        <f>'energy balance'!P95</f>
        <v>0</v>
      </c>
      <c r="Q95" s="310">
        <f>'energy balance'!Q95</f>
        <v>0</v>
      </c>
      <c r="R95" s="310">
        <f>'energy balance'!R95</f>
        <v>0</v>
      </c>
      <c r="S95" s="310">
        <f>'energy balance'!S95</f>
        <v>0</v>
      </c>
      <c r="T95" s="310">
        <f>'energy balance'!T95</f>
        <v>0</v>
      </c>
      <c r="U95">
        <f>'energy balance'!U95</f>
        <v>0</v>
      </c>
      <c r="V95" s="310">
        <f>'energy balance'!V95</f>
        <v>0</v>
      </c>
      <c r="W95" s="310">
        <f>'energy balance'!W95</f>
        <v>0</v>
      </c>
      <c r="X95" s="310">
        <f>'energy balance'!X95</f>
        <v>0</v>
      </c>
      <c r="Y95" s="310">
        <f>'energy balance'!Y95</f>
        <v>0</v>
      </c>
      <c r="Z95" s="310">
        <f>'energy balance'!Z95</f>
        <v>0</v>
      </c>
      <c r="AA95" s="310">
        <f>'energy balance'!AA95</f>
        <v>0</v>
      </c>
      <c r="AB95" s="310">
        <f>'energy balance'!AB95</f>
        <v>0</v>
      </c>
      <c r="AC95" s="310">
        <f>'energy balance'!AC95</f>
        <v>0</v>
      </c>
      <c r="AD95" s="310">
        <f>'energy balance'!AD95</f>
        <v>0</v>
      </c>
      <c r="AE95" s="310">
        <f>'energy balance'!AE95</f>
        <v>0</v>
      </c>
      <c r="AF95" s="310">
        <f>'energy balance'!AF95</f>
        <v>0</v>
      </c>
      <c r="AG95" s="310">
        <f>'energy balance'!AG95</f>
        <v>0</v>
      </c>
      <c r="AH95" s="310">
        <f>'energy balance'!AH95</f>
        <v>0</v>
      </c>
      <c r="AI95" s="310">
        <f>'energy balance'!AI95</f>
        <v>0</v>
      </c>
      <c r="AJ95" s="310">
        <f>'energy balance'!AJ95</f>
        <v>0</v>
      </c>
      <c r="AK95" s="310">
        <f>'energy balance'!AK95</f>
        <v>0</v>
      </c>
      <c r="AL95" s="310">
        <f>'energy balance'!AL95</f>
        <v>0</v>
      </c>
      <c r="AM95" s="310">
        <f>'energy balance'!AM95</f>
        <v>0</v>
      </c>
      <c r="AN95" s="310">
        <f>'energy balance'!AN95</f>
        <v>0</v>
      </c>
      <c r="AO95" s="310">
        <f>'energy balance'!AO95</f>
        <v>0</v>
      </c>
      <c r="AP95" s="310">
        <f>'energy balance'!AP95</f>
        <v>0</v>
      </c>
      <c r="AQ95" s="310">
        <f>'energy balance'!AQ95</f>
        <v>0</v>
      </c>
      <c r="AR95" s="310">
        <f>'energy balance'!AR95</f>
        <v>0</v>
      </c>
      <c r="AS95" s="310">
        <f>'energy balance'!AS95</f>
        <v>0</v>
      </c>
      <c r="AT95" s="310">
        <f>'energy balance'!AT95</f>
        <v>0</v>
      </c>
      <c r="AU95" s="310">
        <f>'energy balance'!AU95</f>
        <v>0</v>
      </c>
      <c r="AV95" s="310">
        <f>'energy balance'!AV95</f>
        <v>0</v>
      </c>
      <c r="AW95" s="310">
        <f>'energy balance'!AW95</f>
        <v>0</v>
      </c>
      <c r="AX95" s="310">
        <f>'energy balance'!AX95</f>
        <v>0</v>
      </c>
      <c r="AY95" s="310">
        <f>'energy balance'!AY95</f>
        <v>0</v>
      </c>
      <c r="AZ95" s="310">
        <f>'energy balance'!AZ95</f>
        <v>0</v>
      </c>
      <c r="BA95" s="310">
        <f>'energy balance'!BA95</f>
        <v>0</v>
      </c>
      <c r="BB95" s="310">
        <f>'energy balance'!BB95</f>
        <v>0</v>
      </c>
      <c r="BC95" s="310">
        <f>'energy balance'!BC95</f>
        <v>0</v>
      </c>
      <c r="BD95" s="310">
        <f>'energy balance'!BD95</f>
        <v>0</v>
      </c>
      <c r="BE95" s="310">
        <f>'energy balance'!BE95</f>
        <v>0</v>
      </c>
      <c r="BF95" s="310">
        <f>'energy balance'!BF95</f>
        <v>0</v>
      </c>
      <c r="BG95" s="310">
        <f>'energy balance'!BG95</f>
        <v>0</v>
      </c>
      <c r="BH95" s="310">
        <f>'energy balance'!BH95</f>
        <v>0</v>
      </c>
      <c r="BI95" s="310">
        <f>'energy balance'!BI95</f>
        <v>0</v>
      </c>
      <c r="BJ95" s="310">
        <f>'energy balance'!BJ95</f>
        <v>0</v>
      </c>
      <c r="BK95" s="310">
        <f>'energy balance'!BK95</f>
        <v>0</v>
      </c>
      <c r="BL95" s="310">
        <f>'energy balance'!BL95</f>
        <v>0</v>
      </c>
      <c r="BM95" s="310">
        <f>'energy balance'!BM95</f>
        <v>0</v>
      </c>
      <c r="BN95" s="311">
        <f>'energy balance'!BN95</f>
        <v>0</v>
      </c>
      <c r="BO95" s="312">
        <f>'energy balance'!BO95</f>
        <v>0</v>
      </c>
    </row>
    <row r="96" spans="2:67" ht="17" thickBot="1" x14ac:dyDescent="0.25">
      <c r="B96" s="28" t="s">
        <v>134</v>
      </c>
      <c r="C96">
        <f>'energy balance'!C96</f>
        <v>0</v>
      </c>
      <c r="D96">
        <f>'energy balance'!D96</f>
        <v>0</v>
      </c>
      <c r="E96" s="310">
        <f>'energy balance'!E96</f>
        <v>0</v>
      </c>
      <c r="F96" s="310">
        <f>'energy balance'!F96</f>
        <v>0</v>
      </c>
      <c r="G96" s="310">
        <f>'energy balance'!G96</f>
        <v>0</v>
      </c>
      <c r="H96" s="310">
        <f>'energy balance'!H96</f>
        <v>0</v>
      </c>
      <c r="I96" s="310">
        <f>'energy balance'!I96</f>
        <v>0</v>
      </c>
      <c r="J96" s="310">
        <f>'energy balance'!J96</f>
        <v>0</v>
      </c>
      <c r="K96" s="310">
        <f>'energy balance'!K96</f>
        <v>0</v>
      </c>
      <c r="L96" s="310">
        <f>'energy balance'!L96</f>
        <v>0</v>
      </c>
      <c r="M96" s="310">
        <f>'energy balance'!M96</f>
        <v>0</v>
      </c>
      <c r="N96" s="310">
        <f>'energy balance'!N96</f>
        <v>0</v>
      </c>
      <c r="O96" s="310">
        <f>'energy balance'!O96</f>
        <v>0</v>
      </c>
      <c r="P96" s="310">
        <f>'energy balance'!P96</f>
        <v>0</v>
      </c>
      <c r="Q96" s="310">
        <f>'energy balance'!Q96</f>
        <v>0</v>
      </c>
      <c r="R96" s="310">
        <f>'energy balance'!R96</f>
        <v>0</v>
      </c>
      <c r="S96" s="310">
        <f>'energy balance'!S96</f>
        <v>0</v>
      </c>
      <c r="T96" s="310">
        <f>'energy balance'!T96</f>
        <v>0</v>
      </c>
      <c r="U96">
        <f>'energy balance'!U96</f>
        <v>0</v>
      </c>
      <c r="V96" s="310">
        <f>'energy balance'!V96</f>
        <v>0</v>
      </c>
      <c r="W96" s="310">
        <f>'energy balance'!W96</f>
        <v>0</v>
      </c>
      <c r="X96" s="310">
        <f>'energy balance'!X96</f>
        <v>0</v>
      </c>
      <c r="Y96" s="310">
        <f>'energy balance'!Y96</f>
        <v>0</v>
      </c>
      <c r="Z96" s="310">
        <f>'energy balance'!Z96</f>
        <v>0</v>
      </c>
      <c r="AA96" s="310">
        <f>'energy balance'!AA96</f>
        <v>0</v>
      </c>
      <c r="AB96" s="310">
        <f>'energy balance'!AB96</f>
        <v>0</v>
      </c>
      <c r="AC96" s="310">
        <f>'energy balance'!AC96</f>
        <v>0</v>
      </c>
      <c r="AD96" s="310">
        <f>'energy balance'!AD96</f>
        <v>0</v>
      </c>
      <c r="AE96" s="310">
        <f>'energy balance'!AE96</f>
        <v>0</v>
      </c>
      <c r="AF96" s="310">
        <f>'energy balance'!AF96</f>
        <v>0</v>
      </c>
      <c r="AG96" s="310">
        <f>'energy balance'!AG96</f>
        <v>0</v>
      </c>
      <c r="AH96" s="310">
        <f>'energy balance'!AH96</f>
        <v>0</v>
      </c>
      <c r="AI96" s="310">
        <f>'energy balance'!AI96</f>
        <v>0</v>
      </c>
      <c r="AJ96" s="310">
        <f>'energy balance'!AJ96</f>
        <v>0</v>
      </c>
      <c r="AK96" s="310">
        <f>'energy balance'!AK96</f>
        <v>0</v>
      </c>
      <c r="AL96" s="310">
        <f>'energy balance'!AL96</f>
        <v>0</v>
      </c>
      <c r="AM96" s="310">
        <f>'energy balance'!AM96</f>
        <v>0</v>
      </c>
      <c r="AN96" s="310">
        <f>'energy balance'!AN96</f>
        <v>0</v>
      </c>
      <c r="AO96" s="310">
        <f>'energy balance'!AO96</f>
        <v>0</v>
      </c>
      <c r="AP96" s="310">
        <f>'energy balance'!AP96</f>
        <v>0</v>
      </c>
      <c r="AQ96" s="310">
        <f>'energy balance'!AQ96</f>
        <v>0</v>
      </c>
      <c r="AR96" s="310">
        <f>'energy balance'!AR96</f>
        <v>0</v>
      </c>
      <c r="AS96" s="310">
        <f>'energy balance'!AS96</f>
        <v>0</v>
      </c>
      <c r="AT96" s="310">
        <f>'energy balance'!AT96</f>
        <v>0</v>
      </c>
      <c r="AU96" s="310">
        <f>'energy balance'!AU96</f>
        <v>0</v>
      </c>
      <c r="AV96" s="310">
        <f>'energy balance'!AV96</f>
        <v>0</v>
      </c>
      <c r="AW96" s="310">
        <f>'energy balance'!AW96</f>
        <v>0</v>
      </c>
      <c r="AX96" s="310">
        <f>'energy balance'!AX96</f>
        <v>0</v>
      </c>
      <c r="AY96" s="310">
        <f>'energy balance'!AY96</f>
        <v>0</v>
      </c>
      <c r="AZ96" s="310">
        <f>'energy balance'!AZ96</f>
        <v>0</v>
      </c>
      <c r="BA96" s="310">
        <f>'energy balance'!BA96</f>
        <v>0</v>
      </c>
      <c r="BB96" s="310">
        <f>'energy balance'!BB96</f>
        <v>0</v>
      </c>
      <c r="BC96" s="310">
        <f>'energy balance'!BC96</f>
        <v>0</v>
      </c>
      <c r="BD96" s="310">
        <f>'energy balance'!BD96</f>
        <v>0</v>
      </c>
      <c r="BE96" s="310">
        <f>'energy balance'!BE96</f>
        <v>0</v>
      </c>
      <c r="BF96" s="310">
        <f>'energy balance'!BF96</f>
        <v>0</v>
      </c>
      <c r="BG96" s="310">
        <f>'energy balance'!BG96</f>
        <v>0</v>
      </c>
      <c r="BH96" s="310">
        <f>'energy balance'!BH96</f>
        <v>0</v>
      </c>
      <c r="BI96" s="310">
        <f>'energy balance'!BI96</f>
        <v>0</v>
      </c>
      <c r="BJ96" s="310">
        <f>'energy balance'!BJ96</f>
        <v>0</v>
      </c>
      <c r="BK96" s="310">
        <f>'energy balance'!BK96</f>
        <v>0</v>
      </c>
      <c r="BL96" s="310">
        <f>'energy balance'!BL96</f>
        <v>0</v>
      </c>
      <c r="BM96" s="310">
        <f>'energy balance'!BM96</f>
        <v>0</v>
      </c>
      <c r="BN96" s="311">
        <f>'energy balance'!BN96</f>
        <v>0</v>
      </c>
      <c r="BO96" s="312">
        <f>'energy balance'!BO96</f>
        <v>0</v>
      </c>
    </row>
    <row r="97" spans="2:67" ht="17" thickBot="1" x14ac:dyDescent="0.25">
      <c r="B97" s="36" t="s">
        <v>135</v>
      </c>
      <c r="C97" s="308">
        <f>'energy balance'!C97</f>
        <v>0</v>
      </c>
      <c r="D97" s="308">
        <f>'energy balance'!D97</f>
        <v>0</v>
      </c>
      <c r="E97" s="325">
        <f>'energy balance'!E97</f>
        <v>0</v>
      </c>
      <c r="F97" s="325">
        <f>'energy balance'!F97</f>
        <v>0</v>
      </c>
      <c r="G97" s="325">
        <f>'energy balance'!G97</f>
        <v>0</v>
      </c>
      <c r="H97" s="325">
        <f>'energy balance'!H97</f>
        <v>0</v>
      </c>
      <c r="I97" s="325">
        <f>'energy balance'!I97</f>
        <v>0</v>
      </c>
      <c r="J97" s="325">
        <f>'energy balance'!J97</f>
        <v>0</v>
      </c>
      <c r="K97" s="325">
        <f>'energy balance'!K97</f>
        <v>0</v>
      </c>
      <c r="L97" s="325">
        <f>'energy balance'!L97</f>
        <v>0</v>
      </c>
      <c r="M97" s="325">
        <f>'energy balance'!M97</f>
        <v>0</v>
      </c>
      <c r="N97" s="325">
        <f>'energy balance'!N97</f>
        <v>0</v>
      </c>
      <c r="O97" s="325">
        <f>'energy balance'!O97</f>
        <v>0</v>
      </c>
      <c r="P97" s="325">
        <f>'energy balance'!P97</f>
        <v>0</v>
      </c>
      <c r="Q97" s="325">
        <f>'energy balance'!Q97</f>
        <v>0</v>
      </c>
      <c r="R97" s="325">
        <f>'energy balance'!R97</f>
        <v>0</v>
      </c>
      <c r="S97" s="325">
        <f>'energy balance'!S97</f>
        <v>0</v>
      </c>
      <c r="T97" s="325">
        <f>'energy balance'!T97</f>
        <v>0</v>
      </c>
      <c r="U97" s="308">
        <f>'energy balance'!U97</f>
        <v>0</v>
      </c>
      <c r="V97" s="325">
        <f>'energy balance'!V97</f>
        <v>0</v>
      </c>
      <c r="W97" s="325">
        <f>'energy balance'!W97</f>
        <v>0</v>
      </c>
      <c r="X97" s="325">
        <f>'energy balance'!X97</f>
        <v>0</v>
      </c>
      <c r="Y97" s="325">
        <f>'energy balance'!Y97</f>
        <v>0</v>
      </c>
      <c r="Z97" s="325">
        <f>'energy balance'!Z97</f>
        <v>0</v>
      </c>
      <c r="AA97" s="325">
        <f>'energy balance'!AA97</f>
        <v>0</v>
      </c>
      <c r="AB97" s="325">
        <f>'energy balance'!AB97</f>
        <v>0</v>
      </c>
      <c r="AC97" s="325">
        <f>'energy balance'!AC97</f>
        <v>0</v>
      </c>
      <c r="AD97" s="325">
        <f>'energy balance'!AD97</f>
        <v>0</v>
      </c>
      <c r="AE97" s="325">
        <f>'energy balance'!AE97</f>
        <v>0</v>
      </c>
      <c r="AF97" s="325">
        <f>'energy balance'!AF97</f>
        <v>0</v>
      </c>
      <c r="AG97" s="325">
        <f>'energy balance'!AG97</f>
        <v>0</v>
      </c>
      <c r="AH97" s="325">
        <f>'energy balance'!AH97</f>
        <v>0</v>
      </c>
      <c r="AI97" s="325">
        <f>'energy balance'!AI97</f>
        <v>0</v>
      </c>
      <c r="AJ97" s="325">
        <f>'energy balance'!AJ97</f>
        <v>0</v>
      </c>
      <c r="AK97" s="325">
        <f>'energy balance'!AK97</f>
        <v>0</v>
      </c>
      <c r="AL97" s="325">
        <f>'energy balance'!AL97</f>
        <v>0</v>
      </c>
      <c r="AM97" s="325">
        <f>'energy balance'!AM97</f>
        <v>0</v>
      </c>
      <c r="AN97" s="325">
        <f>'energy balance'!AN97</f>
        <v>0</v>
      </c>
      <c r="AO97" s="325">
        <f>'energy balance'!AO97</f>
        <v>0</v>
      </c>
      <c r="AP97" s="325">
        <f>'energy balance'!AP97</f>
        <v>0</v>
      </c>
      <c r="AQ97" s="325">
        <f>'energy balance'!AQ97</f>
        <v>0</v>
      </c>
      <c r="AR97" s="325">
        <f>'energy balance'!AR97</f>
        <v>0</v>
      </c>
      <c r="AS97" s="325">
        <f>'energy balance'!AS97</f>
        <v>0</v>
      </c>
      <c r="AT97" s="325">
        <f>'energy balance'!AT97</f>
        <v>0</v>
      </c>
      <c r="AU97" s="325">
        <f>'energy balance'!AU97</f>
        <v>0</v>
      </c>
      <c r="AV97" s="325">
        <f>'energy balance'!AV97</f>
        <v>0</v>
      </c>
      <c r="AW97" s="325">
        <f>'energy balance'!AW97</f>
        <v>0</v>
      </c>
      <c r="AX97" s="325">
        <f>'energy balance'!AX97</f>
        <v>0</v>
      </c>
      <c r="AY97" s="325">
        <f>'energy balance'!AY97</f>
        <v>0</v>
      </c>
      <c r="AZ97" s="325">
        <f>'energy balance'!AZ97</f>
        <v>0</v>
      </c>
      <c r="BA97" s="325">
        <f>'energy balance'!BA97</f>
        <v>0</v>
      </c>
      <c r="BB97" s="325">
        <f>'energy balance'!BB97</f>
        <v>0</v>
      </c>
      <c r="BC97" s="325">
        <f>'energy balance'!BC97</f>
        <v>0</v>
      </c>
      <c r="BD97" s="325">
        <f>'energy balance'!BD97</f>
        <v>0</v>
      </c>
      <c r="BE97" s="325">
        <f>'energy balance'!BE97</f>
        <v>0</v>
      </c>
      <c r="BF97" s="325">
        <f>'energy balance'!BF97</f>
        <v>0</v>
      </c>
      <c r="BG97" s="325">
        <f>'energy balance'!BG97</f>
        <v>0</v>
      </c>
      <c r="BH97" s="325">
        <f>'energy balance'!BH97</f>
        <v>0</v>
      </c>
      <c r="BI97" s="325">
        <f>'energy balance'!BI97</f>
        <v>0</v>
      </c>
      <c r="BJ97" s="325">
        <f>'energy balance'!BJ97</f>
        <v>0</v>
      </c>
      <c r="BK97" s="325">
        <f>'energy balance'!BK97</f>
        <v>0</v>
      </c>
      <c r="BL97" s="325">
        <f>'energy balance'!BL97</f>
        <v>0</v>
      </c>
      <c r="BM97" s="325">
        <f>'energy balance'!BM97</f>
        <v>0</v>
      </c>
      <c r="BN97" s="326">
        <f>'energy balance'!BN97</f>
        <v>0</v>
      </c>
      <c r="BO97" s="318">
        <f>'energy balance'!BO97</f>
        <v>0</v>
      </c>
    </row>
    <row r="98" spans="2:67" x14ac:dyDescent="0.2">
      <c r="B98" s="28" t="s">
        <v>136</v>
      </c>
      <c r="C98" s="18">
        <f>'energy balance'!C98</f>
        <v>0</v>
      </c>
      <c r="D98" s="18">
        <f>'energy balance'!D98</f>
        <v>0</v>
      </c>
      <c r="E98" s="313">
        <f>'energy balance'!E98</f>
        <v>0</v>
      </c>
      <c r="F98" s="313">
        <f>'energy balance'!F98</f>
        <v>0</v>
      </c>
      <c r="G98" s="313">
        <f>'energy balance'!G98</f>
        <v>0</v>
      </c>
      <c r="H98" s="313">
        <f>'energy balance'!H98</f>
        <v>0</v>
      </c>
      <c r="I98" s="313">
        <f>'energy balance'!I98</f>
        <v>0</v>
      </c>
      <c r="J98" s="313">
        <f>'energy balance'!J98</f>
        <v>0</v>
      </c>
      <c r="K98" s="313">
        <f>'energy balance'!K98</f>
        <v>0</v>
      </c>
      <c r="L98" s="313">
        <f>'energy balance'!L98</f>
        <v>0</v>
      </c>
      <c r="M98" s="313">
        <f>'energy balance'!M98</f>
        <v>0</v>
      </c>
      <c r="N98" s="313">
        <f>'energy balance'!N98</f>
        <v>0</v>
      </c>
      <c r="O98" s="313">
        <f>'energy balance'!O98</f>
        <v>0</v>
      </c>
      <c r="P98" s="313">
        <f>'energy balance'!P98</f>
        <v>0</v>
      </c>
      <c r="Q98" s="313">
        <f>'energy balance'!Q98</f>
        <v>0</v>
      </c>
      <c r="R98" s="313">
        <f>'energy balance'!R98</f>
        <v>0</v>
      </c>
      <c r="S98" s="313">
        <f>'energy balance'!S98</f>
        <v>0</v>
      </c>
      <c r="T98" s="313">
        <f>'energy balance'!T98</f>
        <v>0</v>
      </c>
      <c r="U98" s="18">
        <f>'energy balance'!U98</f>
        <v>0</v>
      </c>
      <c r="V98" s="313">
        <f>'energy balance'!V98</f>
        <v>0</v>
      </c>
      <c r="W98" s="313">
        <f>'energy balance'!W98</f>
        <v>0</v>
      </c>
      <c r="X98" s="313">
        <f>'energy balance'!X98</f>
        <v>0</v>
      </c>
      <c r="Y98" s="313">
        <f>'energy balance'!Y98</f>
        <v>0</v>
      </c>
      <c r="Z98" s="313">
        <f>'energy balance'!Z98</f>
        <v>0</v>
      </c>
      <c r="AA98" s="313">
        <f>'energy balance'!AA98</f>
        <v>0</v>
      </c>
      <c r="AB98" s="313">
        <f>'energy balance'!AB98</f>
        <v>0</v>
      </c>
      <c r="AC98" s="313">
        <f>'energy balance'!AC98</f>
        <v>0</v>
      </c>
      <c r="AD98" s="313">
        <f>'energy balance'!AD98</f>
        <v>0</v>
      </c>
      <c r="AE98" s="313">
        <f>'energy balance'!AE98</f>
        <v>0</v>
      </c>
      <c r="AF98" s="313">
        <f>'energy balance'!AF98</f>
        <v>0</v>
      </c>
      <c r="AG98" s="313">
        <f>'energy balance'!AG98</f>
        <v>0</v>
      </c>
      <c r="AH98" s="313">
        <f>'energy balance'!AH98</f>
        <v>0</v>
      </c>
      <c r="AI98" s="313">
        <f>'energy balance'!AI98</f>
        <v>0</v>
      </c>
      <c r="AJ98" s="313">
        <f>'energy balance'!AJ98</f>
        <v>0</v>
      </c>
      <c r="AK98" s="313">
        <f>'energy balance'!AK98</f>
        <v>0</v>
      </c>
      <c r="AL98" s="313">
        <f>'energy balance'!AL98</f>
        <v>0</v>
      </c>
      <c r="AM98" s="313">
        <f>'energy balance'!AM98</f>
        <v>0</v>
      </c>
      <c r="AN98" s="313">
        <f>'energy balance'!AN98</f>
        <v>0</v>
      </c>
      <c r="AO98" s="313">
        <f>'energy balance'!AO98</f>
        <v>0</v>
      </c>
      <c r="AP98" s="313">
        <f>'energy balance'!AP98</f>
        <v>0</v>
      </c>
      <c r="AQ98" s="313">
        <f>'energy balance'!AQ98</f>
        <v>0</v>
      </c>
      <c r="AR98" s="313">
        <f>'energy balance'!AR98</f>
        <v>0</v>
      </c>
      <c r="AS98" s="313">
        <f>'energy balance'!AS98</f>
        <v>0</v>
      </c>
      <c r="AT98" s="313">
        <f>'energy balance'!AT98</f>
        <v>0</v>
      </c>
      <c r="AU98" s="313">
        <f>'energy balance'!AU98</f>
        <v>0</v>
      </c>
      <c r="AV98" s="313">
        <f>'energy balance'!AV98</f>
        <v>0</v>
      </c>
      <c r="AW98" s="313">
        <f>'energy balance'!AW98</f>
        <v>0</v>
      </c>
      <c r="AX98" s="313">
        <f>'energy balance'!AX98</f>
        <v>0</v>
      </c>
      <c r="AY98" s="313">
        <f>'energy balance'!AY98</f>
        <v>0</v>
      </c>
      <c r="AZ98" s="313">
        <f>'energy balance'!AZ98</f>
        <v>0</v>
      </c>
      <c r="BA98" s="313">
        <f>'energy balance'!BA98</f>
        <v>0</v>
      </c>
      <c r="BB98" s="313">
        <f>'energy balance'!BB98</f>
        <v>0</v>
      </c>
      <c r="BC98" s="313">
        <f>'energy balance'!BC98</f>
        <v>0</v>
      </c>
      <c r="BD98" s="313">
        <f>'energy balance'!BD98</f>
        <v>0</v>
      </c>
      <c r="BE98" s="313">
        <f>'energy balance'!BE98</f>
        <v>0</v>
      </c>
      <c r="BF98" s="313">
        <f>'energy balance'!BF98</f>
        <v>0</v>
      </c>
      <c r="BG98" s="313">
        <f>'energy balance'!BG98</f>
        <v>0</v>
      </c>
      <c r="BH98" s="313">
        <f>'energy balance'!BH98</f>
        <v>0</v>
      </c>
      <c r="BI98" s="313">
        <f>'energy balance'!BI98</f>
        <v>0</v>
      </c>
      <c r="BJ98" s="313">
        <f>'energy balance'!BJ98</f>
        <v>0</v>
      </c>
      <c r="BK98" s="313">
        <f>'energy balance'!BK98</f>
        <v>0</v>
      </c>
      <c r="BL98" s="313">
        <f>'energy balance'!BL98</f>
        <v>0</v>
      </c>
      <c r="BM98" s="313">
        <f>'energy balance'!BM98</f>
        <v>0</v>
      </c>
      <c r="BN98" s="314">
        <f>'energy balance'!BN98</f>
        <v>0</v>
      </c>
      <c r="BO98" s="315">
        <f>'energy balance'!BO98</f>
        <v>0</v>
      </c>
    </row>
    <row r="99" spans="2:67" x14ac:dyDescent="0.2">
      <c r="B99" s="28" t="s">
        <v>137</v>
      </c>
      <c r="C99" s="18">
        <f>'energy balance'!C99</f>
        <v>0</v>
      </c>
      <c r="D99" s="18">
        <f>'energy balance'!D99</f>
        <v>0</v>
      </c>
      <c r="E99" s="313">
        <f>'energy balance'!E99</f>
        <v>0</v>
      </c>
      <c r="F99" s="313">
        <f>'energy balance'!F99</f>
        <v>0</v>
      </c>
      <c r="G99" s="313">
        <f>'energy balance'!G99</f>
        <v>0</v>
      </c>
      <c r="H99" s="313">
        <f>'energy balance'!H99</f>
        <v>0</v>
      </c>
      <c r="I99" s="313">
        <f>'energy balance'!I99</f>
        <v>0</v>
      </c>
      <c r="J99" s="313">
        <f>'energy balance'!J99</f>
        <v>0</v>
      </c>
      <c r="K99" s="313">
        <f>'energy balance'!K99</f>
        <v>0</v>
      </c>
      <c r="L99" s="313">
        <f>'energy balance'!L99</f>
        <v>0</v>
      </c>
      <c r="M99" s="313">
        <f>'energy balance'!M99</f>
        <v>0</v>
      </c>
      <c r="N99" s="313">
        <f>'energy balance'!N99</f>
        <v>0</v>
      </c>
      <c r="O99" s="313">
        <f>'energy balance'!O99</f>
        <v>0</v>
      </c>
      <c r="P99" s="313">
        <f>'energy balance'!P99</f>
        <v>0</v>
      </c>
      <c r="Q99" s="313">
        <f>'energy balance'!Q99</f>
        <v>0</v>
      </c>
      <c r="R99" s="313">
        <f>'energy balance'!R99</f>
        <v>0</v>
      </c>
      <c r="S99" s="313">
        <f>'energy balance'!S99</f>
        <v>0</v>
      </c>
      <c r="T99" s="313">
        <f>'energy balance'!T99</f>
        <v>0</v>
      </c>
      <c r="U99" s="18">
        <f>'energy balance'!U99</f>
        <v>0</v>
      </c>
      <c r="V99" s="313">
        <f>'energy balance'!V99</f>
        <v>0</v>
      </c>
      <c r="W99" s="313">
        <f>'energy balance'!W99</f>
        <v>0</v>
      </c>
      <c r="X99" s="313">
        <f>'energy balance'!X99</f>
        <v>0</v>
      </c>
      <c r="Y99" s="313">
        <f>'energy balance'!Y99</f>
        <v>0</v>
      </c>
      <c r="Z99" s="313">
        <f>'energy balance'!Z99</f>
        <v>0</v>
      </c>
      <c r="AA99" s="313">
        <f>'energy balance'!AA99</f>
        <v>0</v>
      </c>
      <c r="AB99" s="313">
        <f>'energy balance'!AB99</f>
        <v>0</v>
      </c>
      <c r="AC99" s="313">
        <f>'energy balance'!AC99</f>
        <v>0</v>
      </c>
      <c r="AD99" s="313">
        <f>'energy balance'!AD99</f>
        <v>0</v>
      </c>
      <c r="AE99" s="313">
        <f>'energy balance'!AE99</f>
        <v>0</v>
      </c>
      <c r="AF99" s="313">
        <f>'energy balance'!AF99</f>
        <v>0</v>
      </c>
      <c r="AG99" s="313">
        <f>'energy balance'!AG99</f>
        <v>0</v>
      </c>
      <c r="AH99" s="313">
        <f>'energy balance'!AH99</f>
        <v>0</v>
      </c>
      <c r="AI99" s="313">
        <f>'energy balance'!AI99</f>
        <v>0</v>
      </c>
      <c r="AJ99" s="313">
        <f>'energy balance'!AJ99</f>
        <v>0</v>
      </c>
      <c r="AK99" s="313">
        <f>'energy balance'!AK99</f>
        <v>0</v>
      </c>
      <c r="AL99" s="313">
        <f>'energy balance'!AL99</f>
        <v>0</v>
      </c>
      <c r="AM99" s="313">
        <f>'energy balance'!AM99</f>
        <v>0</v>
      </c>
      <c r="AN99" s="313">
        <f>'energy balance'!AN99</f>
        <v>0</v>
      </c>
      <c r="AO99" s="313">
        <f>'energy balance'!AO99</f>
        <v>0</v>
      </c>
      <c r="AP99" s="313">
        <f>'energy balance'!AP99</f>
        <v>0</v>
      </c>
      <c r="AQ99" s="313">
        <f>'energy balance'!AQ99</f>
        <v>0</v>
      </c>
      <c r="AR99" s="313">
        <f>'energy balance'!AR99</f>
        <v>0</v>
      </c>
      <c r="AS99" s="313">
        <f>'energy balance'!AS99</f>
        <v>0</v>
      </c>
      <c r="AT99" s="313">
        <f>'energy balance'!AT99</f>
        <v>0</v>
      </c>
      <c r="AU99" s="313">
        <f>'energy balance'!AU99</f>
        <v>0</v>
      </c>
      <c r="AV99" s="313">
        <f>'energy balance'!AV99</f>
        <v>0</v>
      </c>
      <c r="AW99" s="313">
        <f>'energy balance'!AW99</f>
        <v>0</v>
      </c>
      <c r="AX99" s="313">
        <f>'energy balance'!AX99</f>
        <v>0</v>
      </c>
      <c r="AY99" s="313">
        <f>'energy balance'!AY99</f>
        <v>0</v>
      </c>
      <c r="AZ99" s="313">
        <f>'energy balance'!AZ99</f>
        <v>0</v>
      </c>
      <c r="BA99" s="313">
        <f>'energy balance'!BA99</f>
        <v>0</v>
      </c>
      <c r="BB99" s="313">
        <f>'energy balance'!BB99</f>
        <v>0</v>
      </c>
      <c r="BC99" s="313">
        <f>'energy balance'!BC99</f>
        <v>0</v>
      </c>
      <c r="BD99" s="313">
        <f>'energy balance'!BD99</f>
        <v>0</v>
      </c>
      <c r="BE99" s="313">
        <f>'energy balance'!BE99</f>
        <v>0</v>
      </c>
      <c r="BF99" s="313">
        <f>'energy balance'!BF99</f>
        <v>0</v>
      </c>
      <c r="BG99" s="313">
        <f>'energy balance'!BG99</f>
        <v>0</v>
      </c>
      <c r="BH99" s="313">
        <f>'energy balance'!BH99</f>
        <v>0</v>
      </c>
      <c r="BI99" s="313">
        <f>'energy balance'!BI99</f>
        <v>0</v>
      </c>
      <c r="BJ99" s="313">
        <f>'energy balance'!BJ99</f>
        <v>0</v>
      </c>
      <c r="BK99" s="313">
        <f>'energy balance'!BK99</f>
        <v>0</v>
      </c>
      <c r="BL99" s="313">
        <f>'energy balance'!BL99</f>
        <v>0</v>
      </c>
      <c r="BM99" s="313">
        <f>'energy balance'!BM99</f>
        <v>0</v>
      </c>
      <c r="BN99" s="314">
        <f>'energy balance'!BN99</f>
        <v>0</v>
      </c>
      <c r="BO99" s="315">
        <f>'energy balance'!BO99</f>
        <v>0</v>
      </c>
    </row>
    <row r="100" spans="2:67" x14ac:dyDescent="0.2">
      <c r="B100" s="28" t="s">
        <v>138</v>
      </c>
      <c r="C100">
        <f>'energy balance'!C100</f>
        <v>0</v>
      </c>
      <c r="D100">
        <f>'energy balance'!D100</f>
        <v>0</v>
      </c>
      <c r="E100" s="310">
        <f>'energy balance'!E100</f>
        <v>0</v>
      </c>
      <c r="F100" s="310">
        <f>'energy balance'!F100</f>
        <v>0</v>
      </c>
      <c r="G100" s="310">
        <f>'energy balance'!G100</f>
        <v>0</v>
      </c>
      <c r="H100" s="310">
        <f>'energy balance'!H100</f>
        <v>0</v>
      </c>
      <c r="I100" s="310">
        <f>'energy balance'!I100</f>
        <v>0</v>
      </c>
      <c r="J100" s="310">
        <f>'energy balance'!J100</f>
        <v>0</v>
      </c>
      <c r="K100" s="310">
        <f>'energy balance'!K100</f>
        <v>0</v>
      </c>
      <c r="L100" s="310">
        <f>'energy balance'!L100</f>
        <v>0</v>
      </c>
      <c r="M100" s="310">
        <f>'energy balance'!M100</f>
        <v>0</v>
      </c>
      <c r="N100" s="310">
        <f>'energy balance'!N100</f>
        <v>0</v>
      </c>
      <c r="O100" s="310">
        <f>'energy balance'!O100</f>
        <v>0</v>
      </c>
      <c r="P100" s="310">
        <f>'energy balance'!P100</f>
        <v>0</v>
      </c>
      <c r="Q100" s="310">
        <f>'energy balance'!Q100</f>
        <v>0</v>
      </c>
      <c r="R100" s="310">
        <f>'energy balance'!R100</f>
        <v>0</v>
      </c>
      <c r="S100" s="310">
        <f>'energy balance'!S100</f>
        <v>0</v>
      </c>
      <c r="T100" s="310">
        <f>'energy balance'!T100</f>
        <v>0</v>
      </c>
      <c r="U100">
        <f>'energy balance'!U100</f>
        <v>0</v>
      </c>
      <c r="V100" s="310">
        <f>'energy balance'!V100</f>
        <v>0</v>
      </c>
      <c r="W100" s="310">
        <f>'energy balance'!W100</f>
        <v>0</v>
      </c>
      <c r="X100" s="310">
        <f>'energy balance'!X100</f>
        <v>0</v>
      </c>
      <c r="Y100" s="310">
        <f>'energy balance'!Y100</f>
        <v>0</v>
      </c>
      <c r="Z100" s="310">
        <f>'energy balance'!Z100</f>
        <v>0</v>
      </c>
      <c r="AA100" s="310">
        <f>'energy balance'!AA100</f>
        <v>0</v>
      </c>
      <c r="AB100" s="310">
        <f>'energy balance'!AB100</f>
        <v>0</v>
      </c>
      <c r="AC100" s="310">
        <f>'energy balance'!AC100</f>
        <v>0</v>
      </c>
      <c r="AD100" s="310">
        <f>'energy balance'!AD100</f>
        <v>0</v>
      </c>
      <c r="AE100" s="310">
        <f>'energy balance'!AE100</f>
        <v>0</v>
      </c>
      <c r="AF100" s="310">
        <f>'energy balance'!AF100</f>
        <v>0</v>
      </c>
      <c r="AG100" s="310">
        <f>'energy balance'!AG100</f>
        <v>0</v>
      </c>
      <c r="AH100" s="310">
        <f>'energy balance'!AH100</f>
        <v>0</v>
      </c>
      <c r="AI100" s="310">
        <f>'energy balance'!AI100</f>
        <v>0</v>
      </c>
      <c r="AJ100" s="310">
        <f>'energy balance'!AJ100</f>
        <v>0</v>
      </c>
      <c r="AK100" s="310">
        <f>'energy balance'!AK100</f>
        <v>0</v>
      </c>
      <c r="AL100" s="310">
        <f>'energy balance'!AL100</f>
        <v>0</v>
      </c>
      <c r="AM100" s="310">
        <f>'energy balance'!AM100</f>
        <v>0</v>
      </c>
      <c r="AN100" s="310">
        <f>'energy balance'!AN100</f>
        <v>0</v>
      </c>
      <c r="AO100" s="310">
        <f>'energy balance'!AO100</f>
        <v>0</v>
      </c>
      <c r="AP100" s="310">
        <f>'energy balance'!AP100</f>
        <v>0</v>
      </c>
      <c r="AQ100" s="310">
        <f>'energy balance'!AQ100</f>
        <v>0</v>
      </c>
      <c r="AR100" s="310">
        <f>'energy balance'!AR100</f>
        <v>0</v>
      </c>
      <c r="AS100" s="310">
        <f>'energy balance'!AS100</f>
        <v>0</v>
      </c>
      <c r="AT100" s="310">
        <f>'energy balance'!AT100</f>
        <v>0</v>
      </c>
      <c r="AU100" s="310">
        <f>'energy balance'!AU100</f>
        <v>0</v>
      </c>
      <c r="AV100" s="310">
        <f>'energy balance'!AV100</f>
        <v>0</v>
      </c>
      <c r="AW100" s="310">
        <f>'energy balance'!AW100</f>
        <v>0</v>
      </c>
      <c r="AX100" s="310">
        <f>'energy balance'!AX100</f>
        <v>0</v>
      </c>
      <c r="AY100" s="310">
        <f>'energy balance'!AY100</f>
        <v>0</v>
      </c>
      <c r="AZ100" s="310">
        <f>'energy balance'!AZ100</f>
        <v>0</v>
      </c>
      <c r="BA100" s="310">
        <f>'energy balance'!BA100</f>
        <v>0</v>
      </c>
      <c r="BB100" s="310">
        <f>'energy balance'!BB100</f>
        <v>0</v>
      </c>
      <c r="BC100" s="310">
        <f>'energy balance'!BC100</f>
        <v>0</v>
      </c>
      <c r="BD100" s="310">
        <f>'energy balance'!BD100</f>
        <v>0</v>
      </c>
      <c r="BE100" s="310">
        <f>'energy balance'!BE100</f>
        <v>0</v>
      </c>
      <c r="BF100" s="310">
        <f>'energy balance'!BF100</f>
        <v>0</v>
      </c>
      <c r="BG100" s="310">
        <f>'energy balance'!BG100</f>
        <v>0</v>
      </c>
      <c r="BH100" s="310">
        <f>'energy balance'!BH100</f>
        <v>0</v>
      </c>
      <c r="BI100" s="310">
        <f>'energy balance'!BI100</f>
        <v>0</v>
      </c>
      <c r="BJ100" s="310">
        <f>'energy balance'!BJ100</f>
        <v>0</v>
      </c>
      <c r="BK100" s="310">
        <f>'energy balance'!BK100</f>
        <v>0</v>
      </c>
      <c r="BL100" s="310">
        <f>'energy balance'!BL100</f>
        <v>0</v>
      </c>
      <c r="BM100" s="310">
        <f>'energy balance'!BM100</f>
        <v>0</v>
      </c>
      <c r="BN100" s="311">
        <f>'energy balance'!BN100</f>
        <v>0</v>
      </c>
      <c r="BO100" s="315">
        <f>'energy balance'!BO100</f>
        <v>0</v>
      </c>
    </row>
    <row r="101" spans="2:67" ht="17" thickBot="1" x14ac:dyDescent="0.25">
      <c r="B101" s="30" t="s">
        <v>139</v>
      </c>
      <c r="C101" s="31">
        <f>'energy balance'!C101</f>
        <v>0</v>
      </c>
      <c r="D101" s="31">
        <f>'energy balance'!D101</f>
        <v>0</v>
      </c>
      <c r="E101" s="327">
        <f>'energy balance'!E101</f>
        <v>0</v>
      </c>
      <c r="F101" s="327">
        <f>'energy balance'!F101</f>
        <v>0</v>
      </c>
      <c r="G101" s="327">
        <f>'energy balance'!G101</f>
        <v>0</v>
      </c>
      <c r="H101" s="327">
        <f>'energy balance'!H101</f>
        <v>0</v>
      </c>
      <c r="I101" s="327">
        <f>'energy balance'!I101</f>
        <v>0</v>
      </c>
      <c r="J101" s="327">
        <f>'energy balance'!J101</f>
        <v>0</v>
      </c>
      <c r="K101" s="327">
        <f>'energy balance'!K101</f>
        <v>0</v>
      </c>
      <c r="L101" s="327">
        <f>'energy balance'!L101</f>
        <v>0</v>
      </c>
      <c r="M101" s="327">
        <f>'energy balance'!M101</f>
        <v>0</v>
      </c>
      <c r="N101" s="327">
        <f>'energy balance'!N101</f>
        <v>0</v>
      </c>
      <c r="O101" s="327">
        <f>'energy balance'!O101</f>
        <v>0</v>
      </c>
      <c r="P101" s="327">
        <f>'energy balance'!P101</f>
        <v>0</v>
      </c>
      <c r="Q101" s="327">
        <f>'energy balance'!Q101</f>
        <v>0</v>
      </c>
      <c r="R101" s="327">
        <f>'energy balance'!R101</f>
        <v>0</v>
      </c>
      <c r="S101" s="327">
        <f>'energy balance'!S101</f>
        <v>0</v>
      </c>
      <c r="T101" s="327">
        <f>'energy balance'!T101</f>
        <v>0</v>
      </c>
      <c r="U101" s="31">
        <f>'energy balance'!U101</f>
        <v>0</v>
      </c>
      <c r="V101" s="327">
        <f>'energy balance'!V101</f>
        <v>0</v>
      </c>
      <c r="W101" s="327">
        <f>'energy balance'!W101</f>
        <v>0</v>
      </c>
      <c r="X101" s="327">
        <f>'energy balance'!X101</f>
        <v>0</v>
      </c>
      <c r="Y101" s="327">
        <f>'energy balance'!Y101</f>
        <v>0</v>
      </c>
      <c r="Z101" s="327">
        <f>'energy balance'!Z101</f>
        <v>0</v>
      </c>
      <c r="AA101" s="327">
        <f>'energy balance'!AA101</f>
        <v>0</v>
      </c>
      <c r="AB101" s="327">
        <f>'energy balance'!AB101</f>
        <v>0</v>
      </c>
      <c r="AC101" s="327">
        <f>'energy balance'!AC101</f>
        <v>0</v>
      </c>
      <c r="AD101" s="327">
        <f>'energy balance'!AD101</f>
        <v>0</v>
      </c>
      <c r="AE101" s="327">
        <f>'energy balance'!AE101</f>
        <v>0</v>
      </c>
      <c r="AF101" s="327">
        <f>'energy balance'!AF101</f>
        <v>0</v>
      </c>
      <c r="AG101" s="327">
        <f>'energy balance'!AG101</f>
        <v>0</v>
      </c>
      <c r="AH101" s="327">
        <f>'energy balance'!AH101</f>
        <v>0</v>
      </c>
      <c r="AI101" s="327">
        <f>'energy balance'!AI101</f>
        <v>0</v>
      </c>
      <c r="AJ101" s="327">
        <f>'energy balance'!AJ101</f>
        <v>0</v>
      </c>
      <c r="AK101" s="327">
        <f>'energy balance'!AK101</f>
        <v>0</v>
      </c>
      <c r="AL101" s="327">
        <f>'energy balance'!AL101</f>
        <v>0</v>
      </c>
      <c r="AM101" s="327">
        <f>'energy balance'!AM101</f>
        <v>0</v>
      </c>
      <c r="AN101" s="327">
        <f>'energy balance'!AN101</f>
        <v>0</v>
      </c>
      <c r="AO101" s="327">
        <f>'energy balance'!AO101</f>
        <v>0</v>
      </c>
      <c r="AP101" s="327">
        <f>'energy balance'!AP101</f>
        <v>0</v>
      </c>
      <c r="AQ101" s="327">
        <f>'energy balance'!AQ101</f>
        <v>0</v>
      </c>
      <c r="AR101" s="327">
        <f>'energy balance'!AR101</f>
        <v>0</v>
      </c>
      <c r="AS101" s="327">
        <f>'energy balance'!AS101</f>
        <v>0</v>
      </c>
      <c r="AT101" s="327">
        <f>'energy balance'!AT101</f>
        <v>0</v>
      </c>
      <c r="AU101" s="327">
        <f>'energy balance'!AU101</f>
        <v>0</v>
      </c>
      <c r="AV101" s="327">
        <f>'energy balance'!AV101</f>
        <v>0</v>
      </c>
      <c r="AW101" s="327">
        <f>'energy balance'!AW101</f>
        <v>0</v>
      </c>
      <c r="AX101" s="327">
        <f>'energy balance'!AX101</f>
        <v>0</v>
      </c>
      <c r="AY101" s="327">
        <f>'energy balance'!AY101</f>
        <v>0</v>
      </c>
      <c r="AZ101" s="327">
        <f>'energy balance'!AZ101</f>
        <v>0</v>
      </c>
      <c r="BA101" s="327">
        <f>'energy balance'!BA101</f>
        <v>0</v>
      </c>
      <c r="BB101" s="327">
        <f>'energy balance'!BB101</f>
        <v>0</v>
      </c>
      <c r="BC101" s="327">
        <f>'energy balance'!BC101</f>
        <v>0</v>
      </c>
      <c r="BD101" s="327">
        <f>'energy balance'!BD101</f>
        <v>0</v>
      </c>
      <c r="BE101" s="327">
        <f>'energy balance'!BE101</f>
        <v>0</v>
      </c>
      <c r="BF101" s="327">
        <f>'energy balance'!BF101</f>
        <v>0</v>
      </c>
      <c r="BG101" s="327">
        <f>'energy balance'!BG101</f>
        <v>0</v>
      </c>
      <c r="BH101" s="327">
        <f>'energy balance'!BH101</f>
        <v>0</v>
      </c>
      <c r="BI101" s="327">
        <f>'energy balance'!BI101</f>
        <v>0</v>
      </c>
      <c r="BJ101" s="327">
        <f>'energy balance'!BJ101</f>
        <v>0</v>
      </c>
      <c r="BK101" s="327">
        <f>'energy balance'!BK101</f>
        <v>0</v>
      </c>
      <c r="BL101" s="327">
        <f>'energy balance'!BL101</f>
        <v>0</v>
      </c>
      <c r="BM101" s="327">
        <f>'energy balance'!BM101</f>
        <v>0</v>
      </c>
      <c r="BN101" s="328">
        <f>'energy balance'!BN101</f>
        <v>0</v>
      </c>
      <c r="BO101" s="329">
        <f>'energy balance'!BO101</f>
        <v>0</v>
      </c>
    </row>
  </sheetData>
  <mergeCells count="1">
    <mergeCell ref="B5:H5"/>
  </mergeCells>
  <conditionalFormatting sqref="C59:BM86">
    <cfRule type="cellIs" dxfId="13" priority="2" operator="lessThan">
      <formula>0</formula>
    </cfRule>
  </conditionalFormatting>
  <conditionalFormatting sqref="C40:BO57">
    <cfRule type="cellIs" dxfId="12" priority="1" operator="greaterThan">
      <formula>0</formula>
    </cfRule>
  </conditionalFormatting>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BF123-944E-F347-BAB8-A43FA915A585}">
  <sheetPr>
    <tabColor theme="5" tint="0.39997558519241921"/>
  </sheetPr>
  <dimension ref="B2:E17"/>
  <sheetViews>
    <sheetView workbookViewId="0">
      <selection activeCell="D15" sqref="D15"/>
    </sheetView>
  </sheetViews>
  <sheetFormatPr baseColWidth="10" defaultRowHeight="16" x14ac:dyDescent="0.2"/>
  <cols>
    <col min="1" max="1" width="10.83203125" style="2"/>
    <col min="2" max="2" width="13.5" style="2" customWidth="1"/>
    <col min="3" max="3" width="43.83203125" style="2" customWidth="1"/>
    <col min="4" max="4" width="17.83203125" style="2" customWidth="1"/>
    <col min="5" max="5" width="20.1640625" style="2" customWidth="1"/>
    <col min="6" max="16384" width="10.83203125" style="2"/>
  </cols>
  <sheetData>
    <row r="2" spans="2:5" ht="21" x14ac:dyDescent="0.25">
      <c r="B2" s="16" t="s">
        <v>858</v>
      </c>
    </row>
    <row r="3" spans="2:5" ht="17" thickBot="1" x14ac:dyDescent="0.25"/>
    <row r="4" spans="2:5" x14ac:dyDescent="0.2">
      <c r="B4" s="81" t="s">
        <v>36</v>
      </c>
      <c r="C4" s="104"/>
      <c r="D4" s="104"/>
      <c r="E4" s="83"/>
    </row>
    <row r="5" spans="2:5" ht="50" customHeight="1" thickBot="1" x14ac:dyDescent="0.25">
      <c r="B5" s="835" t="s">
        <v>875</v>
      </c>
      <c r="C5" s="836"/>
      <c r="D5" s="836"/>
      <c r="E5" s="837"/>
    </row>
    <row r="6" spans="2:5" ht="17" thickBot="1" x14ac:dyDescent="0.25"/>
    <row r="7" spans="2:5" x14ac:dyDescent="0.2">
      <c r="B7" s="81" t="s">
        <v>858</v>
      </c>
      <c r="C7" s="104"/>
      <c r="D7" s="104"/>
      <c r="E7" s="83"/>
    </row>
    <row r="8" spans="2:5" x14ac:dyDescent="0.2">
      <c r="B8" s="89"/>
      <c r="C8" s="8"/>
      <c r="D8" s="543" t="s">
        <v>860</v>
      </c>
      <c r="E8" s="106" t="s">
        <v>311</v>
      </c>
    </row>
    <row r="9" spans="2:5" x14ac:dyDescent="0.2">
      <c r="B9" s="122" t="s">
        <v>861</v>
      </c>
      <c r="D9" s="1"/>
      <c r="E9" s="85"/>
    </row>
    <row r="10" spans="2:5" x14ac:dyDescent="0.2">
      <c r="B10" s="84"/>
      <c r="C10" t="s">
        <v>863</v>
      </c>
      <c r="D10" s="824" t="e">
        <f>'Results by machine'!H20</f>
        <v>#DIV/0!</v>
      </c>
      <c r="E10" s="29" t="s">
        <v>219</v>
      </c>
    </row>
    <row r="11" spans="2:5" x14ac:dyDescent="0.2">
      <c r="B11" s="89"/>
      <c r="C11" s="8"/>
      <c r="D11" s="8"/>
      <c r="E11" s="90"/>
    </row>
    <row r="12" spans="2:5" x14ac:dyDescent="0.2">
      <c r="B12" s="122" t="s">
        <v>859</v>
      </c>
      <c r="E12" s="85"/>
    </row>
    <row r="13" spans="2:5" x14ac:dyDescent="0.2">
      <c r="B13" s="84"/>
      <c r="C13" t="s">
        <v>98</v>
      </c>
      <c r="D13" s="824" t="e">
        <f>'Corrected energy balance step 1'!BM84</f>
        <v>#DIV/0!</v>
      </c>
      <c r="E13" s="29" t="s">
        <v>219</v>
      </c>
    </row>
    <row r="14" spans="2:5" x14ac:dyDescent="0.2">
      <c r="B14" s="84"/>
      <c r="C14" t="s">
        <v>862</v>
      </c>
      <c r="D14" s="824" t="e">
        <f>IF(D13&gt;D10,D10,D13)</f>
        <v>#DIV/0!</v>
      </c>
      <c r="E14" s="823">
        <f>IFERROR(D14/$D$13,1)</f>
        <v>1</v>
      </c>
    </row>
    <row r="15" spans="2:5" x14ac:dyDescent="0.2">
      <c r="B15" s="84"/>
      <c r="C15" t="s">
        <v>864</v>
      </c>
      <c r="D15" s="824" t="e">
        <f>IF(D13&gt;D10,(D13-D14),0)</f>
        <v>#DIV/0!</v>
      </c>
      <c r="E15" s="823">
        <f>IFERROR(D15/$D$13,0)</f>
        <v>0</v>
      </c>
    </row>
    <row r="16" spans="2:5" x14ac:dyDescent="0.2">
      <c r="B16" s="84"/>
      <c r="C16" t="s">
        <v>878</v>
      </c>
      <c r="D16" s="824" t="e">
        <f>IF(D10&gt;D13,D10-D13,0)</f>
        <v>#DIV/0!</v>
      </c>
      <c r="E16" s="826" t="s">
        <v>219</v>
      </c>
    </row>
    <row r="17" spans="2:5" ht="17" thickBot="1" x14ac:dyDescent="0.25">
      <c r="B17" s="91"/>
      <c r="C17" s="92"/>
      <c r="D17" s="92"/>
      <c r="E17" s="94"/>
    </row>
  </sheetData>
  <mergeCells count="1">
    <mergeCell ref="B5:E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8" tint="0.79998168889431442"/>
  </sheetPr>
  <dimension ref="B2:AR14"/>
  <sheetViews>
    <sheetView workbookViewId="0">
      <pane xSplit="3" topLeftCell="D1" activePane="topRight" state="frozen"/>
      <selection pane="topRight"/>
    </sheetView>
  </sheetViews>
  <sheetFormatPr baseColWidth="10" defaultRowHeight="16" x14ac:dyDescent="0.2"/>
  <cols>
    <col min="1" max="1" width="10.83203125" style="2"/>
    <col min="2" max="2" width="19.33203125" style="2" customWidth="1"/>
    <col min="3" max="3" width="22.33203125" style="2" customWidth="1"/>
    <col min="4" max="42" width="12.33203125" style="2" customWidth="1"/>
    <col min="43" max="43" width="18.5" style="2" bestFit="1" customWidth="1"/>
    <col min="44" max="16384" width="10.83203125" style="2"/>
  </cols>
  <sheetData>
    <row r="2" spans="2:44" ht="21" x14ac:dyDescent="0.25">
      <c r="B2" s="16" t="s">
        <v>229</v>
      </c>
    </row>
    <row r="4" spans="2:44" x14ac:dyDescent="0.2">
      <c r="B4" s="3" t="s">
        <v>36</v>
      </c>
      <c r="C4" s="4"/>
      <c r="D4" s="4"/>
      <c r="E4" s="4"/>
      <c r="F4" s="4"/>
      <c r="G4" s="4"/>
      <c r="H4" s="5"/>
    </row>
    <row r="5" spans="2:44" ht="67" customHeight="1" x14ac:dyDescent="0.2">
      <c r="B5" s="827" t="s">
        <v>408</v>
      </c>
      <c r="C5" s="828"/>
      <c r="D5" s="828"/>
      <c r="E5" s="828"/>
      <c r="F5" s="828"/>
      <c r="G5" s="828"/>
      <c r="H5" s="829"/>
    </row>
    <row r="6" spans="2:44" ht="17" thickBot="1" x14ac:dyDescent="0.25"/>
    <row r="7" spans="2:44" x14ac:dyDescent="0.2">
      <c r="B7" s="403"/>
      <c r="C7" s="404" t="s">
        <v>56</v>
      </c>
      <c r="D7" s="405" t="s">
        <v>232</v>
      </c>
      <c r="E7" s="405" t="s">
        <v>226</v>
      </c>
      <c r="F7" s="296" t="s">
        <v>89</v>
      </c>
      <c r="G7" s="296" t="s">
        <v>90</v>
      </c>
      <c r="H7" s="296" t="s">
        <v>79</v>
      </c>
      <c r="I7" s="296" t="s">
        <v>78</v>
      </c>
      <c r="J7" s="296" t="s">
        <v>80</v>
      </c>
      <c r="K7" s="296" t="s">
        <v>77</v>
      </c>
      <c r="L7" s="296" t="s">
        <v>76</v>
      </c>
      <c r="M7" s="296" t="s">
        <v>81</v>
      </c>
      <c r="N7" s="296" t="s">
        <v>83</v>
      </c>
      <c r="O7" s="296" t="s">
        <v>92</v>
      </c>
      <c r="P7" s="296" t="s">
        <v>91</v>
      </c>
      <c r="Q7" s="296" t="s">
        <v>84</v>
      </c>
      <c r="R7" s="296" t="s">
        <v>86</v>
      </c>
      <c r="S7" s="296" t="s">
        <v>233</v>
      </c>
      <c r="T7" s="405" t="s">
        <v>227</v>
      </c>
      <c r="U7" s="296" t="s">
        <v>99</v>
      </c>
      <c r="V7" s="296" t="s">
        <v>100</v>
      </c>
      <c r="W7" s="296" t="s">
        <v>101</v>
      </c>
      <c r="X7" s="296" t="s">
        <v>102</v>
      </c>
      <c r="Y7" s="296" t="s">
        <v>103</v>
      </c>
      <c r="Z7" s="296" t="s">
        <v>104</v>
      </c>
      <c r="AA7" s="296" t="s">
        <v>105</v>
      </c>
      <c r="AB7" s="296" t="s">
        <v>106</v>
      </c>
      <c r="AC7" s="296" t="s">
        <v>234</v>
      </c>
      <c r="AD7" s="296" t="s">
        <v>108</v>
      </c>
      <c r="AE7" s="296" t="s">
        <v>109</v>
      </c>
      <c r="AF7" s="296" t="s">
        <v>110</v>
      </c>
      <c r="AG7" s="296" t="s">
        <v>235</v>
      </c>
      <c r="AH7" s="405" t="s">
        <v>236</v>
      </c>
      <c r="AI7" s="296" t="s">
        <v>115</v>
      </c>
      <c r="AJ7" s="296" t="s">
        <v>116</v>
      </c>
      <c r="AK7" s="296" t="s">
        <v>237</v>
      </c>
      <c r="AL7" s="405" t="s">
        <v>119</v>
      </c>
      <c r="AM7" s="296" t="s">
        <v>238</v>
      </c>
      <c r="AN7" s="296" t="s">
        <v>120</v>
      </c>
      <c r="AO7" s="296" t="s">
        <v>49</v>
      </c>
      <c r="AP7" s="296" t="s">
        <v>123</v>
      </c>
      <c r="AQ7" s="406" t="s">
        <v>239</v>
      </c>
    </row>
    <row r="8" spans="2:44" x14ac:dyDescent="0.2">
      <c r="B8" s="279" t="s">
        <v>55</v>
      </c>
      <c r="C8" s="45" t="s">
        <v>241</v>
      </c>
      <c r="D8" s="44"/>
      <c r="E8" s="44"/>
      <c r="F8" s="53"/>
      <c r="G8" s="40"/>
      <c r="H8" s="40"/>
      <c r="I8" s="40"/>
      <c r="J8" s="40"/>
      <c r="K8" s="40"/>
      <c r="L8" s="40"/>
      <c r="M8" s="40"/>
      <c r="N8" s="40"/>
      <c r="O8" s="40"/>
      <c r="P8" s="40"/>
      <c r="Q8" s="40"/>
      <c r="R8" s="40"/>
      <c r="S8" s="40"/>
      <c r="T8" s="44"/>
      <c r="U8" s="40"/>
      <c r="V8" s="40"/>
      <c r="W8" s="40"/>
      <c r="X8" s="40"/>
      <c r="Y8" s="40"/>
      <c r="Z8" s="40"/>
      <c r="AA8" s="40"/>
      <c r="AB8" s="40"/>
      <c r="AC8" s="40"/>
      <c r="AD8" s="40"/>
      <c r="AE8" s="40"/>
      <c r="AF8" s="40"/>
      <c r="AG8" s="40"/>
      <c r="AH8" s="44"/>
      <c r="AI8" s="40"/>
      <c r="AJ8" s="40"/>
      <c r="AK8" s="40"/>
      <c r="AL8" s="44"/>
      <c r="AM8" s="40"/>
      <c r="AN8" s="40"/>
      <c r="AO8" s="40"/>
      <c r="AP8" s="40"/>
      <c r="AQ8" s="41"/>
    </row>
    <row r="9" spans="2:44" x14ac:dyDescent="0.2">
      <c r="B9" s="278" t="s">
        <v>245</v>
      </c>
      <c r="C9" s="47" t="s">
        <v>70</v>
      </c>
      <c r="D9" s="46">
        <f>'autoproducer prod.'!E11*kWh_MJ_conversion</f>
        <v>0</v>
      </c>
      <c r="E9" s="52">
        <f>'autoproducer prod.'!F11*kWh_MJ_conversion</f>
        <v>0</v>
      </c>
      <c r="F9" s="407">
        <f>'autoproducer prod.'!G11*kWh_MJ_conversion</f>
        <v>0</v>
      </c>
      <c r="G9">
        <f>'autoproducer prod.'!H11*kWh_MJ_conversion</f>
        <v>0</v>
      </c>
      <c r="H9">
        <f>'autoproducer prod.'!I11*kWh_MJ_conversion</f>
        <v>0</v>
      </c>
      <c r="I9">
        <f>'autoproducer prod.'!J11*kWh_MJ_conversion</f>
        <v>0</v>
      </c>
      <c r="J9">
        <f>'autoproducer prod.'!K11*kWh_MJ_conversion</f>
        <v>0</v>
      </c>
      <c r="K9">
        <f>'autoproducer prod.'!L11*kWh_MJ_conversion</f>
        <v>0</v>
      </c>
      <c r="L9">
        <f>'autoproducer prod.'!M11*kWh_MJ_conversion</f>
        <v>0</v>
      </c>
      <c r="M9">
        <f>'autoproducer prod.'!N11*kWh_MJ_conversion</f>
        <v>0</v>
      </c>
      <c r="N9">
        <f>'autoproducer prod.'!O11*kWh_MJ_conversion</f>
        <v>0</v>
      </c>
      <c r="O9">
        <f>'autoproducer prod.'!P11*kWh_MJ_conversion</f>
        <v>0</v>
      </c>
      <c r="P9">
        <f>'autoproducer prod.'!Q11*kWh_MJ_conversion</f>
        <v>0</v>
      </c>
      <c r="Q9">
        <f>'autoproducer prod.'!R11*kWh_MJ_conversion</f>
        <v>0</v>
      </c>
      <c r="R9">
        <f>'autoproducer prod.'!S11*kWh_MJ_conversion</f>
        <v>0</v>
      </c>
      <c r="S9">
        <f>'autoproducer prod.'!T11*kWh_MJ_conversion</f>
        <v>0</v>
      </c>
      <c r="T9" s="408">
        <f>'autoproducer prod.'!U11*kWh_MJ_conversion</f>
        <v>0</v>
      </c>
      <c r="U9">
        <f>'autoproducer prod.'!V11*kWh_MJ_conversion</f>
        <v>0</v>
      </c>
      <c r="V9">
        <f>'autoproducer prod.'!W11*kWh_MJ_conversion</f>
        <v>0</v>
      </c>
      <c r="W9">
        <f>'autoproducer prod.'!X11*kWh_MJ_conversion</f>
        <v>0</v>
      </c>
      <c r="X9">
        <f>'autoproducer prod.'!Y11*kWh_MJ_conversion</f>
        <v>0</v>
      </c>
      <c r="Y9">
        <f>'autoproducer prod.'!Z11*kWh_MJ_conversion</f>
        <v>0</v>
      </c>
      <c r="Z9">
        <f>'autoproducer prod.'!AA11*kWh_MJ_conversion</f>
        <v>0</v>
      </c>
      <c r="AA9">
        <f>'autoproducer prod.'!AB11*kWh_MJ_conversion</f>
        <v>0</v>
      </c>
      <c r="AB9">
        <f>'autoproducer prod.'!AC11*kWh_MJ_conversion</f>
        <v>0</v>
      </c>
      <c r="AC9">
        <f>'autoproducer prod.'!AD11*kWh_MJ_conversion</f>
        <v>0</v>
      </c>
      <c r="AD9">
        <f>'autoproducer prod.'!AE11*kWh_MJ_conversion</f>
        <v>0</v>
      </c>
      <c r="AE9">
        <f>'autoproducer prod.'!AF11*kWh_MJ_conversion</f>
        <v>0</v>
      </c>
      <c r="AF9">
        <f>'autoproducer prod.'!AG11*kWh_MJ_conversion</f>
        <v>0</v>
      </c>
      <c r="AG9">
        <f>'autoproducer prod.'!AH11*kWh_MJ_conversion</f>
        <v>0</v>
      </c>
      <c r="AH9" s="408">
        <f>'autoproducer prod.'!AI11*kWh_MJ_conversion</f>
        <v>0</v>
      </c>
      <c r="AI9">
        <f>'autoproducer prod.'!AJ11*kWh_MJ_conversion</f>
        <v>0</v>
      </c>
      <c r="AJ9">
        <f>'autoproducer prod.'!AK11*kWh_MJ_conversion</f>
        <v>0</v>
      </c>
      <c r="AK9">
        <f>'autoproducer prod.'!AL11*kWh_MJ_conversion</f>
        <v>0</v>
      </c>
      <c r="AL9" s="408">
        <f>'autoproducer prod.'!AM11*kWh_MJ_conversion</f>
        <v>0</v>
      </c>
      <c r="AM9">
        <f>'autoproducer prod.'!AN11*kWh_MJ_conversion</f>
        <v>0</v>
      </c>
      <c r="AN9">
        <f>'autoproducer prod.'!AO11*kWh_MJ_conversion</f>
        <v>0</v>
      </c>
      <c r="AO9">
        <f>'autoproducer prod.'!AP11*kWh_MJ_conversion</f>
        <v>0</v>
      </c>
      <c r="AP9">
        <f>'autoproducer prod.'!AQ11*kWh_MJ_conversion</f>
        <v>0</v>
      </c>
      <c r="AQ9" s="409">
        <f>'autoproducer prod.'!AR11*kWh_MJ_conversion</f>
        <v>0</v>
      </c>
      <c r="AR9"/>
    </row>
    <row r="10" spans="2:44" x14ac:dyDescent="0.2">
      <c r="B10" s="278" t="s">
        <v>246</v>
      </c>
      <c r="C10" s="47" t="s">
        <v>70</v>
      </c>
      <c r="D10" s="46">
        <f>'energy balance'!BN96*kWh_MJ_conversion</f>
        <v>0</v>
      </c>
      <c r="E10" s="46"/>
      <c r="F10"/>
      <c r="G10"/>
      <c r="H10"/>
      <c r="I10"/>
      <c r="J10"/>
      <c r="K10"/>
      <c r="L10"/>
      <c r="M10"/>
      <c r="N10"/>
      <c r="O10"/>
      <c r="P10"/>
      <c r="Q10"/>
      <c r="R10"/>
      <c r="S10"/>
      <c r="T10" s="46"/>
      <c r="U10"/>
      <c r="V10"/>
      <c r="W10"/>
      <c r="X10"/>
      <c r="Y10"/>
      <c r="Z10"/>
      <c r="AA10"/>
      <c r="AB10"/>
      <c r="AC10"/>
      <c r="AD10"/>
      <c r="AE10"/>
      <c r="AF10"/>
      <c r="AG10"/>
      <c r="AH10" s="46"/>
      <c r="AI10"/>
      <c r="AJ10"/>
      <c r="AK10"/>
      <c r="AL10" s="46"/>
      <c r="AM10"/>
      <c r="AN10"/>
      <c r="AO10"/>
      <c r="AP10"/>
      <c r="AQ10" s="29"/>
    </row>
    <row r="11" spans="2:44" x14ac:dyDescent="0.2">
      <c r="B11" s="278"/>
      <c r="C11"/>
      <c r="D11" s="46"/>
      <c r="E11" s="46"/>
      <c r="F11"/>
      <c r="G11"/>
      <c r="H11"/>
      <c r="I11"/>
      <c r="J11"/>
      <c r="K11"/>
      <c r="L11"/>
      <c r="M11"/>
      <c r="N11"/>
      <c r="O11"/>
      <c r="P11"/>
      <c r="Q11"/>
      <c r="R11"/>
      <c r="S11"/>
      <c r="T11" s="46"/>
      <c r="U11"/>
      <c r="V11"/>
      <c r="W11"/>
      <c r="X11"/>
      <c r="Y11"/>
      <c r="Z11"/>
      <c r="AA11"/>
      <c r="AB11"/>
      <c r="AC11"/>
      <c r="AD11"/>
      <c r="AE11"/>
      <c r="AF11"/>
      <c r="AG11"/>
      <c r="AH11" s="46"/>
      <c r="AI11"/>
      <c r="AJ11"/>
      <c r="AK11"/>
      <c r="AL11" s="46"/>
      <c r="AM11"/>
      <c r="AN11"/>
      <c r="AO11"/>
      <c r="AP11"/>
      <c r="AQ11" s="29"/>
    </row>
    <row r="12" spans="2:44" x14ac:dyDescent="0.2">
      <c r="B12" s="278" t="s">
        <v>247</v>
      </c>
      <c r="C12" s="382" t="s">
        <v>550</v>
      </c>
      <c r="D12" s="238" t="e">
        <f>D10/D9</f>
        <v>#DIV/0!</v>
      </c>
      <c r="E12" s="46"/>
      <c r="F12"/>
      <c r="G12"/>
      <c r="H12"/>
      <c r="I12"/>
      <c r="J12"/>
      <c r="K12"/>
      <c r="L12"/>
      <c r="M12"/>
      <c r="N12"/>
      <c r="O12"/>
      <c r="P12"/>
      <c r="Q12"/>
      <c r="R12"/>
      <c r="S12"/>
      <c r="T12" s="46"/>
      <c r="U12"/>
      <c r="V12"/>
      <c r="W12"/>
      <c r="X12"/>
      <c r="Y12"/>
      <c r="Z12"/>
      <c r="AA12"/>
      <c r="AB12"/>
      <c r="AC12"/>
      <c r="AD12"/>
      <c r="AE12"/>
      <c r="AF12"/>
      <c r="AG12"/>
      <c r="AH12" s="46"/>
      <c r="AI12"/>
      <c r="AJ12"/>
      <c r="AK12"/>
      <c r="AL12" s="46"/>
      <c r="AM12"/>
      <c r="AN12"/>
      <c r="AO12"/>
      <c r="AP12"/>
      <c r="AQ12" s="29"/>
    </row>
    <row r="13" spans="2:44" x14ac:dyDescent="0.2">
      <c r="B13" s="278"/>
      <c r="C13"/>
      <c r="D13" s="55"/>
      <c r="E13" s="46"/>
      <c r="F13"/>
      <c r="G13"/>
      <c r="H13"/>
      <c r="I13"/>
      <c r="J13"/>
      <c r="K13"/>
      <c r="L13"/>
      <c r="M13"/>
      <c r="N13"/>
      <c r="O13"/>
      <c r="P13"/>
      <c r="Q13"/>
      <c r="R13"/>
      <c r="S13"/>
      <c r="T13" s="46"/>
      <c r="U13"/>
      <c r="V13"/>
      <c r="W13"/>
      <c r="X13"/>
      <c r="Y13"/>
      <c r="Z13"/>
      <c r="AA13"/>
      <c r="AB13"/>
      <c r="AC13"/>
      <c r="AD13"/>
      <c r="AE13"/>
      <c r="AF13"/>
      <c r="AG13"/>
      <c r="AH13" s="46"/>
      <c r="AI13"/>
      <c r="AJ13"/>
      <c r="AK13"/>
      <c r="AL13" s="46"/>
      <c r="AM13"/>
      <c r="AN13"/>
      <c r="AO13"/>
      <c r="AP13"/>
      <c r="AQ13" s="29"/>
    </row>
    <row r="14" spans="2:44" ht="17" thickBot="1" x14ac:dyDescent="0.25">
      <c r="B14" s="401" t="s">
        <v>246</v>
      </c>
      <c r="C14" s="108" t="s">
        <v>70</v>
      </c>
      <c r="D14" s="410" t="e">
        <f>D9*net_gross_conv</f>
        <v>#DIV/0!</v>
      </c>
      <c r="E14" s="410" t="e">
        <f>E9*net_gross_conv</f>
        <v>#DIV/0!</v>
      </c>
      <c r="F14" s="411"/>
      <c r="G14" s="411"/>
      <c r="H14" s="411"/>
      <c r="I14" s="411"/>
      <c r="J14" s="411"/>
      <c r="K14" s="411"/>
      <c r="L14" s="411"/>
      <c r="M14" s="411"/>
      <c r="N14" s="411"/>
      <c r="O14" s="411"/>
      <c r="P14" s="411"/>
      <c r="Q14" s="411"/>
      <c r="R14" s="411"/>
      <c r="S14" s="411"/>
      <c r="T14" s="410" t="e">
        <f>T9*net_gross_conv</f>
        <v>#DIV/0!</v>
      </c>
      <c r="U14" s="411"/>
      <c r="V14" s="411"/>
      <c r="W14" s="411"/>
      <c r="X14" s="411"/>
      <c r="Y14" s="411"/>
      <c r="Z14" s="411"/>
      <c r="AA14" s="411"/>
      <c r="AB14" s="411"/>
      <c r="AC14" s="411"/>
      <c r="AD14" s="411"/>
      <c r="AE14" s="411"/>
      <c r="AF14" s="411"/>
      <c r="AG14" s="411"/>
      <c r="AH14" s="412"/>
      <c r="AI14" s="411"/>
      <c r="AJ14" s="411"/>
      <c r="AK14" s="411"/>
      <c r="AL14" s="410" t="e">
        <f t="shared" ref="AL14:AQ14" si="0">AL9*net_gross_conv</f>
        <v>#DIV/0!</v>
      </c>
      <c r="AM14" s="413" t="e">
        <f t="shared" si="0"/>
        <v>#DIV/0!</v>
      </c>
      <c r="AN14" s="414" t="e">
        <f t="shared" si="0"/>
        <v>#DIV/0!</v>
      </c>
      <c r="AO14" s="414" t="e">
        <f t="shared" si="0"/>
        <v>#DIV/0!</v>
      </c>
      <c r="AP14" s="414" t="e">
        <f t="shared" si="0"/>
        <v>#DIV/0!</v>
      </c>
      <c r="AQ14" s="415" t="e">
        <f t="shared" si="0"/>
        <v>#DIV/0!</v>
      </c>
    </row>
  </sheetData>
  <mergeCells count="1">
    <mergeCell ref="B5:H5"/>
  </mergeCells>
  <pageMargins left="0.75" right="0.75" top="1" bottom="1" header="0.5" footer="0.5"/>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8" tint="0.79998168889431442"/>
  </sheetPr>
  <dimension ref="B2:BE80"/>
  <sheetViews>
    <sheetView workbookViewId="0"/>
  </sheetViews>
  <sheetFormatPr baseColWidth="10" defaultRowHeight="16" x14ac:dyDescent="0.2"/>
  <cols>
    <col min="1" max="1" width="10.83203125" style="2"/>
    <col min="2" max="2" width="49.5" style="2" customWidth="1"/>
    <col min="3" max="4" width="16.33203125" style="2" customWidth="1"/>
    <col min="5" max="5" width="50.1640625" style="2" customWidth="1"/>
    <col min="6" max="22" width="14.1640625" style="2" customWidth="1"/>
    <col min="23" max="23" width="17.1640625" style="2" customWidth="1"/>
    <col min="24" max="53" width="14.1640625" style="2" customWidth="1"/>
    <col min="54" max="54" width="10.83203125" style="2"/>
    <col min="55" max="55" width="19.83203125" style="2" customWidth="1"/>
    <col min="56" max="16384" width="10.83203125" style="2"/>
  </cols>
  <sheetData>
    <row r="2" spans="2:57" ht="21" x14ac:dyDescent="0.25">
      <c r="B2" s="16" t="s">
        <v>742</v>
      </c>
    </row>
    <row r="4" spans="2:57" x14ac:dyDescent="0.2">
      <c r="B4" s="3" t="s">
        <v>36</v>
      </c>
      <c r="C4" s="4"/>
      <c r="D4" s="4"/>
      <c r="E4" s="4"/>
      <c r="F4" s="4"/>
      <c r="G4" s="4"/>
      <c r="H4" s="5"/>
    </row>
    <row r="5" spans="2:57" ht="121" customHeight="1" x14ac:dyDescent="0.2">
      <c r="B5" s="830" t="s">
        <v>741</v>
      </c>
      <c r="C5" s="831"/>
      <c r="D5" s="831"/>
      <c r="E5" s="831"/>
      <c r="F5" s="831"/>
      <c r="G5" s="831"/>
      <c r="H5" s="832"/>
    </row>
    <row r="6" spans="2:57" ht="17" thickBot="1" x14ac:dyDescent="0.25"/>
    <row r="7" spans="2:57" ht="17" thickBot="1" x14ac:dyDescent="0.25">
      <c r="E7" s="3" t="s">
        <v>722</v>
      </c>
      <c r="F7" s="283"/>
      <c r="G7" s="104"/>
      <c r="H7" s="104"/>
      <c r="I7" s="104"/>
      <c r="J7" s="104"/>
      <c r="K7" s="104"/>
      <c r="L7" s="104"/>
      <c r="M7" s="104"/>
      <c r="N7" s="104"/>
      <c r="O7" s="104"/>
      <c r="P7" s="104"/>
      <c r="Q7" s="104"/>
      <c r="R7" s="104"/>
      <c r="S7" s="104"/>
      <c r="T7" s="104"/>
      <c r="U7" s="104"/>
      <c r="V7" s="104"/>
      <c r="W7" s="26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283"/>
      <c r="AV7" s="104"/>
      <c r="AW7" s="83"/>
      <c r="AX7" s="283"/>
      <c r="AY7" s="104"/>
      <c r="AZ7" s="104"/>
      <c r="BA7" s="104"/>
      <c r="BB7" s="104"/>
      <c r="BC7" s="83"/>
      <c r="BD7" s="5"/>
    </row>
    <row r="8" spans="2:57" ht="17" thickBot="1" x14ac:dyDescent="0.25">
      <c r="E8" s="53" t="s">
        <v>55</v>
      </c>
      <c r="F8" s="279" t="s">
        <v>140</v>
      </c>
      <c r="G8" s="40" t="s">
        <v>141</v>
      </c>
      <c r="H8" s="40" t="s">
        <v>142</v>
      </c>
      <c r="I8" s="40" t="s">
        <v>143</v>
      </c>
      <c r="J8" s="40" t="s">
        <v>144</v>
      </c>
      <c r="K8" s="40" t="s">
        <v>145</v>
      </c>
      <c r="L8" s="273" t="s">
        <v>146</v>
      </c>
      <c r="M8" s="40" t="s">
        <v>147</v>
      </c>
      <c r="N8" s="40" t="s">
        <v>148</v>
      </c>
      <c r="O8" s="40" t="s">
        <v>149</v>
      </c>
      <c r="P8" s="40" t="s">
        <v>150</v>
      </c>
      <c r="Q8" s="40" t="s">
        <v>151</v>
      </c>
      <c r="R8" s="277" t="s">
        <v>152</v>
      </c>
      <c r="S8" s="155" t="s">
        <v>153</v>
      </c>
      <c r="T8" s="155" t="s">
        <v>154</v>
      </c>
      <c r="U8" s="156" t="s">
        <v>155</v>
      </c>
      <c r="V8" s="40" t="s">
        <v>156</v>
      </c>
      <c r="W8" s="274" t="s">
        <v>157</v>
      </c>
      <c r="X8" s="40" t="s">
        <v>158</v>
      </c>
      <c r="Y8" s="40" t="s">
        <v>159</v>
      </c>
      <c r="Z8" s="40" t="s">
        <v>160</v>
      </c>
      <c r="AA8" s="40" t="s">
        <v>161</v>
      </c>
      <c r="AB8" s="40" t="s">
        <v>162</v>
      </c>
      <c r="AC8" s="40" t="s">
        <v>163</v>
      </c>
      <c r="AD8" s="40" t="s">
        <v>164</v>
      </c>
      <c r="AE8" s="40" t="s">
        <v>165</v>
      </c>
      <c r="AF8" s="40" t="s">
        <v>166</v>
      </c>
      <c r="AG8" s="40" t="s">
        <v>167</v>
      </c>
      <c r="AH8" s="40" t="s">
        <v>168</v>
      </c>
      <c r="AI8" s="40" t="s">
        <v>169</v>
      </c>
      <c r="AJ8" s="40" t="s">
        <v>170</v>
      </c>
      <c r="AK8" s="40" t="s">
        <v>171</v>
      </c>
      <c r="AL8" s="40" t="s">
        <v>172</v>
      </c>
      <c r="AM8" s="40" t="s">
        <v>173</v>
      </c>
      <c r="AN8" s="40" t="s">
        <v>174</v>
      </c>
      <c r="AO8" s="40" t="s">
        <v>175</v>
      </c>
      <c r="AP8" s="40" t="s">
        <v>176</v>
      </c>
      <c r="AQ8" s="40" t="s">
        <v>177</v>
      </c>
      <c r="AR8" s="40" t="s">
        <v>178</v>
      </c>
      <c r="AS8" s="40" t="s">
        <v>179</v>
      </c>
      <c r="AT8" s="40" t="s">
        <v>180</v>
      </c>
      <c r="AU8" s="279" t="s">
        <v>181</v>
      </c>
      <c r="AV8" s="273" t="s">
        <v>182</v>
      </c>
      <c r="AW8" s="41" t="s">
        <v>183</v>
      </c>
      <c r="AX8" s="279" t="s">
        <v>184</v>
      </c>
      <c r="AY8" s="277" t="s">
        <v>185</v>
      </c>
      <c r="AZ8" s="277" t="s">
        <v>186</v>
      </c>
      <c r="BA8" s="155" t="s">
        <v>187</v>
      </c>
      <c r="BB8" s="156" t="s">
        <v>188</v>
      </c>
      <c r="BC8" s="41" t="s">
        <v>189</v>
      </c>
      <c r="BD8" s="45" t="s">
        <v>190</v>
      </c>
    </row>
    <row r="9" spans="2:57" x14ac:dyDescent="0.2">
      <c r="E9" s="790" t="s">
        <v>51</v>
      </c>
      <c r="F9" s="195" t="s">
        <v>347</v>
      </c>
      <c r="G9" s="197"/>
      <c r="H9" s="197"/>
      <c r="I9" s="197"/>
      <c r="J9" s="197"/>
      <c r="K9" s="197"/>
      <c r="L9" s="197"/>
      <c r="M9" s="197"/>
      <c r="N9" s="197"/>
      <c r="O9" s="197"/>
      <c r="P9" s="197"/>
      <c r="Q9" s="197"/>
      <c r="R9" s="197"/>
      <c r="S9" s="197"/>
      <c r="T9" s="197"/>
      <c r="U9" s="197"/>
      <c r="V9" s="197"/>
      <c r="W9" s="200" t="s">
        <v>349</v>
      </c>
      <c r="X9" s="196" t="s">
        <v>350</v>
      </c>
      <c r="Y9" s="197"/>
      <c r="Z9" s="197"/>
      <c r="AA9" s="197"/>
      <c r="AB9" s="197"/>
      <c r="AC9" s="197"/>
      <c r="AD9" s="197"/>
      <c r="AE9" s="197"/>
      <c r="AF9" s="197"/>
      <c r="AG9" s="197"/>
      <c r="AH9" s="197"/>
      <c r="AI9" s="197"/>
      <c r="AJ9" s="197"/>
      <c r="AK9" s="197"/>
      <c r="AL9" s="197"/>
      <c r="AM9" s="197"/>
      <c r="AN9" s="197"/>
      <c r="AO9" s="197"/>
      <c r="AP9" s="197"/>
      <c r="AQ9" s="197"/>
      <c r="AR9" s="197"/>
      <c r="AS9" s="197"/>
      <c r="AT9" s="201"/>
      <c r="BE9" s="10"/>
    </row>
    <row r="10" spans="2:57" x14ac:dyDescent="0.2">
      <c r="E10" s="783" t="str">
        <f>B48</f>
        <v>Coal mines</v>
      </c>
      <c r="F10" s="701">
        <f>IF(ISNUMBER('energy balance'!C41/SUM('energy balance'!C$41:'energy balance'!C$57)),'energy balance'!C41/SUM('energy balance'!C$41:'energy balance'!C$57),0)</f>
        <v>0</v>
      </c>
      <c r="G10" s="289">
        <f>IF(ISNUMBER('energy balance'!D41/SUM('energy balance'!D$41:'energy balance'!D$57)),'energy balance'!D41/SUM('energy balance'!D$41:'energy balance'!D$57),0)</f>
        <v>0</v>
      </c>
      <c r="H10" s="289">
        <f>IF(ISNUMBER('energy balance'!E41/SUM('energy balance'!E$41:'energy balance'!E$57)),'energy balance'!E41/SUM('energy balance'!E$41:'energy balance'!E$57),0)</f>
        <v>0</v>
      </c>
      <c r="I10" s="289">
        <f>IF(ISNUMBER('energy balance'!F41/SUM('energy balance'!F$41:'energy balance'!F$57)),'energy balance'!F41/SUM('energy balance'!F$41:'energy balance'!F$57),0)</f>
        <v>0</v>
      </c>
      <c r="J10" s="289">
        <f>IF(ISNUMBER('energy balance'!G41/SUM('energy balance'!G$41:'energy balance'!G$57)),'energy balance'!G41/SUM('energy balance'!G$41:'energy balance'!G$57),0)</f>
        <v>0</v>
      </c>
      <c r="K10" s="289">
        <f>IF(ISNUMBER('energy balance'!H41/SUM('energy balance'!H$41:'energy balance'!H$57)),'energy balance'!H41/SUM('energy balance'!H$41:'energy balance'!H$57),0)</f>
        <v>0</v>
      </c>
      <c r="L10" s="702">
        <f>IF(ISNUMBER('energy balance'!I41/SUM('energy balance'!I$41:'energy balance'!I$57)),'energy balance'!I41/SUM('energy balance'!I$41:'energy balance'!I$57),0)</f>
        <v>0</v>
      </c>
      <c r="M10" s="289">
        <f>IF(ISNUMBER('energy balance'!J41/SUM('energy balance'!J$41:'energy balance'!J$57)),'energy balance'!J41/SUM('energy balance'!J$41:'energy balance'!J$57),0)</f>
        <v>0</v>
      </c>
      <c r="N10" s="289">
        <f>IF(ISNUMBER('energy balance'!K41/SUM('energy balance'!K$41:'energy balance'!K$57)),'energy balance'!K41/SUM('energy balance'!K$41:'energy balance'!K$57),0)</f>
        <v>0</v>
      </c>
      <c r="O10" s="289">
        <f>IF(ISNUMBER('energy balance'!L41/SUM('energy balance'!L$41:'energy balance'!L$57)),'energy balance'!L41/SUM('energy balance'!L$41:'energy balance'!L$57),0)</f>
        <v>0</v>
      </c>
      <c r="P10" s="289">
        <f>IF(ISNUMBER('energy balance'!M41/SUM('energy balance'!M$41:'energy balance'!M$57)),'energy balance'!M41/SUM('energy balance'!M$41:'energy balance'!M$57),0)</f>
        <v>0</v>
      </c>
      <c r="Q10" s="289">
        <f>IF(ISNUMBER('energy balance'!N41/SUM('energy balance'!N$41:'energy balance'!N$57)),'energy balance'!N41/SUM('energy balance'!N$41:'energy balance'!N$57),0)</f>
        <v>0</v>
      </c>
      <c r="R10" s="703">
        <f>IF(ISNUMBER('energy balance'!O41/SUM('energy balance'!O$41:'energy balance'!O$57)),'energy balance'!O41/SUM('energy balance'!O$41:'energy balance'!O$57),0)</f>
        <v>0</v>
      </c>
      <c r="S10" s="289">
        <f>IF(ISNUMBER('energy balance'!P41/SUM('energy balance'!P$41:'energy balance'!P$57)),'energy balance'!P41/SUM('energy balance'!P$41:'energy balance'!P$57),0)</f>
        <v>0</v>
      </c>
      <c r="T10" s="289">
        <f>IF(ISNUMBER('energy balance'!Q41/SUM('energy balance'!Q$41:'energy balance'!Q$57)),'energy balance'!Q41/SUM('energy balance'!Q$41:'energy balance'!Q$57),0)</f>
        <v>0</v>
      </c>
      <c r="U10" s="289">
        <f>IF(ISNUMBER('energy balance'!R41/SUM('energy balance'!R$41:'energy balance'!R$57)),'energy balance'!R41/SUM('energy balance'!R$41:'energy balance'!R$57),0)</f>
        <v>0</v>
      </c>
      <c r="V10" s="702">
        <f>IF(ISNUMBER('energy balance'!S41/SUM('energy balance'!S$41:'energy balance'!S$57)),'energy balance'!S41/SUM('energy balance'!S$41:'energy balance'!S$57),0)</f>
        <v>0</v>
      </c>
      <c r="W10" s="702">
        <f>IF(ISNUMBER('energy balance'!T41/SUM('energy balance'!T$41:'energy balance'!T$57)),'energy balance'!T41/SUM('energy balance'!T$41:'energy balance'!T$57),0)</f>
        <v>0</v>
      </c>
      <c r="X10" s="289">
        <f>IF(ISNUMBER('energy balance'!U41/SUM('energy balance'!U$41:'energy balance'!U$57)),'energy balance'!U41/SUM('energy balance'!U$41:'energy balance'!U$57),0)</f>
        <v>0</v>
      </c>
      <c r="Y10" s="289">
        <f>IF(ISNUMBER('energy balance'!V41/SUM('energy balance'!V$41:'energy balance'!V$57)),'energy balance'!V41/SUM('energy balance'!V$41:'energy balance'!V$57),0)</f>
        <v>0</v>
      </c>
      <c r="Z10" s="289">
        <f>IF(ISNUMBER('energy balance'!W41/SUM('energy balance'!W$41:'energy balance'!W$57)),'energy balance'!W41/SUM('energy balance'!W$41:'energy balance'!W$57),0)</f>
        <v>0</v>
      </c>
      <c r="AA10" s="289">
        <f>IF(ISNUMBER('energy balance'!X41/SUM('energy balance'!X$41:'energy balance'!X$57)),'energy balance'!X41/SUM('energy balance'!X$41:'energy balance'!X$57),0)</f>
        <v>0</v>
      </c>
      <c r="AB10" s="289">
        <f>IF(ISNUMBER('energy balance'!Y41/SUM('energy balance'!Y$41:'energy balance'!Y$57)),'energy balance'!Y41/SUM('energy balance'!Y$41:'energy balance'!Y$57),0)</f>
        <v>0</v>
      </c>
      <c r="AC10" s="289">
        <f>IF(ISNUMBER('energy balance'!Z41/SUM('energy balance'!Z$41:'energy balance'!Z$57)),'energy balance'!Z41/SUM('energy balance'!Z$41:'energy balance'!Z$57),0)</f>
        <v>0</v>
      </c>
      <c r="AD10" s="289">
        <f>IF(ISNUMBER('energy balance'!AA41/SUM('energy balance'!AA$41:'energy balance'!AA$57)),'energy balance'!AA41/SUM('energy balance'!AA$41:'energy balance'!AA$57),0)</f>
        <v>0</v>
      </c>
      <c r="AE10" s="289">
        <f>IF(ISNUMBER('energy balance'!AB41/SUM('energy balance'!AB$41:'energy balance'!AB$57)),'energy balance'!AB41/SUM('energy balance'!AB$41:'energy balance'!AB$57),0)</f>
        <v>0</v>
      </c>
      <c r="AF10" s="289">
        <f>IF(ISNUMBER('energy balance'!AC41/SUM('energy balance'!AC$41:'energy balance'!AC$57)),'energy balance'!AC41/SUM('energy balance'!AC$41:'energy balance'!AC$57),0)</f>
        <v>0</v>
      </c>
      <c r="AG10" s="289">
        <f>IF(ISNUMBER('energy balance'!AD41/SUM('energy balance'!AD$41:'energy balance'!AD$57)),'energy balance'!AD41/SUM('energy balance'!AD$41:'energy balance'!AD$57),0)</f>
        <v>0</v>
      </c>
      <c r="AH10" s="289">
        <f>IF(ISNUMBER('energy balance'!AE41/SUM('energy balance'!AE$41:'energy balance'!AE$57)),'energy balance'!AE41/SUM('energy balance'!AE$41:'energy balance'!AE$57),0)</f>
        <v>0</v>
      </c>
      <c r="AI10" s="289">
        <f>IF(ISNUMBER('energy balance'!AF41/SUM('energy balance'!AF$41:'energy balance'!AF$57)),'energy balance'!AF41/SUM('energy balance'!AF$41:'energy balance'!AF$57),0)</f>
        <v>0</v>
      </c>
      <c r="AJ10" s="289">
        <f>IF(ISNUMBER('energy balance'!AG41/SUM('energy balance'!AG$41:'energy balance'!AG$57)),'energy balance'!AG41/SUM('energy balance'!AG$41:'energy balance'!AG$57),0)</f>
        <v>0</v>
      </c>
      <c r="AK10" s="289">
        <f>IF(ISNUMBER('energy balance'!AH41/SUM('energy balance'!AH$41:'energy balance'!AH$57)),'energy balance'!AH41/SUM('energy balance'!AH$41:'energy balance'!AH$57),0)</f>
        <v>0</v>
      </c>
      <c r="AL10" s="289">
        <f>IF(ISNUMBER('energy balance'!AI41/SUM('energy balance'!AI$41:'energy balance'!AI$57)),'energy balance'!AI41/SUM('energy balance'!AI$41:'energy balance'!AI$57),0)</f>
        <v>0</v>
      </c>
      <c r="AM10" s="289">
        <f>IF(ISNUMBER('energy balance'!AJ41/SUM('energy balance'!AJ$41:'energy balance'!AJ$57)),'energy balance'!AJ41/SUM('energy balance'!AJ$41:'energy balance'!AJ$57),0)</f>
        <v>0</v>
      </c>
      <c r="AN10" s="289">
        <f>IF(ISNUMBER('energy balance'!AK41/SUM('energy balance'!AK$41:'energy balance'!AK$57)),'energy balance'!AK41/SUM('energy balance'!AK$41:'energy balance'!AK$57),0)</f>
        <v>0</v>
      </c>
      <c r="AO10" s="289">
        <f>IF(ISNUMBER('energy balance'!AL41/SUM('energy balance'!AL$41:'energy balance'!AL$57)),'energy balance'!AL41/SUM('energy balance'!AL$41:'energy balance'!AL$57),0)</f>
        <v>0</v>
      </c>
      <c r="AP10" s="289">
        <f>IF(ISNUMBER('energy balance'!AM41/SUM('energy balance'!AM$41:'energy balance'!AM$57)),'energy balance'!AM41/SUM('energy balance'!AM$41:'energy balance'!AM$57),0)</f>
        <v>0</v>
      </c>
      <c r="AQ10" s="289">
        <f>IF(ISNUMBER('energy balance'!AN41/SUM('energy balance'!AN$41:'energy balance'!AN$57)),'energy balance'!AN41/SUM('energy balance'!AN$41:'energy balance'!AN$57),0)</f>
        <v>0</v>
      </c>
      <c r="AR10" s="289">
        <f>IF(ISNUMBER('energy balance'!AO41/SUM('energy balance'!AO$41:'energy balance'!AO$57)),'energy balance'!AO41/SUM('energy balance'!AO$41:'energy balance'!AO$57),0)</f>
        <v>0</v>
      </c>
      <c r="AS10" s="289">
        <f>IF(ISNUMBER('energy balance'!AP41/SUM('energy balance'!AP$41:'energy balance'!AP$57)),'energy balance'!AP41/SUM('energy balance'!AP$41:'energy balance'!AP$57),0)</f>
        <v>0</v>
      </c>
      <c r="AT10" s="704">
        <f>IF(ISNUMBER('energy balance'!AQ41/SUM('energy balance'!AQ$41:'energy balance'!AQ$57)),'energy balance'!AQ41/SUM('energy balance'!AQ$41:'energy balance'!AQ$57),0)</f>
        <v>0</v>
      </c>
      <c r="AU10" s="292"/>
      <c r="AV10" s="293"/>
      <c r="AW10" s="293"/>
      <c r="AX10" s="293"/>
      <c r="AY10" s="293"/>
      <c r="AZ10" s="293"/>
      <c r="BA10" s="293"/>
      <c r="BB10" s="293"/>
      <c r="BC10" s="293"/>
      <c r="BE10" s="10"/>
    </row>
    <row r="11" spans="2:57" x14ac:dyDescent="0.2">
      <c r="E11" s="746" t="str">
        <f t="shared" ref="E11:E26" si="0">B49</f>
        <v>Oil and gas extraction</v>
      </c>
      <c r="F11" s="291">
        <f>IF(ISNUMBER('energy balance'!C42/SUM('energy balance'!C$41:'energy balance'!C$57)),'energy balance'!C42/SUM('energy balance'!C$41:'energy balance'!C$57),0)</f>
        <v>0</v>
      </c>
      <c r="G11" s="288">
        <f>IF(ISNUMBER('energy balance'!D42/SUM('energy balance'!D$41:'energy balance'!D$57)),'energy balance'!D42/SUM('energy balance'!D$41:'energy balance'!D$57),0)</f>
        <v>0</v>
      </c>
      <c r="H11" s="288">
        <f>IF(ISNUMBER('energy balance'!E42/SUM('energy balance'!E$41:'energy balance'!E$57)),'energy balance'!E42/SUM('energy balance'!E$41:'energy balance'!E$57),0)</f>
        <v>0</v>
      </c>
      <c r="I11" s="288">
        <f>IF(ISNUMBER('energy balance'!F42/SUM('energy balance'!F$41:'energy balance'!F$57)),'energy balance'!F42/SUM('energy balance'!F$41:'energy balance'!F$57),0)</f>
        <v>0</v>
      </c>
      <c r="J11" s="288">
        <f>IF(ISNUMBER('energy balance'!G42/SUM('energy balance'!G$41:'energy balance'!G$57)),'energy balance'!G42/SUM('energy balance'!G$41:'energy balance'!G$57),0)</f>
        <v>0</v>
      </c>
      <c r="K11" s="288">
        <f>IF(ISNUMBER('energy balance'!H42/SUM('energy balance'!H$41:'energy balance'!H$57)),'energy balance'!H42/SUM('energy balance'!H$41:'energy balance'!H$57),0)</f>
        <v>0</v>
      </c>
      <c r="L11" s="705">
        <f>IF(ISNUMBER('energy balance'!I42/SUM('energy balance'!I$41:'energy balance'!I$57)),'energy balance'!I42/SUM('energy balance'!I$41:'energy balance'!I$57),0)</f>
        <v>0</v>
      </c>
      <c r="M11" s="288">
        <f>IF(ISNUMBER('energy balance'!J42/SUM('energy balance'!J$41:'energy balance'!J$57)),'energy balance'!J42/SUM('energy balance'!J$41:'energy balance'!J$57),0)</f>
        <v>0</v>
      </c>
      <c r="N11" s="288">
        <f>IF(ISNUMBER('energy balance'!K42/SUM('energy balance'!K$41:'energy balance'!K$57)),'energy balance'!K42/SUM('energy balance'!K$41:'energy balance'!K$57),0)</f>
        <v>0</v>
      </c>
      <c r="O11" s="288">
        <f>IF(ISNUMBER('energy balance'!L42/SUM('energy balance'!L$41:'energy balance'!L$57)),'energy balance'!L42/SUM('energy balance'!L$41:'energy balance'!L$57),0)</f>
        <v>0</v>
      </c>
      <c r="P11" s="288">
        <f>IF(ISNUMBER('energy balance'!M42/SUM('energy balance'!M$41:'energy balance'!M$57)),'energy balance'!M42/SUM('energy balance'!M$41:'energy balance'!M$57),0)</f>
        <v>0</v>
      </c>
      <c r="Q11" s="288">
        <f>IF(ISNUMBER('energy balance'!N42/SUM('energy balance'!N$41:'energy balance'!N$57)),'energy balance'!N42/SUM('energy balance'!N$41:'energy balance'!N$57),0)</f>
        <v>0</v>
      </c>
      <c r="R11" s="706">
        <f>IF(ISNUMBER('energy balance'!O42/SUM('energy balance'!O$41:'energy balance'!O$57)),'energy balance'!O42/SUM('energy balance'!O$41:'energy balance'!O$57),0)</f>
        <v>0</v>
      </c>
      <c r="S11" s="288">
        <f>IF(ISNUMBER('energy balance'!P42/SUM('energy balance'!P$41:'energy balance'!P$57)),'energy balance'!P42/SUM('energy balance'!P$41:'energy balance'!P$57),0)</f>
        <v>0</v>
      </c>
      <c r="T11" s="288">
        <f>IF(ISNUMBER('energy balance'!Q42/SUM('energy balance'!Q$41:'energy balance'!Q$57)),'energy balance'!Q42/SUM('energy balance'!Q$41:'energy balance'!Q$57),0)</f>
        <v>0</v>
      </c>
      <c r="U11" s="288">
        <f>IF(ISNUMBER('energy balance'!R42/SUM('energy balance'!R$41:'energy balance'!R$57)),'energy balance'!R42/SUM('energy balance'!R$41:'energy balance'!R$57),0)</f>
        <v>0</v>
      </c>
      <c r="V11" s="705">
        <f>IF(ISNUMBER('energy balance'!S42/SUM('energy balance'!S$41:'energy balance'!S$57)),'energy balance'!S42/SUM('energy balance'!S$41:'energy balance'!S$57),0)</f>
        <v>0</v>
      </c>
      <c r="W11" s="705">
        <f>IF(ISNUMBER('energy balance'!T42/SUM('energy balance'!T$41:'energy balance'!T$57)),'energy balance'!T42/SUM('energy balance'!T$41:'energy balance'!T$57),0)</f>
        <v>0</v>
      </c>
      <c r="X11" s="288">
        <f>IF(ISNUMBER('energy balance'!U42/SUM('energy balance'!U$41:'energy balance'!U$57)),'energy balance'!U42/SUM('energy balance'!U$41:'energy balance'!U$57),0)</f>
        <v>0</v>
      </c>
      <c r="Y11" s="288">
        <f>IF(ISNUMBER('energy balance'!V42/SUM('energy balance'!V$41:'energy balance'!V$57)),'energy balance'!V42/SUM('energy balance'!V$41:'energy balance'!V$57),0)</f>
        <v>0</v>
      </c>
      <c r="Z11" s="288">
        <f>IF(ISNUMBER('energy balance'!W42/SUM('energy balance'!W$41:'energy balance'!W$57)),'energy balance'!W42/SUM('energy balance'!W$41:'energy balance'!W$57),0)</f>
        <v>0</v>
      </c>
      <c r="AA11" s="288">
        <f>IF(ISNUMBER('energy balance'!X42/SUM('energy balance'!X$41:'energy balance'!X$57)),'energy balance'!X42/SUM('energy balance'!X$41:'energy balance'!X$57),0)</f>
        <v>0</v>
      </c>
      <c r="AB11" s="288">
        <f>IF(ISNUMBER('energy balance'!Y42/SUM('energy balance'!Y$41:'energy balance'!Y$57)),'energy balance'!Y42/SUM('energy balance'!Y$41:'energy balance'!Y$57),0)</f>
        <v>0</v>
      </c>
      <c r="AC11" s="288">
        <f>IF(ISNUMBER('energy balance'!Z42/SUM('energy balance'!Z$41:'energy balance'!Z$57)),'energy balance'!Z42/SUM('energy balance'!Z$41:'energy balance'!Z$57),0)</f>
        <v>0</v>
      </c>
      <c r="AD11" s="288">
        <f>IF(ISNUMBER('energy balance'!AA42/SUM('energy balance'!AA$41:'energy balance'!AA$57)),'energy balance'!AA42/SUM('energy balance'!AA$41:'energy balance'!AA$57),0)</f>
        <v>0</v>
      </c>
      <c r="AE11" s="288">
        <f>IF(ISNUMBER('energy balance'!AB42/SUM('energy balance'!AB$41:'energy balance'!AB$57)),'energy balance'!AB42/SUM('energy balance'!AB$41:'energy balance'!AB$57),0)</f>
        <v>0</v>
      </c>
      <c r="AF11" s="288">
        <f>IF(ISNUMBER('energy balance'!AC42/SUM('energy balance'!AC$41:'energy balance'!AC$57)),'energy balance'!AC42/SUM('energy balance'!AC$41:'energy balance'!AC$57),0)</f>
        <v>0</v>
      </c>
      <c r="AG11" s="288">
        <f>IF(ISNUMBER('energy balance'!AD42/SUM('energy balance'!AD$41:'energy balance'!AD$57)),'energy balance'!AD42/SUM('energy balance'!AD$41:'energy balance'!AD$57),0)</f>
        <v>0</v>
      </c>
      <c r="AH11" s="288">
        <f>IF(ISNUMBER('energy balance'!AE42/SUM('energy balance'!AE$41:'energy balance'!AE$57)),'energy balance'!AE42/SUM('energy balance'!AE$41:'energy balance'!AE$57),0)</f>
        <v>0</v>
      </c>
      <c r="AI11" s="288">
        <f>IF(ISNUMBER('energy balance'!AF42/SUM('energy balance'!AF$41:'energy balance'!AF$57)),'energy balance'!AF42/SUM('energy balance'!AF$41:'energy balance'!AF$57),0)</f>
        <v>0</v>
      </c>
      <c r="AJ11" s="288">
        <f>IF(ISNUMBER('energy balance'!AG42/SUM('energy balance'!AG$41:'energy balance'!AG$57)),'energy balance'!AG42/SUM('energy balance'!AG$41:'energy balance'!AG$57),0)</f>
        <v>0</v>
      </c>
      <c r="AK11" s="288">
        <f>IF(ISNUMBER('energy balance'!AH42/SUM('energy balance'!AH$41:'energy balance'!AH$57)),'energy balance'!AH42/SUM('energy balance'!AH$41:'energy balance'!AH$57),0)</f>
        <v>0</v>
      </c>
      <c r="AL11" s="288">
        <f>IF(ISNUMBER('energy balance'!AI42/SUM('energy balance'!AI$41:'energy balance'!AI$57)),'energy balance'!AI42/SUM('energy balance'!AI$41:'energy balance'!AI$57),0)</f>
        <v>0</v>
      </c>
      <c r="AM11" s="288">
        <f>IF(ISNUMBER('energy balance'!AJ42/SUM('energy balance'!AJ$41:'energy balance'!AJ$57)),'energy balance'!AJ42/SUM('energy balance'!AJ$41:'energy balance'!AJ$57),0)</f>
        <v>0</v>
      </c>
      <c r="AN11" s="288">
        <f>IF(ISNUMBER('energy balance'!AK42/SUM('energy balance'!AK$41:'energy balance'!AK$57)),'energy balance'!AK42/SUM('energy balance'!AK$41:'energy balance'!AK$57),0)</f>
        <v>0</v>
      </c>
      <c r="AO11" s="288">
        <f>IF(ISNUMBER('energy balance'!AL42/SUM('energy balance'!AL$41:'energy balance'!AL$57)),'energy balance'!AL42/SUM('energy balance'!AL$41:'energy balance'!AL$57),0)</f>
        <v>0</v>
      </c>
      <c r="AP11" s="288">
        <f>IF(ISNUMBER('energy balance'!AM42/SUM('energy balance'!AM$41:'energy balance'!AM$57)),'energy balance'!AM42/SUM('energy balance'!AM$41:'energy balance'!AM$57),0)</f>
        <v>0</v>
      </c>
      <c r="AQ11" s="288">
        <f>IF(ISNUMBER('energy balance'!AN42/SUM('energy balance'!AN$41:'energy balance'!AN$57)),'energy balance'!AN42/SUM('energy balance'!AN$41:'energy balance'!AN$57),0)</f>
        <v>0</v>
      </c>
      <c r="AR11" s="288">
        <f>IF(ISNUMBER('energy balance'!AO42/SUM('energy balance'!AO$41:'energy balance'!AO$57)),'energy balance'!AO42/SUM('energy balance'!AO$41:'energy balance'!AO$57),0)</f>
        <v>0</v>
      </c>
      <c r="AS11" s="288">
        <f>IF(ISNUMBER('energy balance'!AP42/SUM('energy balance'!AP$41:'energy balance'!AP$57)),'energy balance'!AP42/SUM('energy balance'!AP$41:'energy balance'!AP$57),0)</f>
        <v>0</v>
      </c>
      <c r="AT11" s="707">
        <f>IF(ISNUMBER('energy balance'!AQ42/SUM('energy balance'!AQ$41:'energy balance'!AQ$57)),'energy balance'!AQ42/SUM('energy balance'!AQ$41:'energy balance'!AQ$57),0)</f>
        <v>0</v>
      </c>
      <c r="AU11" s="292"/>
      <c r="AV11" s="293"/>
      <c r="AW11" s="293"/>
      <c r="AX11" s="293"/>
      <c r="AY11" s="293"/>
      <c r="AZ11" s="293"/>
      <c r="BA11" s="293"/>
      <c r="BB11" s="293"/>
      <c r="BC11" s="293"/>
    </row>
    <row r="12" spans="2:57" x14ac:dyDescent="0.2">
      <c r="E12" s="746" t="str">
        <f t="shared" si="0"/>
        <v>Blast furnaces</v>
      </c>
      <c r="F12" s="291">
        <f>IF(ISNUMBER('energy balance'!C43/SUM('energy balance'!C$41:'energy balance'!C$57)),'energy balance'!C43/SUM('energy balance'!C$41:'energy balance'!C$57),0)</f>
        <v>0</v>
      </c>
      <c r="G12" s="288">
        <f>IF(ISNUMBER('energy balance'!D43/SUM('energy balance'!D$41:'energy balance'!D$57)),'energy balance'!D43/SUM('energy balance'!D$41:'energy balance'!D$57),0)</f>
        <v>0</v>
      </c>
      <c r="H12" s="288">
        <f>IF(ISNUMBER('energy balance'!E43/SUM('energy balance'!E$41:'energy balance'!E$57)),'energy balance'!E43/SUM('energy balance'!E$41:'energy balance'!E$57),0)</f>
        <v>0</v>
      </c>
      <c r="I12" s="288">
        <f>IF(ISNUMBER('energy balance'!F43/SUM('energy balance'!F$41:'energy balance'!F$57)),'energy balance'!F43/SUM('energy balance'!F$41:'energy balance'!F$57),0)</f>
        <v>0</v>
      </c>
      <c r="J12" s="288">
        <f>IF(ISNUMBER('energy balance'!G43/SUM('energy balance'!G$41:'energy balance'!G$57)),'energy balance'!G43/SUM('energy balance'!G$41:'energy balance'!G$57),0)</f>
        <v>0</v>
      </c>
      <c r="K12" s="288">
        <f>IF(ISNUMBER('energy balance'!H43/SUM('energy balance'!H$41:'energy balance'!H$57)),'energy balance'!H43/SUM('energy balance'!H$41:'energy balance'!H$57),0)</f>
        <v>0</v>
      </c>
      <c r="L12" s="705">
        <f>IF(ISNUMBER('energy balance'!I43/SUM('energy balance'!I$41:'energy balance'!I$57)),'energy balance'!I43/SUM('energy balance'!I$41:'energy balance'!I$57),0)</f>
        <v>0</v>
      </c>
      <c r="M12" s="288">
        <f>IF(ISNUMBER('energy balance'!J43/SUM('energy balance'!J$41:'energy balance'!J$57)),'energy balance'!J43/SUM('energy balance'!J$41:'energy balance'!J$57),0)</f>
        <v>0</v>
      </c>
      <c r="N12" s="288">
        <f>IF(ISNUMBER('energy balance'!K43/SUM('energy balance'!K$41:'energy balance'!K$57)),'energy balance'!K43/SUM('energy balance'!K$41:'energy balance'!K$57),0)</f>
        <v>0</v>
      </c>
      <c r="O12" s="288">
        <f>IF(ISNUMBER('energy balance'!L43/SUM('energy balance'!L$41:'energy balance'!L$57)),'energy balance'!L43/SUM('energy balance'!L$41:'energy balance'!L$57),0)</f>
        <v>0</v>
      </c>
      <c r="P12" s="288">
        <f>IF(ISNUMBER('energy balance'!M43/SUM('energy balance'!M$41:'energy balance'!M$57)),'energy balance'!M43/SUM('energy balance'!M$41:'energy balance'!M$57),0)</f>
        <v>0</v>
      </c>
      <c r="Q12" s="288">
        <f>IF(ISNUMBER('energy balance'!N43/SUM('energy balance'!N$41:'energy balance'!N$57)),'energy balance'!N43/SUM('energy balance'!N$41:'energy balance'!N$57),0)</f>
        <v>0</v>
      </c>
      <c r="R12" s="706">
        <f>IF(ISNUMBER('energy balance'!O43/SUM('energy balance'!O$41:'energy balance'!O$57)),'energy balance'!O43/SUM('energy balance'!O$41:'energy balance'!O$57),0)</f>
        <v>0</v>
      </c>
      <c r="S12" s="288">
        <f>IF(ISNUMBER('energy balance'!P43/SUM('energy balance'!P$41:'energy balance'!P$57)),'energy balance'!P43/SUM('energy balance'!P$41:'energy balance'!P$57),0)</f>
        <v>0</v>
      </c>
      <c r="T12" s="288">
        <f>IF(ISNUMBER('energy balance'!Q43/SUM('energy balance'!Q$41:'energy balance'!Q$57)),'energy balance'!Q43/SUM('energy balance'!Q$41:'energy balance'!Q$57),0)</f>
        <v>0</v>
      </c>
      <c r="U12" s="288">
        <f>IF(ISNUMBER('energy balance'!R43/SUM('energy balance'!R$41:'energy balance'!R$57)),'energy balance'!R43/SUM('energy balance'!R$41:'energy balance'!R$57),0)</f>
        <v>0</v>
      </c>
      <c r="V12" s="705">
        <f>IF(ISNUMBER('energy balance'!S43/SUM('energy balance'!S$41:'energy balance'!S$57)),'energy balance'!S43/SUM('energy balance'!S$41:'energy balance'!S$57),0)</f>
        <v>0</v>
      </c>
      <c r="W12" s="705">
        <f>IF(ISNUMBER('energy balance'!T43/SUM('energy balance'!T$41:'energy balance'!T$57)),'energy balance'!T43/SUM('energy balance'!T$41:'energy balance'!T$57),0)</f>
        <v>0</v>
      </c>
      <c r="X12" s="288">
        <f>IF(ISNUMBER('energy balance'!U43/SUM('energy balance'!U$41:'energy balance'!U$57)),'energy balance'!U43/SUM('energy balance'!U$41:'energy balance'!U$57),0)</f>
        <v>0</v>
      </c>
      <c r="Y12" s="288">
        <f>IF(ISNUMBER('energy balance'!V43/SUM('energy balance'!V$41:'energy balance'!V$57)),'energy balance'!V43/SUM('energy balance'!V$41:'energy balance'!V$57),0)</f>
        <v>0</v>
      </c>
      <c r="Z12" s="288">
        <f>IF(ISNUMBER('energy balance'!W43/SUM('energy balance'!W$41:'energy balance'!W$57)),'energy balance'!W43/SUM('energy balance'!W$41:'energy balance'!W$57),0)</f>
        <v>0</v>
      </c>
      <c r="AA12" s="288">
        <f>IF(ISNUMBER('energy balance'!X43/SUM('energy balance'!X$41:'energy balance'!X$57)),'energy balance'!X43/SUM('energy balance'!X$41:'energy balance'!X$57),0)</f>
        <v>0</v>
      </c>
      <c r="AB12" s="288">
        <f>IF(ISNUMBER('energy balance'!Y43/SUM('energy balance'!Y$41:'energy balance'!Y$57)),'energy balance'!Y43/SUM('energy balance'!Y$41:'energy balance'!Y$57),0)</f>
        <v>0</v>
      </c>
      <c r="AC12" s="288">
        <f>IF(ISNUMBER('energy balance'!Z43/SUM('energy balance'!Z$41:'energy balance'!Z$57)),'energy balance'!Z43/SUM('energy balance'!Z$41:'energy balance'!Z$57),0)</f>
        <v>0</v>
      </c>
      <c r="AD12" s="288">
        <f>IF(ISNUMBER('energy balance'!AA43/SUM('energy balance'!AA$41:'energy balance'!AA$57)),'energy balance'!AA43/SUM('energy balance'!AA$41:'energy balance'!AA$57),0)</f>
        <v>0</v>
      </c>
      <c r="AE12" s="288">
        <f>IF(ISNUMBER('energy balance'!AB43/SUM('energy balance'!AB$41:'energy balance'!AB$57)),'energy balance'!AB43/SUM('energy balance'!AB$41:'energy balance'!AB$57),0)</f>
        <v>0</v>
      </c>
      <c r="AF12" s="288">
        <f>IF(ISNUMBER('energy balance'!AC43/SUM('energy balance'!AC$41:'energy balance'!AC$57)),'energy balance'!AC43/SUM('energy balance'!AC$41:'energy balance'!AC$57),0)</f>
        <v>0</v>
      </c>
      <c r="AG12" s="288">
        <f>IF(ISNUMBER('energy balance'!AD43/SUM('energy balance'!AD$41:'energy balance'!AD$57)),'energy balance'!AD43/SUM('energy balance'!AD$41:'energy balance'!AD$57),0)</f>
        <v>0</v>
      </c>
      <c r="AH12" s="288">
        <f>IF(ISNUMBER('energy balance'!AE43/SUM('energy balance'!AE$41:'energy balance'!AE$57)),'energy balance'!AE43/SUM('energy balance'!AE$41:'energy balance'!AE$57),0)</f>
        <v>0</v>
      </c>
      <c r="AI12" s="288">
        <f>IF(ISNUMBER('energy balance'!AF43/SUM('energy balance'!AF$41:'energy balance'!AF$57)),'energy balance'!AF43/SUM('energy balance'!AF$41:'energy balance'!AF$57),0)</f>
        <v>0</v>
      </c>
      <c r="AJ12" s="288">
        <f>IF(ISNUMBER('energy balance'!AG43/SUM('energy balance'!AG$41:'energy balance'!AG$57)),'energy balance'!AG43/SUM('energy balance'!AG$41:'energy balance'!AG$57),0)</f>
        <v>0</v>
      </c>
      <c r="AK12" s="288">
        <f>IF(ISNUMBER('energy balance'!AH43/SUM('energy balance'!AH$41:'energy balance'!AH$57)),'energy balance'!AH43/SUM('energy balance'!AH$41:'energy balance'!AH$57),0)</f>
        <v>0</v>
      </c>
      <c r="AL12" s="288">
        <f>IF(ISNUMBER('energy balance'!AI43/SUM('energy balance'!AI$41:'energy balance'!AI$57)),'energy balance'!AI43/SUM('energy balance'!AI$41:'energy balance'!AI$57),0)</f>
        <v>0</v>
      </c>
      <c r="AM12" s="288">
        <f>IF(ISNUMBER('energy balance'!AJ43/SUM('energy balance'!AJ$41:'energy balance'!AJ$57)),'energy balance'!AJ43/SUM('energy balance'!AJ$41:'energy balance'!AJ$57),0)</f>
        <v>0</v>
      </c>
      <c r="AN12" s="288">
        <f>IF(ISNUMBER('energy balance'!AK43/SUM('energy balance'!AK$41:'energy balance'!AK$57)),'energy balance'!AK43/SUM('energy balance'!AK$41:'energy balance'!AK$57),0)</f>
        <v>0</v>
      </c>
      <c r="AO12" s="288">
        <f>IF(ISNUMBER('energy balance'!AL43/SUM('energy balance'!AL$41:'energy balance'!AL$57)),'energy balance'!AL43/SUM('energy balance'!AL$41:'energy balance'!AL$57),0)</f>
        <v>0</v>
      </c>
      <c r="AP12" s="288">
        <f>IF(ISNUMBER('energy balance'!AM43/SUM('energy balance'!AM$41:'energy balance'!AM$57)),'energy balance'!AM43/SUM('energy balance'!AM$41:'energy balance'!AM$57),0)</f>
        <v>0</v>
      </c>
      <c r="AQ12" s="288">
        <f>IF(ISNUMBER('energy balance'!AN43/SUM('energy balance'!AN$41:'energy balance'!AN$57)),'energy balance'!AN43/SUM('energy balance'!AN$41:'energy balance'!AN$57),0)</f>
        <v>0</v>
      </c>
      <c r="AR12" s="288">
        <f>IF(ISNUMBER('energy balance'!AO43/SUM('energy balance'!AO$41:'energy balance'!AO$57)),'energy balance'!AO43/SUM('energy balance'!AO$41:'energy balance'!AO$57),0)</f>
        <v>0</v>
      </c>
      <c r="AS12" s="288">
        <f>IF(ISNUMBER('energy balance'!AP43/SUM('energy balance'!AP$41:'energy balance'!AP$57)),'energy balance'!AP43/SUM('energy balance'!AP$41:'energy balance'!AP$57),0)</f>
        <v>0</v>
      </c>
      <c r="AT12" s="707">
        <f>IF(ISNUMBER('energy balance'!AQ43/SUM('energy balance'!AQ$41:'energy balance'!AQ$57)),'energy balance'!AQ43/SUM('energy balance'!AQ$41:'energy balance'!AQ$57),0)</f>
        <v>0</v>
      </c>
      <c r="AU12" s="292"/>
      <c r="AV12" s="293"/>
      <c r="AW12" s="293"/>
      <c r="AX12" s="293"/>
      <c r="AY12" s="293"/>
      <c r="AZ12" s="293"/>
      <c r="BA12" s="293"/>
      <c r="BB12" s="293"/>
      <c r="BC12" s="293"/>
    </row>
    <row r="13" spans="2:57" x14ac:dyDescent="0.2">
      <c r="E13" s="746" t="str">
        <f t="shared" si="0"/>
        <v>Gas works</v>
      </c>
      <c r="F13" s="291">
        <f>IF(ISNUMBER('energy balance'!C44/SUM('energy balance'!C$41:'energy balance'!C$57)),'energy balance'!C44/SUM('energy balance'!C$41:'energy balance'!C$57),0)</f>
        <v>0</v>
      </c>
      <c r="G13" s="288">
        <f>IF(ISNUMBER('energy balance'!D44/SUM('energy balance'!D$41:'energy balance'!D$57)),'energy balance'!D44/SUM('energy balance'!D$41:'energy balance'!D$57),0)</f>
        <v>0</v>
      </c>
      <c r="H13" s="288">
        <f>IF(ISNUMBER('energy balance'!E44/SUM('energy balance'!E$41:'energy balance'!E$57)),'energy balance'!E44/SUM('energy balance'!E$41:'energy balance'!E$57),0)</f>
        <v>0</v>
      </c>
      <c r="I13" s="288">
        <f>IF(ISNUMBER('energy balance'!F44/SUM('energy balance'!F$41:'energy balance'!F$57)),'energy balance'!F44/SUM('energy balance'!F$41:'energy balance'!F$57),0)</f>
        <v>0</v>
      </c>
      <c r="J13" s="288">
        <f>IF(ISNUMBER('energy balance'!G44/SUM('energy balance'!G$41:'energy balance'!G$57)),'energy balance'!G44/SUM('energy balance'!G$41:'energy balance'!G$57),0)</f>
        <v>0</v>
      </c>
      <c r="K13" s="288">
        <f>IF(ISNUMBER('energy balance'!H44/SUM('energy balance'!H$41:'energy balance'!H$57)),'energy balance'!H44/SUM('energy balance'!H$41:'energy balance'!H$57),0)</f>
        <v>0</v>
      </c>
      <c r="L13" s="705">
        <f>IF(ISNUMBER('energy balance'!I44/SUM('energy balance'!I$41:'energy balance'!I$57)),'energy balance'!I44/SUM('energy balance'!I$41:'energy balance'!I$57),0)</f>
        <v>0</v>
      </c>
      <c r="M13" s="288">
        <f>IF(ISNUMBER('energy balance'!J44/SUM('energy balance'!J$41:'energy balance'!J$57)),'energy balance'!J44/SUM('energy balance'!J$41:'energy balance'!J$57),0)</f>
        <v>0</v>
      </c>
      <c r="N13" s="288">
        <f>IF(ISNUMBER('energy balance'!K44/SUM('energy balance'!K$41:'energy balance'!K$57)),'energy balance'!K44/SUM('energy balance'!K$41:'energy balance'!K$57),0)</f>
        <v>0</v>
      </c>
      <c r="O13" s="288">
        <f>IF(ISNUMBER('energy balance'!L44/SUM('energy balance'!L$41:'energy balance'!L$57)),'energy balance'!L44/SUM('energy balance'!L$41:'energy balance'!L$57),0)</f>
        <v>0</v>
      </c>
      <c r="P13" s="288">
        <f>IF(ISNUMBER('energy balance'!M44/SUM('energy balance'!M$41:'energy balance'!M$57)),'energy balance'!M44/SUM('energy balance'!M$41:'energy balance'!M$57),0)</f>
        <v>0</v>
      </c>
      <c r="Q13" s="288">
        <f>IF(ISNUMBER('energy balance'!N44/SUM('energy balance'!N$41:'energy balance'!N$57)),'energy balance'!N44/SUM('energy balance'!N$41:'energy balance'!N$57),0)</f>
        <v>0</v>
      </c>
      <c r="R13" s="706">
        <f>IF(ISNUMBER('energy balance'!O44/SUM('energy balance'!O$41:'energy balance'!O$57)),'energy balance'!O44/SUM('energy balance'!O$41:'energy balance'!O$57),0)</f>
        <v>0</v>
      </c>
      <c r="S13" s="288">
        <f>IF(ISNUMBER('energy balance'!P44/SUM('energy balance'!P$41:'energy balance'!P$57)),'energy balance'!P44/SUM('energy balance'!P$41:'energy balance'!P$57),0)</f>
        <v>0</v>
      </c>
      <c r="T13" s="288">
        <f>IF(ISNUMBER('energy balance'!Q44/SUM('energy balance'!Q$41:'energy balance'!Q$57)),'energy balance'!Q44/SUM('energy balance'!Q$41:'energy balance'!Q$57),0)</f>
        <v>0</v>
      </c>
      <c r="U13" s="288">
        <f>IF(ISNUMBER('energy balance'!R44/SUM('energy balance'!R$41:'energy balance'!R$57)),'energy balance'!R44/SUM('energy balance'!R$41:'energy balance'!R$57),0)</f>
        <v>0</v>
      </c>
      <c r="V13" s="705">
        <f>IF(ISNUMBER('energy balance'!S44/SUM('energy balance'!S$41:'energy balance'!S$57)),'energy balance'!S44/SUM('energy balance'!S$41:'energy balance'!S$57),0)</f>
        <v>0</v>
      </c>
      <c r="W13" s="705">
        <f>IF(ISNUMBER('energy balance'!T44/SUM('energy balance'!T$41:'energy balance'!T$57)),'energy balance'!T44/SUM('energy balance'!T$41:'energy balance'!T$57),0)</f>
        <v>0</v>
      </c>
      <c r="X13" s="288">
        <f>IF(ISNUMBER('energy balance'!U44/SUM('energy balance'!U$41:'energy balance'!U$57)),'energy balance'!U44/SUM('energy balance'!U$41:'energy balance'!U$57),0)</f>
        <v>0</v>
      </c>
      <c r="Y13" s="288">
        <f>IF(ISNUMBER('energy balance'!V44/SUM('energy balance'!V$41:'energy balance'!V$57)),'energy balance'!V44/SUM('energy balance'!V$41:'energy balance'!V$57),0)</f>
        <v>0</v>
      </c>
      <c r="Z13" s="288">
        <f>IF(ISNUMBER('energy balance'!W44/SUM('energy balance'!W$41:'energy balance'!W$57)),'energy balance'!W44/SUM('energy balance'!W$41:'energy balance'!W$57),0)</f>
        <v>0</v>
      </c>
      <c r="AA13" s="288">
        <f>IF(ISNUMBER('energy balance'!X44/SUM('energy balance'!X$41:'energy balance'!X$57)),'energy balance'!X44/SUM('energy balance'!X$41:'energy balance'!X$57),0)</f>
        <v>0</v>
      </c>
      <c r="AB13" s="288">
        <f>IF(ISNUMBER('energy balance'!Y44/SUM('energy balance'!Y$41:'energy balance'!Y$57)),'energy balance'!Y44/SUM('energy balance'!Y$41:'energy balance'!Y$57),0)</f>
        <v>0</v>
      </c>
      <c r="AC13" s="288">
        <f>IF(ISNUMBER('energy balance'!Z44/SUM('energy balance'!Z$41:'energy balance'!Z$57)),'energy balance'!Z44/SUM('energy balance'!Z$41:'energy balance'!Z$57),0)</f>
        <v>0</v>
      </c>
      <c r="AD13" s="288">
        <f>IF(ISNUMBER('energy balance'!AA44/SUM('energy balance'!AA$41:'energy balance'!AA$57)),'energy balance'!AA44/SUM('energy balance'!AA$41:'energy balance'!AA$57),0)</f>
        <v>0</v>
      </c>
      <c r="AE13" s="288">
        <f>IF(ISNUMBER('energy balance'!AB44/SUM('energy balance'!AB$41:'energy balance'!AB$57)),'energy balance'!AB44/SUM('energy balance'!AB$41:'energy balance'!AB$57),0)</f>
        <v>0</v>
      </c>
      <c r="AF13" s="288">
        <f>IF(ISNUMBER('energy balance'!AC44/SUM('energy balance'!AC$41:'energy balance'!AC$57)),'energy balance'!AC44/SUM('energy balance'!AC$41:'energy balance'!AC$57),0)</f>
        <v>0</v>
      </c>
      <c r="AG13" s="288">
        <f>IF(ISNUMBER('energy balance'!AD44/SUM('energy balance'!AD$41:'energy balance'!AD$57)),'energy balance'!AD44/SUM('energy balance'!AD$41:'energy balance'!AD$57),0)</f>
        <v>0</v>
      </c>
      <c r="AH13" s="288">
        <f>IF(ISNUMBER('energy balance'!AE44/SUM('energy balance'!AE$41:'energy balance'!AE$57)),'energy balance'!AE44/SUM('energy balance'!AE$41:'energy balance'!AE$57),0)</f>
        <v>0</v>
      </c>
      <c r="AI13" s="288">
        <f>IF(ISNUMBER('energy balance'!AF44/SUM('energy balance'!AF$41:'energy balance'!AF$57)),'energy balance'!AF44/SUM('energy balance'!AF$41:'energy balance'!AF$57),0)</f>
        <v>0</v>
      </c>
      <c r="AJ13" s="288">
        <f>IF(ISNUMBER('energy balance'!AG44/SUM('energy balance'!AG$41:'energy balance'!AG$57)),'energy balance'!AG44/SUM('energy balance'!AG$41:'energy balance'!AG$57),0)</f>
        <v>0</v>
      </c>
      <c r="AK13" s="288">
        <f>IF(ISNUMBER('energy balance'!AH44/SUM('energy balance'!AH$41:'energy balance'!AH$57)),'energy balance'!AH44/SUM('energy balance'!AH$41:'energy balance'!AH$57),0)</f>
        <v>0</v>
      </c>
      <c r="AL13" s="288">
        <f>IF(ISNUMBER('energy balance'!AI44/SUM('energy balance'!AI$41:'energy balance'!AI$57)),'energy balance'!AI44/SUM('energy balance'!AI$41:'energy balance'!AI$57),0)</f>
        <v>0</v>
      </c>
      <c r="AM13" s="288">
        <f>IF(ISNUMBER('energy balance'!AJ44/SUM('energy balance'!AJ$41:'energy balance'!AJ$57)),'energy balance'!AJ44/SUM('energy balance'!AJ$41:'energy balance'!AJ$57),0)</f>
        <v>0</v>
      </c>
      <c r="AN13" s="288">
        <f>IF(ISNUMBER('energy balance'!AK44/SUM('energy balance'!AK$41:'energy balance'!AK$57)),'energy balance'!AK44/SUM('energy balance'!AK$41:'energy balance'!AK$57),0)</f>
        <v>0</v>
      </c>
      <c r="AO13" s="288">
        <f>IF(ISNUMBER('energy balance'!AL44/SUM('energy balance'!AL$41:'energy balance'!AL$57)),'energy balance'!AL44/SUM('energy balance'!AL$41:'energy balance'!AL$57),0)</f>
        <v>0</v>
      </c>
      <c r="AP13" s="288">
        <f>IF(ISNUMBER('energy balance'!AM44/SUM('energy balance'!AM$41:'energy balance'!AM$57)),'energy balance'!AM44/SUM('energy balance'!AM$41:'energy balance'!AM$57),0)</f>
        <v>0</v>
      </c>
      <c r="AQ13" s="288">
        <f>IF(ISNUMBER('energy balance'!AN44/SUM('energy balance'!AN$41:'energy balance'!AN$57)),'energy balance'!AN44/SUM('energy balance'!AN$41:'energy balance'!AN$57),0)</f>
        <v>0</v>
      </c>
      <c r="AR13" s="288">
        <f>IF(ISNUMBER('energy balance'!AO44/SUM('energy balance'!AO$41:'energy balance'!AO$57)),'energy balance'!AO44/SUM('energy balance'!AO$41:'energy balance'!AO$57),0)</f>
        <v>0</v>
      </c>
      <c r="AS13" s="288">
        <f>IF(ISNUMBER('energy balance'!AP44/SUM('energy balance'!AP$41:'energy balance'!AP$57)),'energy balance'!AP44/SUM('energy balance'!AP$41:'energy balance'!AP$57),0)</f>
        <v>0</v>
      </c>
      <c r="AT13" s="707">
        <f>IF(ISNUMBER('energy balance'!AQ44/SUM('energy balance'!AQ$41:'energy balance'!AQ$57)),'energy balance'!AQ44/SUM('energy balance'!AQ$41:'energy balance'!AQ$57),0)</f>
        <v>0</v>
      </c>
      <c r="AU13" s="292"/>
      <c r="AV13" s="293"/>
      <c r="AW13" s="293"/>
      <c r="AX13" s="293"/>
      <c r="AY13" s="293"/>
      <c r="AZ13" s="293"/>
      <c r="BA13" s="293"/>
      <c r="BB13" s="293"/>
      <c r="BC13" s="293"/>
    </row>
    <row r="14" spans="2:57" x14ac:dyDescent="0.2">
      <c r="E14" s="746" t="str">
        <f t="shared" si="0"/>
        <v>Gasification plants for biogases</v>
      </c>
      <c r="F14" s="291">
        <f>IF(ISNUMBER('energy balance'!C45/SUM('energy balance'!C$41:'energy balance'!C$57)),'energy balance'!C45/SUM('energy balance'!C$41:'energy balance'!C$57),0)</f>
        <v>0</v>
      </c>
      <c r="G14" s="288">
        <f>IF(ISNUMBER('energy balance'!D45/SUM('energy balance'!D$41:'energy balance'!D$57)),'energy balance'!D45/SUM('energy balance'!D$41:'energy balance'!D$57),0)</f>
        <v>0</v>
      </c>
      <c r="H14" s="288">
        <f>IF(ISNUMBER('energy balance'!E45/SUM('energy balance'!E$41:'energy balance'!E$57)),'energy balance'!E45/SUM('energy balance'!E$41:'energy balance'!E$57),0)</f>
        <v>0</v>
      </c>
      <c r="I14" s="288">
        <f>IF(ISNUMBER('energy balance'!F45/SUM('energy balance'!F$41:'energy balance'!F$57)),'energy balance'!F45/SUM('energy balance'!F$41:'energy balance'!F$57),0)</f>
        <v>0</v>
      </c>
      <c r="J14" s="288">
        <f>IF(ISNUMBER('energy balance'!G45/SUM('energy balance'!G$41:'energy balance'!G$57)),'energy balance'!G45/SUM('energy balance'!G$41:'energy balance'!G$57),0)</f>
        <v>0</v>
      </c>
      <c r="K14" s="288">
        <f>IF(ISNUMBER('energy balance'!H45/SUM('energy balance'!H$41:'energy balance'!H$57)),'energy balance'!H45/SUM('energy balance'!H$41:'energy balance'!H$57),0)</f>
        <v>0</v>
      </c>
      <c r="L14" s="705">
        <f>IF(ISNUMBER('energy balance'!I45/SUM('energy balance'!I$41:'energy balance'!I$57)),'energy balance'!I45/SUM('energy balance'!I$41:'energy balance'!I$57),0)</f>
        <v>0</v>
      </c>
      <c r="M14" s="288">
        <f>IF(ISNUMBER('energy balance'!J45/SUM('energy balance'!J$41:'energy balance'!J$57)),'energy balance'!J45/SUM('energy balance'!J$41:'energy balance'!J$57),0)</f>
        <v>0</v>
      </c>
      <c r="N14" s="288">
        <f>IF(ISNUMBER('energy balance'!K45/SUM('energy balance'!K$41:'energy balance'!K$57)),'energy balance'!K45/SUM('energy balance'!K$41:'energy balance'!K$57),0)</f>
        <v>0</v>
      </c>
      <c r="O14" s="288">
        <f>IF(ISNUMBER('energy balance'!L45/SUM('energy balance'!L$41:'energy balance'!L$57)),'energy balance'!L45/SUM('energy balance'!L$41:'energy balance'!L$57),0)</f>
        <v>0</v>
      </c>
      <c r="P14" s="288">
        <f>IF(ISNUMBER('energy balance'!M45/SUM('energy balance'!M$41:'energy balance'!M$57)),'energy balance'!M45/SUM('energy balance'!M$41:'energy balance'!M$57),0)</f>
        <v>0</v>
      </c>
      <c r="Q14" s="288">
        <f>IF(ISNUMBER('energy balance'!N45/SUM('energy balance'!N$41:'energy balance'!N$57)),'energy balance'!N45/SUM('energy balance'!N$41:'energy balance'!N$57),0)</f>
        <v>0</v>
      </c>
      <c r="R14" s="706">
        <f>IF(ISNUMBER('energy balance'!O45/SUM('energy balance'!O$41:'energy balance'!O$57)),'energy balance'!O45/SUM('energy balance'!O$41:'energy balance'!O$57),0)</f>
        <v>0</v>
      </c>
      <c r="S14" s="288">
        <f>IF(ISNUMBER('energy balance'!P45/SUM('energy balance'!P$41:'energy balance'!P$57)),'energy balance'!P45/SUM('energy balance'!P$41:'energy balance'!P$57),0)</f>
        <v>0</v>
      </c>
      <c r="T14" s="288">
        <f>IF(ISNUMBER('energy balance'!Q45/SUM('energy balance'!Q$41:'energy balance'!Q$57)),'energy balance'!Q45/SUM('energy balance'!Q$41:'energy balance'!Q$57),0)</f>
        <v>0</v>
      </c>
      <c r="U14" s="288">
        <f>IF(ISNUMBER('energy balance'!R45/SUM('energy balance'!R$41:'energy balance'!R$57)),'energy balance'!R45/SUM('energy balance'!R$41:'energy balance'!R$57),0)</f>
        <v>0</v>
      </c>
      <c r="V14" s="705">
        <f>IF(ISNUMBER('energy balance'!S45/SUM('energy balance'!S$41:'energy balance'!S$57)),'energy balance'!S45/SUM('energy balance'!S$41:'energy balance'!S$57),0)</f>
        <v>0</v>
      </c>
      <c r="W14" s="705">
        <f>IF(ISNUMBER('energy balance'!T45/SUM('energy balance'!T$41:'energy balance'!T$57)),'energy balance'!T45/SUM('energy balance'!T$41:'energy balance'!T$57),0)</f>
        <v>0</v>
      </c>
      <c r="X14" s="288">
        <f>IF(ISNUMBER('energy balance'!U45/SUM('energy balance'!U$41:'energy balance'!U$57)),'energy balance'!U45/SUM('energy balance'!U$41:'energy balance'!U$57),0)</f>
        <v>0</v>
      </c>
      <c r="Y14" s="288">
        <f>IF(ISNUMBER('energy balance'!V45/SUM('energy balance'!V$41:'energy balance'!V$57)),'energy balance'!V45/SUM('energy balance'!V$41:'energy balance'!V$57),0)</f>
        <v>0</v>
      </c>
      <c r="Z14" s="288">
        <f>IF(ISNUMBER('energy balance'!W45/SUM('energy balance'!W$41:'energy balance'!W$57)),'energy balance'!W45/SUM('energy balance'!W$41:'energy balance'!W$57),0)</f>
        <v>0</v>
      </c>
      <c r="AA14" s="288">
        <f>IF(ISNUMBER('energy balance'!X45/SUM('energy balance'!X$41:'energy balance'!X$57)),'energy balance'!X45/SUM('energy balance'!X$41:'energy balance'!X$57),0)</f>
        <v>0</v>
      </c>
      <c r="AB14" s="288">
        <f>IF(ISNUMBER('energy balance'!Y45/SUM('energy balance'!Y$41:'energy balance'!Y$57)),'energy balance'!Y45/SUM('energy balance'!Y$41:'energy balance'!Y$57),0)</f>
        <v>0</v>
      </c>
      <c r="AC14" s="288">
        <f>IF(ISNUMBER('energy balance'!Z45/SUM('energy balance'!Z$41:'energy balance'!Z$57)),'energy balance'!Z45/SUM('energy balance'!Z$41:'energy balance'!Z$57),0)</f>
        <v>0</v>
      </c>
      <c r="AD14" s="288">
        <f>IF(ISNUMBER('energy balance'!AA45/SUM('energy balance'!AA$41:'energy balance'!AA$57)),'energy balance'!AA45/SUM('energy balance'!AA$41:'energy balance'!AA$57),0)</f>
        <v>0</v>
      </c>
      <c r="AE14" s="288">
        <f>IF(ISNUMBER('energy balance'!AB45/SUM('energy balance'!AB$41:'energy balance'!AB$57)),'energy balance'!AB45/SUM('energy balance'!AB$41:'energy balance'!AB$57),0)</f>
        <v>0</v>
      </c>
      <c r="AF14" s="288">
        <f>IF(ISNUMBER('energy balance'!AC45/SUM('energy balance'!AC$41:'energy balance'!AC$57)),'energy balance'!AC45/SUM('energy balance'!AC$41:'energy balance'!AC$57),0)</f>
        <v>0</v>
      </c>
      <c r="AG14" s="288">
        <f>IF(ISNUMBER('energy balance'!AD45/SUM('energy balance'!AD$41:'energy balance'!AD$57)),'energy balance'!AD45/SUM('energy balance'!AD$41:'energy balance'!AD$57),0)</f>
        <v>0</v>
      </c>
      <c r="AH14" s="288">
        <f>IF(ISNUMBER('energy balance'!AE45/SUM('energy balance'!AE$41:'energy balance'!AE$57)),'energy balance'!AE45/SUM('energy balance'!AE$41:'energy balance'!AE$57),0)</f>
        <v>0</v>
      </c>
      <c r="AI14" s="288">
        <f>IF(ISNUMBER('energy balance'!AF45/SUM('energy balance'!AF$41:'energy balance'!AF$57)),'energy balance'!AF45/SUM('energy balance'!AF$41:'energy balance'!AF$57),0)</f>
        <v>0</v>
      </c>
      <c r="AJ14" s="288">
        <f>IF(ISNUMBER('energy balance'!AG45/SUM('energy balance'!AG$41:'energy balance'!AG$57)),'energy balance'!AG45/SUM('energy balance'!AG$41:'energy balance'!AG$57),0)</f>
        <v>0</v>
      </c>
      <c r="AK14" s="288">
        <f>IF(ISNUMBER('energy balance'!AH45/SUM('energy balance'!AH$41:'energy balance'!AH$57)),'energy balance'!AH45/SUM('energy balance'!AH$41:'energy balance'!AH$57),0)</f>
        <v>0</v>
      </c>
      <c r="AL14" s="288">
        <f>IF(ISNUMBER('energy balance'!AI45/SUM('energy balance'!AI$41:'energy balance'!AI$57)),'energy balance'!AI45/SUM('energy balance'!AI$41:'energy balance'!AI$57),0)</f>
        <v>0</v>
      </c>
      <c r="AM14" s="288">
        <f>IF(ISNUMBER('energy balance'!AJ45/SUM('energy balance'!AJ$41:'energy balance'!AJ$57)),'energy balance'!AJ45/SUM('energy balance'!AJ$41:'energy balance'!AJ$57),0)</f>
        <v>0</v>
      </c>
      <c r="AN14" s="288">
        <f>IF(ISNUMBER('energy balance'!AK45/SUM('energy balance'!AK$41:'energy balance'!AK$57)),'energy balance'!AK45/SUM('energy balance'!AK$41:'energy balance'!AK$57),0)</f>
        <v>0</v>
      </c>
      <c r="AO14" s="288">
        <f>IF(ISNUMBER('energy balance'!AL45/SUM('energy balance'!AL$41:'energy balance'!AL$57)),'energy balance'!AL45/SUM('energy balance'!AL$41:'energy balance'!AL$57),0)</f>
        <v>0</v>
      </c>
      <c r="AP14" s="288">
        <f>IF(ISNUMBER('energy balance'!AM45/SUM('energy balance'!AM$41:'energy balance'!AM$57)),'energy balance'!AM45/SUM('energy balance'!AM$41:'energy balance'!AM$57),0)</f>
        <v>0</v>
      </c>
      <c r="AQ14" s="288">
        <f>IF(ISNUMBER('energy balance'!AN45/SUM('energy balance'!AN$41:'energy balance'!AN$57)),'energy balance'!AN45/SUM('energy balance'!AN$41:'energy balance'!AN$57),0)</f>
        <v>0</v>
      </c>
      <c r="AR14" s="288">
        <f>IF(ISNUMBER('energy balance'!AO45/SUM('energy balance'!AO$41:'energy balance'!AO$57)),'energy balance'!AO45/SUM('energy balance'!AO$41:'energy balance'!AO$57),0)</f>
        <v>0</v>
      </c>
      <c r="AS14" s="288">
        <f>IF(ISNUMBER('energy balance'!AP45/SUM('energy balance'!AP$41:'energy balance'!AP$57)),'energy balance'!AP45/SUM('energy balance'!AP$41:'energy balance'!AP$57),0)</f>
        <v>0</v>
      </c>
      <c r="AT14" s="707">
        <f>IF(ISNUMBER('energy balance'!AQ45/SUM('energy balance'!AQ$41:'energy balance'!AQ$57)),'energy balance'!AQ45/SUM('energy balance'!AQ$41:'energy balance'!AQ$57),0)</f>
        <v>0</v>
      </c>
      <c r="AU14" s="292"/>
      <c r="AV14" s="293"/>
      <c r="AW14" s="293"/>
      <c r="AX14" s="293"/>
      <c r="AY14" s="293"/>
      <c r="AZ14" s="293"/>
      <c r="BA14" s="293"/>
      <c r="BB14" s="293"/>
      <c r="BC14" s="293"/>
    </row>
    <row r="15" spans="2:57" x14ac:dyDescent="0.2">
      <c r="E15" s="746" t="str">
        <f t="shared" si="0"/>
        <v>Coke ovens</v>
      </c>
      <c r="F15" s="291">
        <f>IF(ISNUMBER('energy balance'!C46/SUM('energy balance'!C$41:'energy balance'!C$57)),'energy balance'!C46/SUM('energy balance'!C$41:'energy balance'!C$57),0)</f>
        <v>0</v>
      </c>
      <c r="G15" s="288">
        <f>IF(ISNUMBER('energy balance'!D46/SUM('energy balance'!D$41:'energy balance'!D$57)),'energy balance'!D46/SUM('energy balance'!D$41:'energy balance'!D$57),0)</f>
        <v>0</v>
      </c>
      <c r="H15" s="288">
        <f>IF(ISNUMBER('energy balance'!E46/SUM('energy balance'!E$41:'energy balance'!E$57)),'energy balance'!E46/SUM('energy balance'!E$41:'energy balance'!E$57),0)</f>
        <v>0</v>
      </c>
      <c r="I15" s="288">
        <f>IF(ISNUMBER('energy balance'!F46/SUM('energy balance'!F$41:'energy balance'!F$57)),'energy balance'!F46/SUM('energy balance'!F$41:'energy balance'!F$57),0)</f>
        <v>0</v>
      </c>
      <c r="J15" s="288">
        <f>IF(ISNUMBER('energy balance'!G46/SUM('energy balance'!G$41:'energy balance'!G$57)),'energy balance'!G46/SUM('energy balance'!G$41:'energy balance'!G$57),0)</f>
        <v>0</v>
      </c>
      <c r="K15" s="288">
        <f>IF(ISNUMBER('energy balance'!H46/SUM('energy balance'!H$41:'energy balance'!H$57)),'energy balance'!H46/SUM('energy balance'!H$41:'energy balance'!H$57),0)</f>
        <v>0</v>
      </c>
      <c r="L15" s="705">
        <f>IF(ISNUMBER('energy balance'!I46/SUM('energy balance'!I$41:'energy balance'!I$57)),'energy balance'!I46/SUM('energy balance'!I$41:'energy balance'!I$57),0)</f>
        <v>0</v>
      </c>
      <c r="M15" s="288">
        <f>IF(ISNUMBER('energy balance'!J46/SUM('energy balance'!J$41:'energy balance'!J$57)),'energy balance'!J46/SUM('energy balance'!J$41:'energy balance'!J$57),0)</f>
        <v>0</v>
      </c>
      <c r="N15" s="288">
        <f>IF(ISNUMBER('energy balance'!K46/SUM('energy balance'!K$41:'energy balance'!K$57)),'energy balance'!K46/SUM('energy balance'!K$41:'energy balance'!K$57),0)</f>
        <v>0</v>
      </c>
      <c r="O15" s="288">
        <f>IF(ISNUMBER('energy balance'!L46/SUM('energy balance'!L$41:'energy balance'!L$57)),'energy balance'!L46/SUM('energy balance'!L$41:'energy balance'!L$57),0)</f>
        <v>0</v>
      </c>
      <c r="P15" s="288">
        <f>IF(ISNUMBER('energy balance'!M46/SUM('energy balance'!M$41:'energy balance'!M$57)),'energy balance'!M46/SUM('energy balance'!M$41:'energy balance'!M$57),0)</f>
        <v>0</v>
      </c>
      <c r="Q15" s="288">
        <f>IF(ISNUMBER('energy balance'!N46/SUM('energy balance'!N$41:'energy balance'!N$57)),'energy balance'!N46/SUM('energy balance'!N$41:'energy balance'!N$57),0)</f>
        <v>0</v>
      </c>
      <c r="R15" s="706">
        <f>IF(ISNUMBER('energy balance'!O46/SUM('energy balance'!O$41:'energy balance'!O$57)),'energy balance'!O46/SUM('energy balance'!O$41:'energy balance'!O$57),0)</f>
        <v>0</v>
      </c>
      <c r="S15" s="288">
        <f>IF(ISNUMBER('energy balance'!P46/SUM('energy balance'!P$41:'energy balance'!P$57)),'energy balance'!P46/SUM('energy balance'!P$41:'energy balance'!P$57),0)</f>
        <v>0</v>
      </c>
      <c r="T15" s="288">
        <f>IF(ISNUMBER('energy balance'!Q46/SUM('energy balance'!Q$41:'energy balance'!Q$57)),'energy balance'!Q46/SUM('energy balance'!Q$41:'energy balance'!Q$57),0)</f>
        <v>0</v>
      </c>
      <c r="U15" s="288">
        <f>IF(ISNUMBER('energy balance'!R46/SUM('energy balance'!R$41:'energy balance'!R$57)),'energy balance'!R46/SUM('energy balance'!R$41:'energy balance'!R$57),0)</f>
        <v>0</v>
      </c>
      <c r="V15" s="705">
        <f>IF(ISNUMBER('energy balance'!S46/SUM('energy balance'!S$41:'energy balance'!S$57)),'energy balance'!S46/SUM('energy balance'!S$41:'energy balance'!S$57),0)</f>
        <v>0</v>
      </c>
      <c r="W15" s="705">
        <f>IF(ISNUMBER('energy balance'!T46/SUM('energy balance'!T$41:'energy balance'!T$57)),'energy balance'!T46/SUM('energy balance'!T$41:'energy balance'!T$57),0)</f>
        <v>0</v>
      </c>
      <c r="X15" s="288">
        <f>IF(ISNUMBER('energy balance'!U46/SUM('energy balance'!U$41:'energy balance'!U$57)),'energy balance'!U46/SUM('energy balance'!U$41:'energy balance'!U$57),0)</f>
        <v>0</v>
      </c>
      <c r="Y15" s="288">
        <f>IF(ISNUMBER('energy balance'!V46/SUM('energy balance'!V$41:'energy balance'!V$57)),'energy balance'!V46/SUM('energy balance'!V$41:'energy balance'!V$57),0)</f>
        <v>0</v>
      </c>
      <c r="Z15" s="288">
        <f>IF(ISNUMBER('energy balance'!W46/SUM('energy balance'!W$41:'energy balance'!W$57)),'energy balance'!W46/SUM('energy balance'!W$41:'energy balance'!W$57),0)</f>
        <v>0</v>
      </c>
      <c r="AA15" s="288">
        <f>IF(ISNUMBER('energy balance'!X46/SUM('energy balance'!X$41:'energy balance'!X$57)),'energy balance'!X46/SUM('energy balance'!X$41:'energy balance'!X$57),0)</f>
        <v>0</v>
      </c>
      <c r="AB15" s="288">
        <f>IF(ISNUMBER('energy balance'!Y46/SUM('energy balance'!Y$41:'energy balance'!Y$57)),'energy balance'!Y46/SUM('energy balance'!Y$41:'energy balance'!Y$57),0)</f>
        <v>0</v>
      </c>
      <c r="AC15" s="288">
        <f>IF(ISNUMBER('energy balance'!Z46/SUM('energy balance'!Z$41:'energy balance'!Z$57)),'energy balance'!Z46/SUM('energy balance'!Z$41:'energy balance'!Z$57),0)</f>
        <v>0</v>
      </c>
      <c r="AD15" s="288">
        <f>IF(ISNUMBER('energy balance'!AA46/SUM('energy balance'!AA$41:'energy balance'!AA$57)),'energy balance'!AA46/SUM('energy balance'!AA$41:'energy balance'!AA$57),0)</f>
        <v>0</v>
      </c>
      <c r="AE15" s="288">
        <f>IF(ISNUMBER('energy balance'!AB46/SUM('energy balance'!AB$41:'energy balance'!AB$57)),'energy balance'!AB46/SUM('energy balance'!AB$41:'energy balance'!AB$57),0)</f>
        <v>0</v>
      </c>
      <c r="AF15" s="288">
        <f>IF(ISNUMBER('energy balance'!AC46/SUM('energy balance'!AC$41:'energy balance'!AC$57)),'energy balance'!AC46/SUM('energy balance'!AC$41:'energy balance'!AC$57),0)</f>
        <v>0</v>
      </c>
      <c r="AG15" s="288">
        <f>IF(ISNUMBER('energy balance'!AD46/SUM('energy balance'!AD$41:'energy balance'!AD$57)),'energy balance'!AD46/SUM('energy balance'!AD$41:'energy balance'!AD$57),0)</f>
        <v>0</v>
      </c>
      <c r="AH15" s="288">
        <f>IF(ISNUMBER('energy balance'!AE46/SUM('energy balance'!AE$41:'energy balance'!AE$57)),'energy balance'!AE46/SUM('energy balance'!AE$41:'energy balance'!AE$57),0)</f>
        <v>0</v>
      </c>
      <c r="AI15" s="288">
        <f>IF(ISNUMBER('energy balance'!AF46/SUM('energy balance'!AF$41:'energy balance'!AF$57)),'energy balance'!AF46/SUM('energy balance'!AF$41:'energy balance'!AF$57),0)</f>
        <v>0</v>
      </c>
      <c r="AJ15" s="288">
        <f>IF(ISNUMBER('energy balance'!AG46/SUM('energy balance'!AG$41:'energy balance'!AG$57)),'energy balance'!AG46/SUM('energy balance'!AG$41:'energy balance'!AG$57),0)</f>
        <v>0</v>
      </c>
      <c r="AK15" s="288">
        <f>IF(ISNUMBER('energy balance'!AH46/SUM('energy balance'!AH$41:'energy balance'!AH$57)),'energy balance'!AH46/SUM('energy balance'!AH$41:'energy balance'!AH$57),0)</f>
        <v>0</v>
      </c>
      <c r="AL15" s="288">
        <f>IF(ISNUMBER('energy balance'!AI46/SUM('energy balance'!AI$41:'energy balance'!AI$57)),'energy balance'!AI46/SUM('energy balance'!AI$41:'energy balance'!AI$57),0)</f>
        <v>0</v>
      </c>
      <c r="AM15" s="288">
        <f>IF(ISNUMBER('energy balance'!AJ46/SUM('energy balance'!AJ$41:'energy balance'!AJ$57)),'energy balance'!AJ46/SUM('energy balance'!AJ$41:'energy balance'!AJ$57),0)</f>
        <v>0</v>
      </c>
      <c r="AN15" s="288">
        <f>IF(ISNUMBER('energy balance'!AK46/SUM('energy balance'!AK$41:'energy balance'!AK$57)),'energy balance'!AK46/SUM('energy balance'!AK$41:'energy balance'!AK$57),0)</f>
        <v>0</v>
      </c>
      <c r="AO15" s="288">
        <f>IF(ISNUMBER('energy balance'!AL46/SUM('energy balance'!AL$41:'energy balance'!AL$57)),'energy balance'!AL46/SUM('energy balance'!AL$41:'energy balance'!AL$57),0)</f>
        <v>0</v>
      </c>
      <c r="AP15" s="288">
        <f>IF(ISNUMBER('energy balance'!AM46/SUM('energy balance'!AM$41:'energy balance'!AM$57)),'energy balance'!AM46/SUM('energy balance'!AM$41:'energy balance'!AM$57),0)</f>
        <v>0</v>
      </c>
      <c r="AQ15" s="288">
        <f>IF(ISNUMBER('energy balance'!AN46/SUM('energy balance'!AN$41:'energy balance'!AN$57)),'energy balance'!AN46/SUM('energy balance'!AN$41:'energy balance'!AN$57),0)</f>
        <v>0</v>
      </c>
      <c r="AR15" s="288">
        <f>IF(ISNUMBER('energy balance'!AO46/SUM('energy balance'!AO$41:'energy balance'!AO$57)),'energy balance'!AO46/SUM('energy balance'!AO$41:'energy balance'!AO$57),0)</f>
        <v>0</v>
      </c>
      <c r="AS15" s="288">
        <f>IF(ISNUMBER('energy balance'!AP46/SUM('energy balance'!AP$41:'energy balance'!AP$57)),'energy balance'!AP46/SUM('energy balance'!AP$41:'energy balance'!AP$57),0)</f>
        <v>0</v>
      </c>
      <c r="AT15" s="707">
        <f>IF(ISNUMBER('energy balance'!AQ46/SUM('energy balance'!AQ$41:'energy balance'!AQ$57)),'energy balance'!AQ46/SUM('energy balance'!AQ$41:'energy balance'!AQ$57),0)</f>
        <v>0</v>
      </c>
      <c r="AU15" s="292"/>
      <c r="AV15" s="293"/>
      <c r="AW15" s="293"/>
      <c r="AX15" s="293"/>
      <c r="AY15" s="293"/>
      <c r="AZ15" s="293"/>
      <c r="BA15" s="293"/>
      <c r="BB15" s="293"/>
      <c r="BC15" s="293"/>
    </row>
    <row r="16" spans="2:57" x14ac:dyDescent="0.2">
      <c r="E16" s="746" t="str">
        <f t="shared" si="0"/>
        <v>Patent fuel plants</v>
      </c>
      <c r="F16" s="291">
        <f>IF(ISNUMBER('energy balance'!C47/SUM('energy balance'!C$41:'energy balance'!C$57)),'energy balance'!C47/SUM('energy balance'!C$41:'energy balance'!C$57),0)</f>
        <v>0</v>
      </c>
      <c r="G16" s="288">
        <f>IF(ISNUMBER('energy balance'!D47/SUM('energy balance'!D$41:'energy balance'!D$57)),'energy balance'!D47/SUM('energy balance'!D$41:'energy balance'!D$57),0)</f>
        <v>0</v>
      </c>
      <c r="H16" s="288">
        <f>IF(ISNUMBER('energy balance'!E47/SUM('energy balance'!E$41:'energy balance'!E$57)),'energy balance'!E47/SUM('energy balance'!E$41:'energy balance'!E$57),0)</f>
        <v>0</v>
      </c>
      <c r="I16" s="288">
        <f>IF(ISNUMBER('energy balance'!F47/SUM('energy balance'!F$41:'energy balance'!F$57)),'energy balance'!F47/SUM('energy balance'!F$41:'energy balance'!F$57),0)</f>
        <v>0</v>
      </c>
      <c r="J16" s="288">
        <f>IF(ISNUMBER('energy balance'!G47/SUM('energy balance'!G$41:'energy balance'!G$57)),'energy balance'!G47/SUM('energy balance'!G$41:'energy balance'!G$57),0)</f>
        <v>0</v>
      </c>
      <c r="K16" s="288">
        <f>IF(ISNUMBER('energy balance'!H47/SUM('energy balance'!H$41:'energy balance'!H$57)),'energy balance'!H47/SUM('energy balance'!H$41:'energy balance'!H$57),0)</f>
        <v>0</v>
      </c>
      <c r="L16" s="705">
        <f>IF(ISNUMBER('energy balance'!I47/SUM('energy balance'!I$41:'energy balance'!I$57)),'energy balance'!I47/SUM('energy balance'!I$41:'energy balance'!I$57),0)</f>
        <v>0</v>
      </c>
      <c r="M16" s="288">
        <f>IF(ISNUMBER('energy balance'!J47/SUM('energy balance'!J$41:'energy balance'!J$57)),'energy balance'!J47/SUM('energy balance'!J$41:'energy balance'!J$57),0)</f>
        <v>0</v>
      </c>
      <c r="N16" s="288">
        <f>IF(ISNUMBER('energy balance'!K47/SUM('energy balance'!K$41:'energy balance'!K$57)),'energy balance'!K47/SUM('energy balance'!K$41:'energy balance'!K$57),0)</f>
        <v>0</v>
      </c>
      <c r="O16" s="288">
        <f>IF(ISNUMBER('energy balance'!L47/SUM('energy balance'!L$41:'energy balance'!L$57)),'energy balance'!L47/SUM('energy balance'!L$41:'energy balance'!L$57),0)</f>
        <v>0</v>
      </c>
      <c r="P16" s="288">
        <f>IF(ISNUMBER('energy balance'!M47/SUM('energy balance'!M$41:'energy balance'!M$57)),'energy balance'!M47/SUM('energy balance'!M$41:'energy balance'!M$57),0)</f>
        <v>0</v>
      </c>
      <c r="Q16" s="288">
        <f>IF(ISNUMBER('energy balance'!N47/SUM('energy balance'!N$41:'energy balance'!N$57)),'energy balance'!N47/SUM('energy balance'!N$41:'energy balance'!N$57),0)</f>
        <v>0</v>
      </c>
      <c r="R16" s="706">
        <f>IF(ISNUMBER('energy balance'!O47/SUM('energy balance'!O$41:'energy balance'!O$57)),'energy balance'!O47/SUM('energy balance'!O$41:'energy balance'!O$57),0)</f>
        <v>0</v>
      </c>
      <c r="S16" s="288">
        <f>IF(ISNUMBER('energy balance'!P47/SUM('energy balance'!P$41:'energy balance'!P$57)),'energy balance'!P47/SUM('energy balance'!P$41:'energy balance'!P$57),0)</f>
        <v>0</v>
      </c>
      <c r="T16" s="288">
        <f>IF(ISNUMBER('energy balance'!Q47/SUM('energy balance'!Q$41:'energy balance'!Q$57)),'energy balance'!Q47/SUM('energy balance'!Q$41:'energy balance'!Q$57),0)</f>
        <v>0</v>
      </c>
      <c r="U16" s="288">
        <f>IF(ISNUMBER('energy balance'!R47/SUM('energy balance'!R$41:'energy balance'!R$57)),'energy balance'!R47/SUM('energy balance'!R$41:'energy balance'!R$57),0)</f>
        <v>0</v>
      </c>
      <c r="V16" s="705">
        <f>IF(ISNUMBER('energy balance'!S47/SUM('energy balance'!S$41:'energy balance'!S$57)),'energy balance'!S47/SUM('energy balance'!S$41:'energy balance'!S$57),0)</f>
        <v>0</v>
      </c>
      <c r="W16" s="705">
        <f>IF(ISNUMBER('energy balance'!T47/SUM('energy balance'!T$41:'energy balance'!T$57)),'energy balance'!T47/SUM('energy balance'!T$41:'energy balance'!T$57),0)</f>
        <v>0</v>
      </c>
      <c r="X16" s="288">
        <f>IF(ISNUMBER('energy balance'!U47/SUM('energy balance'!U$41:'energy balance'!U$57)),'energy balance'!U47/SUM('energy balance'!U$41:'energy balance'!U$57),0)</f>
        <v>0</v>
      </c>
      <c r="Y16" s="288">
        <f>IF(ISNUMBER('energy balance'!V47/SUM('energy balance'!V$41:'energy balance'!V$57)),'energy balance'!V47/SUM('energy balance'!V$41:'energy balance'!V$57),0)</f>
        <v>0</v>
      </c>
      <c r="Z16" s="288">
        <f>IF(ISNUMBER('energy balance'!W47/SUM('energy balance'!W$41:'energy balance'!W$57)),'energy balance'!W47/SUM('energy balance'!W$41:'energy balance'!W$57),0)</f>
        <v>0</v>
      </c>
      <c r="AA16" s="288">
        <f>IF(ISNUMBER('energy balance'!X47/SUM('energy balance'!X$41:'energy balance'!X$57)),'energy balance'!X47/SUM('energy balance'!X$41:'energy balance'!X$57),0)</f>
        <v>0</v>
      </c>
      <c r="AB16" s="288">
        <f>IF(ISNUMBER('energy balance'!Y47/SUM('energy balance'!Y$41:'energy balance'!Y$57)),'energy balance'!Y47/SUM('energy balance'!Y$41:'energy balance'!Y$57),0)</f>
        <v>0</v>
      </c>
      <c r="AC16" s="288">
        <f>IF(ISNUMBER('energy balance'!Z47/SUM('energy balance'!Z$41:'energy balance'!Z$57)),'energy balance'!Z47/SUM('energy balance'!Z$41:'energy balance'!Z$57),0)</f>
        <v>0</v>
      </c>
      <c r="AD16" s="288">
        <f>IF(ISNUMBER('energy balance'!AA47/SUM('energy balance'!AA$41:'energy balance'!AA$57)),'energy balance'!AA47/SUM('energy balance'!AA$41:'energy balance'!AA$57),0)</f>
        <v>0</v>
      </c>
      <c r="AE16" s="288">
        <f>IF(ISNUMBER('energy balance'!AB47/SUM('energy balance'!AB$41:'energy balance'!AB$57)),'energy balance'!AB47/SUM('energy balance'!AB$41:'energy balance'!AB$57),0)</f>
        <v>0</v>
      </c>
      <c r="AF16" s="288">
        <f>IF(ISNUMBER('energy balance'!AC47/SUM('energy balance'!AC$41:'energy balance'!AC$57)),'energy balance'!AC47/SUM('energy balance'!AC$41:'energy balance'!AC$57),0)</f>
        <v>0</v>
      </c>
      <c r="AG16" s="288">
        <f>IF(ISNUMBER('energy balance'!AD47/SUM('energy balance'!AD$41:'energy balance'!AD$57)),'energy balance'!AD47/SUM('energy balance'!AD$41:'energy balance'!AD$57),0)</f>
        <v>0</v>
      </c>
      <c r="AH16" s="288">
        <f>IF(ISNUMBER('energy balance'!AE47/SUM('energy balance'!AE$41:'energy balance'!AE$57)),'energy balance'!AE47/SUM('energy balance'!AE$41:'energy balance'!AE$57),0)</f>
        <v>0</v>
      </c>
      <c r="AI16" s="288">
        <f>IF(ISNUMBER('energy balance'!AF47/SUM('energy balance'!AF$41:'energy balance'!AF$57)),'energy balance'!AF47/SUM('energy balance'!AF$41:'energy balance'!AF$57),0)</f>
        <v>0</v>
      </c>
      <c r="AJ16" s="288">
        <f>IF(ISNUMBER('energy balance'!AG47/SUM('energy balance'!AG$41:'energy balance'!AG$57)),'energy balance'!AG47/SUM('energy balance'!AG$41:'energy balance'!AG$57),0)</f>
        <v>0</v>
      </c>
      <c r="AK16" s="288">
        <f>IF(ISNUMBER('energy balance'!AH47/SUM('energy balance'!AH$41:'energy balance'!AH$57)),'energy balance'!AH47/SUM('energy balance'!AH$41:'energy balance'!AH$57),0)</f>
        <v>0</v>
      </c>
      <c r="AL16" s="288">
        <f>IF(ISNUMBER('energy balance'!AI47/SUM('energy balance'!AI$41:'energy balance'!AI$57)),'energy balance'!AI47/SUM('energy balance'!AI$41:'energy balance'!AI$57),0)</f>
        <v>0</v>
      </c>
      <c r="AM16" s="288">
        <f>IF(ISNUMBER('energy balance'!AJ47/SUM('energy balance'!AJ$41:'energy balance'!AJ$57)),'energy balance'!AJ47/SUM('energy balance'!AJ$41:'energy balance'!AJ$57),0)</f>
        <v>0</v>
      </c>
      <c r="AN16" s="288">
        <f>IF(ISNUMBER('energy balance'!AK47/SUM('energy balance'!AK$41:'energy balance'!AK$57)),'energy balance'!AK47/SUM('energy balance'!AK$41:'energy balance'!AK$57),0)</f>
        <v>0</v>
      </c>
      <c r="AO16" s="288">
        <f>IF(ISNUMBER('energy balance'!AL47/SUM('energy balance'!AL$41:'energy balance'!AL$57)),'energy balance'!AL47/SUM('energy balance'!AL$41:'energy balance'!AL$57),0)</f>
        <v>0</v>
      </c>
      <c r="AP16" s="288">
        <f>IF(ISNUMBER('energy balance'!AM47/SUM('energy balance'!AM$41:'energy balance'!AM$57)),'energy balance'!AM47/SUM('energy balance'!AM$41:'energy balance'!AM$57),0)</f>
        <v>0</v>
      </c>
      <c r="AQ16" s="288">
        <f>IF(ISNUMBER('energy balance'!AN47/SUM('energy balance'!AN$41:'energy balance'!AN$57)),'energy balance'!AN47/SUM('energy balance'!AN$41:'energy balance'!AN$57),0)</f>
        <v>0</v>
      </c>
      <c r="AR16" s="288">
        <f>IF(ISNUMBER('energy balance'!AO47/SUM('energy balance'!AO$41:'energy balance'!AO$57)),'energy balance'!AO47/SUM('energy balance'!AO$41:'energy balance'!AO$57),0)</f>
        <v>0</v>
      </c>
      <c r="AS16" s="288">
        <f>IF(ISNUMBER('energy balance'!AP47/SUM('energy balance'!AP$41:'energy balance'!AP$57)),'energy balance'!AP47/SUM('energy balance'!AP$41:'energy balance'!AP$57),0)</f>
        <v>0</v>
      </c>
      <c r="AT16" s="707">
        <f>IF(ISNUMBER('energy balance'!AQ47/SUM('energy balance'!AQ$41:'energy balance'!AQ$57)),'energy balance'!AQ47/SUM('energy balance'!AQ$41:'energy balance'!AQ$57),0)</f>
        <v>0</v>
      </c>
      <c r="AU16" s="292"/>
      <c r="AV16" s="293"/>
      <c r="AW16" s="293"/>
      <c r="AX16" s="293"/>
      <c r="AY16" s="293"/>
      <c r="AZ16" s="293"/>
      <c r="BA16" s="293"/>
      <c r="BB16" s="293"/>
      <c r="BC16" s="293"/>
    </row>
    <row r="17" spans="5:55" x14ac:dyDescent="0.2">
      <c r="E17" s="746" t="str">
        <f t="shared" si="0"/>
        <v>BKB plants</v>
      </c>
      <c r="F17" s="291">
        <f>IF(ISNUMBER('energy balance'!C48/SUM('energy balance'!C$41:'energy balance'!C$57)),'energy balance'!C48/SUM('energy balance'!C$41:'energy balance'!C$57),0)</f>
        <v>0</v>
      </c>
      <c r="G17" s="288">
        <f>IF(ISNUMBER('energy balance'!D48/SUM('energy balance'!D$41:'energy balance'!D$57)),'energy balance'!D48/SUM('energy balance'!D$41:'energy balance'!D$57),0)</f>
        <v>0</v>
      </c>
      <c r="H17" s="288">
        <f>IF(ISNUMBER('energy balance'!E48/SUM('energy balance'!E$41:'energy balance'!E$57)),'energy balance'!E48/SUM('energy balance'!E$41:'energy balance'!E$57),0)</f>
        <v>0</v>
      </c>
      <c r="I17" s="288">
        <f>IF(ISNUMBER('energy balance'!F48/SUM('energy balance'!F$41:'energy balance'!F$57)),'energy balance'!F48/SUM('energy balance'!F$41:'energy balance'!F$57),0)</f>
        <v>0</v>
      </c>
      <c r="J17" s="288">
        <f>IF(ISNUMBER('energy balance'!G48/SUM('energy balance'!G$41:'energy balance'!G$57)),'energy balance'!G48/SUM('energy balance'!G$41:'energy balance'!G$57),0)</f>
        <v>0</v>
      </c>
      <c r="K17" s="288">
        <f>IF(ISNUMBER('energy balance'!H48/SUM('energy balance'!H$41:'energy balance'!H$57)),'energy balance'!H48/SUM('energy balance'!H$41:'energy balance'!H$57),0)</f>
        <v>0</v>
      </c>
      <c r="L17" s="705">
        <f>IF(ISNUMBER('energy balance'!I48/SUM('energy balance'!I$41:'energy balance'!I$57)),'energy balance'!I48/SUM('energy balance'!I$41:'energy balance'!I$57),0)</f>
        <v>0</v>
      </c>
      <c r="M17" s="288">
        <f>IF(ISNUMBER('energy balance'!J48/SUM('energy balance'!J$41:'energy balance'!J$57)),'energy balance'!J48/SUM('energy balance'!J$41:'energy balance'!J$57),0)</f>
        <v>0</v>
      </c>
      <c r="N17" s="288">
        <f>IF(ISNUMBER('energy balance'!K48/SUM('energy balance'!K$41:'energy balance'!K$57)),'energy balance'!K48/SUM('energy balance'!K$41:'energy balance'!K$57),0)</f>
        <v>0</v>
      </c>
      <c r="O17" s="288">
        <f>IF(ISNUMBER('energy balance'!L48/SUM('energy balance'!L$41:'energy balance'!L$57)),'energy balance'!L48/SUM('energy balance'!L$41:'energy balance'!L$57),0)</f>
        <v>0</v>
      </c>
      <c r="P17" s="288">
        <f>IF(ISNUMBER('energy balance'!M48/SUM('energy balance'!M$41:'energy balance'!M$57)),'energy balance'!M48/SUM('energy balance'!M$41:'energy balance'!M$57),0)</f>
        <v>0</v>
      </c>
      <c r="Q17" s="288">
        <f>IF(ISNUMBER('energy balance'!N48/SUM('energy balance'!N$41:'energy balance'!N$57)),'energy balance'!N48/SUM('energy balance'!N$41:'energy balance'!N$57),0)</f>
        <v>0</v>
      </c>
      <c r="R17" s="706">
        <f>IF(ISNUMBER('energy balance'!O48/SUM('energy balance'!O$41:'energy balance'!O$57)),'energy balance'!O48/SUM('energy balance'!O$41:'energy balance'!O$57),0)</f>
        <v>0</v>
      </c>
      <c r="S17" s="288">
        <f>IF(ISNUMBER('energy balance'!P48/SUM('energy balance'!P$41:'energy balance'!P$57)),'energy balance'!P48/SUM('energy balance'!P$41:'energy balance'!P$57),0)</f>
        <v>0</v>
      </c>
      <c r="T17" s="288">
        <f>IF(ISNUMBER('energy balance'!Q48/SUM('energy balance'!Q$41:'energy balance'!Q$57)),'energy balance'!Q48/SUM('energy balance'!Q$41:'energy balance'!Q$57),0)</f>
        <v>0</v>
      </c>
      <c r="U17" s="288">
        <f>IF(ISNUMBER('energy balance'!R48/SUM('energy balance'!R$41:'energy balance'!R$57)),'energy balance'!R48/SUM('energy balance'!R$41:'energy balance'!R$57),0)</f>
        <v>0</v>
      </c>
      <c r="V17" s="705">
        <f>IF(ISNUMBER('energy balance'!S48/SUM('energy balance'!S$41:'energy balance'!S$57)),'energy balance'!S48/SUM('energy balance'!S$41:'energy balance'!S$57),0)</f>
        <v>0</v>
      </c>
      <c r="W17" s="705">
        <f>IF(ISNUMBER('energy balance'!T48/SUM('energy balance'!T$41:'energy balance'!T$57)),'energy balance'!T48/SUM('energy balance'!T$41:'energy balance'!T$57),0)</f>
        <v>0</v>
      </c>
      <c r="X17" s="288">
        <f>IF(ISNUMBER('energy balance'!U48/SUM('energy balance'!U$41:'energy balance'!U$57)),'energy balance'!U48/SUM('energy balance'!U$41:'energy balance'!U$57),0)</f>
        <v>0</v>
      </c>
      <c r="Y17" s="288">
        <f>IF(ISNUMBER('energy balance'!V48/SUM('energy balance'!V$41:'energy balance'!V$57)),'energy balance'!V48/SUM('energy balance'!V$41:'energy balance'!V$57),0)</f>
        <v>0</v>
      </c>
      <c r="Z17" s="288">
        <f>IF(ISNUMBER('energy balance'!W48/SUM('energy balance'!W$41:'energy balance'!W$57)),'energy balance'!W48/SUM('energy balance'!W$41:'energy balance'!W$57),0)</f>
        <v>0</v>
      </c>
      <c r="AA17" s="288">
        <f>IF(ISNUMBER('energy balance'!X48/SUM('energy balance'!X$41:'energy balance'!X$57)),'energy balance'!X48/SUM('energy balance'!X$41:'energy balance'!X$57),0)</f>
        <v>0</v>
      </c>
      <c r="AB17" s="288">
        <f>IF(ISNUMBER('energy balance'!Y48/SUM('energy balance'!Y$41:'energy balance'!Y$57)),'energy balance'!Y48/SUM('energy balance'!Y$41:'energy balance'!Y$57),0)</f>
        <v>0</v>
      </c>
      <c r="AC17" s="288">
        <f>IF(ISNUMBER('energy balance'!Z48/SUM('energy balance'!Z$41:'energy balance'!Z$57)),'energy balance'!Z48/SUM('energy balance'!Z$41:'energy balance'!Z$57),0)</f>
        <v>0</v>
      </c>
      <c r="AD17" s="288">
        <f>IF(ISNUMBER('energy balance'!AA48/SUM('energy balance'!AA$41:'energy balance'!AA$57)),'energy balance'!AA48/SUM('energy balance'!AA$41:'energy balance'!AA$57),0)</f>
        <v>0</v>
      </c>
      <c r="AE17" s="288">
        <f>IF(ISNUMBER('energy balance'!AB48/SUM('energy balance'!AB$41:'energy balance'!AB$57)),'energy balance'!AB48/SUM('energy balance'!AB$41:'energy balance'!AB$57),0)</f>
        <v>0</v>
      </c>
      <c r="AF17" s="288">
        <f>IF(ISNUMBER('energy balance'!AC48/SUM('energy balance'!AC$41:'energy balance'!AC$57)),'energy balance'!AC48/SUM('energy balance'!AC$41:'energy balance'!AC$57),0)</f>
        <v>0</v>
      </c>
      <c r="AG17" s="288">
        <f>IF(ISNUMBER('energy balance'!AD48/SUM('energy balance'!AD$41:'energy balance'!AD$57)),'energy balance'!AD48/SUM('energy balance'!AD$41:'energy balance'!AD$57),0)</f>
        <v>0</v>
      </c>
      <c r="AH17" s="288">
        <f>IF(ISNUMBER('energy balance'!AE48/SUM('energy balance'!AE$41:'energy balance'!AE$57)),'energy balance'!AE48/SUM('energy balance'!AE$41:'energy balance'!AE$57),0)</f>
        <v>0</v>
      </c>
      <c r="AI17" s="288">
        <f>IF(ISNUMBER('energy balance'!AF48/SUM('energy balance'!AF$41:'energy balance'!AF$57)),'energy balance'!AF48/SUM('energy balance'!AF$41:'energy balance'!AF$57),0)</f>
        <v>0</v>
      </c>
      <c r="AJ17" s="288">
        <f>IF(ISNUMBER('energy balance'!AG48/SUM('energy balance'!AG$41:'energy balance'!AG$57)),'energy balance'!AG48/SUM('energy balance'!AG$41:'energy balance'!AG$57),0)</f>
        <v>0</v>
      </c>
      <c r="AK17" s="288">
        <f>IF(ISNUMBER('energy balance'!AH48/SUM('energy balance'!AH$41:'energy balance'!AH$57)),'energy balance'!AH48/SUM('energy balance'!AH$41:'energy balance'!AH$57),0)</f>
        <v>0</v>
      </c>
      <c r="AL17" s="288">
        <f>IF(ISNUMBER('energy balance'!AI48/SUM('energy balance'!AI$41:'energy balance'!AI$57)),'energy balance'!AI48/SUM('energy balance'!AI$41:'energy balance'!AI$57),0)</f>
        <v>0</v>
      </c>
      <c r="AM17" s="288">
        <f>IF(ISNUMBER('energy balance'!AJ48/SUM('energy balance'!AJ$41:'energy balance'!AJ$57)),'energy balance'!AJ48/SUM('energy balance'!AJ$41:'energy balance'!AJ$57),0)</f>
        <v>0</v>
      </c>
      <c r="AN17" s="288">
        <f>IF(ISNUMBER('energy balance'!AK48/SUM('energy balance'!AK$41:'energy balance'!AK$57)),'energy balance'!AK48/SUM('energy balance'!AK$41:'energy balance'!AK$57),0)</f>
        <v>0</v>
      </c>
      <c r="AO17" s="288">
        <f>IF(ISNUMBER('energy balance'!AL48/SUM('energy balance'!AL$41:'energy balance'!AL$57)),'energy balance'!AL48/SUM('energy balance'!AL$41:'energy balance'!AL$57),0)</f>
        <v>0</v>
      </c>
      <c r="AP17" s="288">
        <f>IF(ISNUMBER('energy balance'!AM48/SUM('energy balance'!AM$41:'energy balance'!AM$57)),'energy balance'!AM48/SUM('energy balance'!AM$41:'energy balance'!AM$57),0)</f>
        <v>0</v>
      </c>
      <c r="AQ17" s="288">
        <f>IF(ISNUMBER('energy balance'!AN48/SUM('energy balance'!AN$41:'energy balance'!AN$57)),'energy balance'!AN48/SUM('energy balance'!AN$41:'energy balance'!AN$57),0)</f>
        <v>0</v>
      </c>
      <c r="AR17" s="288">
        <f>IF(ISNUMBER('energy balance'!AO48/SUM('energy balance'!AO$41:'energy balance'!AO$57)),'energy balance'!AO48/SUM('energy balance'!AO$41:'energy balance'!AO$57),0)</f>
        <v>0</v>
      </c>
      <c r="AS17" s="288">
        <f>IF(ISNUMBER('energy balance'!AP48/SUM('energy balance'!AP$41:'energy balance'!AP$57)),'energy balance'!AP48/SUM('energy balance'!AP$41:'energy balance'!AP$57),0)</f>
        <v>0</v>
      </c>
      <c r="AT17" s="707">
        <f>IF(ISNUMBER('energy balance'!AQ48/SUM('energy balance'!AQ$41:'energy balance'!AQ$57)),'energy balance'!AQ48/SUM('energy balance'!AQ$41:'energy balance'!AQ$57),0)</f>
        <v>0</v>
      </c>
      <c r="AU17" s="292"/>
      <c r="AV17" s="293"/>
      <c r="AW17" s="293"/>
      <c r="AX17" s="293"/>
      <c r="AY17" s="293"/>
      <c r="AZ17" s="293"/>
      <c r="BA17" s="293"/>
      <c r="BB17" s="293"/>
      <c r="BC17" s="293"/>
    </row>
    <row r="18" spans="5:55" x14ac:dyDescent="0.2">
      <c r="E18" s="746" t="str">
        <f t="shared" si="0"/>
        <v>Oil refineries</v>
      </c>
      <c r="F18" s="291">
        <f>IF(ISNUMBER('energy balance'!C49/SUM('energy balance'!C$41:'energy balance'!C$57)),'energy balance'!C49/SUM('energy balance'!C$41:'energy balance'!C$57),0)</f>
        <v>0</v>
      </c>
      <c r="G18" s="288">
        <f>IF(ISNUMBER('energy balance'!D49/SUM('energy balance'!D$41:'energy balance'!D$57)),'energy balance'!D49/SUM('energy balance'!D$41:'energy balance'!D$57),0)</f>
        <v>0</v>
      </c>
      <c r="H18" s="288">
        <f>IF(ISNUMBER('energy balance'!E49/SUM('energy balance'!E$41:'energy balance'!E$57)),'energy balance'!E49/SUM('energy balance'!E$41:'energy balance'!E$57),0)</f>
        <v>0</v>
      </c>
      <c r="I18" s="288">
        <f>IF(ISNUMBER('energy balance'!F49/SUM('energy balance'!F$41:'energy balance'!F$57)),'energy balance'!F49/SUM('energy balance'!F$41:'energy balance'!F$57),0)</f>
        <v>0</v>
      </c>
      <c r="J18" s="288">
        <f>IF(ISNUMBER('energy balance'!G49/SUM('energy balance'!G$41:'energy balance'!G$57)),'energy balance'!G49/SUM('energy balance'!G$41:'energy balance'!G$57),0)</f>
        <v>0</v>
      </c>
      <c r="K18" s="288">
        <f>IF(ISNUMBER('energy balance'!H49/SUM('energy balance'!H$41:'energy balance'!H$57)),'energy balance'!H49/SUM('energy balance'!H$41:'energy balance'!H$57),0)</f>
        <v>0</v>
      </c>
      <c r="L18" s="705">
        <f>IF(ISNUMBER('energy balance'!I49/SUM('energy balance'!I$41:'energy balance'!I$57)),'energy balance'!I49/SUM('energy balance'!I$41:'energy balance'!I$57),0)</f>
        <v>0</v>
      </c>
      <c r="M18" s="288">
        <f>IF(ISNUMBER('energy balance'!J49/SUM('energy balance'!J$41:'energy balance'!J$57)),'energy balance'!J49/SUM('energy balance'!J$41:'energy balance'!J$57),0)</f>
        <v>0</v>
      </c>
      <c r="N18" s="288">
        <f>IF(ISNUMBER('energy balance'!K49/SUM('energy balance'!K$41:'energy balance'!K$57)),'energy balance'!K49/SUM('energy balance'!K$41:'energy balance'!K$57),0)</f>
        <v>0</v>
      </c>
      <c r="O18" s="288">
        <f>IF(ISNUMBER('energy balance'!L49/SUM('energy balance'!L$41:'energy balance'!L$57)),'energy balance'!L49/SUM('energy balance'!L$41:'energy balance'!L$57),0)</f>
        <v>0</v>
      </c>
      <c r="P18" s="288">
        <f>IF(ISNUMBER('energy balance'!M49/SUM('energy balance'!M$41:'energy balance'!M$57)),'energy balance'!M49/SUM('energy balance'!M$41:'energy balance'!M$57),0)</f>
        <v>0</v>
      </c>
      <c r="Q18" s="288">
        <f>IF(ISNUMBER('energy balance'!N49/SUM('energy balance'!N$41:'energy balance'!N$57)),'energy balance'!N49/SUM('energy balance'!N$41:'energy balance'!N$57),0)</f>
        <v>0</v>
      </c>
      <c r="R18" s="706">
        <f>IF(ISNUMBER('energy balance'!O49/SUM('energy balance'!O$41:'energy balance'!O$57)),'energy balance'!O49/SUM('energy balance'!O$41:'energy balance'!O$57),0)</f>
        <v>0</v>
      </c>
      <c r="S18" s="288">
        <f>IF(ISNUMBER('energy balance'!P49/SUM('energy balance'!P$41:'energy balance'!P$57)),'energy balance'!P49/SUM('energy balance'!P$41:'energy balance'!P$57),0)</f>
        <v>0</v>
      </c>
      <c r="T18" s="288">
        <f>IF(ISNUMBER('energy balance'!Q49/SUM('energy balance'!Q$41:'energy balance'!Q$57)),'energy balance'!Q49/SUM('energy balance'!Q$41:'energy balance'!Q$57),0)</f>
        <v>0</v>
      </c>
      <c r="U18" s="288">
        <f>IF(ISNUMBER('energy balance'!R49/SUM('energy balance'!R$41:'energy balance'!R$57)),'energy balance'!R49/SUM('energy balance'!R$41:'energy balance'!R$57),0)</f>
        <v>0</v>
      </c>
      <c r="V18" s="705">
        <f>IF(ISNUMBER('energy balance'!S49/SUM('energy balance'!S$41:'energy balance'!S$57)),'energy balance'!S49/SUM('energy balance'!S$41:'energy balance'!S$57),0)</f>
        <v>0</v>
      </c>
      <c r="W18" s="705">
        <f>IF(ISNUMBER('energy balance'!T49/SUM('energy balance'!T$41:'energy balance'!T$57)),'energy balance'!T49/SUM('energy balance'!T$41:'energy balance'!T$57),0)</f>
        <v>0</v>
      </c>
      <c r="X18" s="288">
        <f>IF(ISNUMBER('energy balance'!U49/SUM('energy balance'!U$41:'energy balance'!U$57)),'energy balance'!U49/SUM('energy balance'!U$41:'energy balance'!U$57),0)</f>
        <v>0</v>
      </c>
      <c r="Y18" s="288">
        <f>IF(ISNUMBER('energy balance'!V49/SUM('energy balance'!V$41:'energy balance'!V$57)),'energy balance'!V49/SUM('energy balance'!V$41:'energy balance'!V$57),0)</f>
        <v>0</v>
      </c>
      <c r="Z18" s="288">
        <f>IF(ISNUMBER('energy balance'!W49/SUM('energy balance'!W$41:'energy balance'!W$57)),'energy balance'!W49/SUM('energy balance'!W$41:'energy balance'!W$57),0)</f>
        <v>0</v>
      </c>
      <c r="AA18" s="288">
        <f>IF(ISNUMBER('energy balance'!X49/SUM('energy balance'!X$41:'energy balance'!X$57)),'energy balance'!X49/SUM('energy balance'!X$41:'energy balance'!X$57),0)</f>
        <v>0</v>
      </c>
      <c r="AB18" s="288">
        <f>IF(ISNUMBER('energy balance'!Y49/SUM('energy balance'!Y$41:'energy balance'!Y$57)),'energy balance'!Y49/SUM('energy balance'!Y$41:'energy balance'!Y$57),0)</f>
        <v>0</v>
      </c>
      <c r="AC18" s="288">
        <f>IF(ISNUMBER('energy balance'!Z49/SUM('energy balance'!Z$41:'energy balance'!Z$57)),'energy balance'!Z49/SUM('energy balance'!Z$41:'energy balance'!Z$57),0)</f>
        <v>0</v>
      </c>
      <c r="AD18" s="288">
        <f>IF(ISNUMBER('energy balance'!AA49/SUM('energy balance'!AA$41:'energy balance'!AA$57)),'energy balance'!AA49/SUM('energy balance'!AA$41:'energy balance'!AA$57),0)</f>
        <v>0</v>
      </c>
      <c r="AE18" s="288">
        <f>IF(ISNUMBER('energy balance'!AB49/SUM('energy balance'!AB$41:'energy balance'!AB$57)),'energy balance'!AB49/SUM('energy balance'!AB$41:'energy balance'!AB$57),0)</f>
        <v>0</v>
      </c>
      <c r="AF18" s="288">
        <f>IF(ISNUMBER('energy balance'!AC49/SUM('energy balance'!AC$41:'energy balance'!AC$57)),'energy balance'!AC49/SUM('energy balance'!AC$41:'energy balance'!AC$57),0)</f>
        <v>0</v>
      </c>
      <c r="AG18" s="288">
        <f>IF(ISNUMBER('energy balance'!AD49/SUM('energy balance'!AD$41:'energy balance'!AD$57)),'energy balance'!AD49/SUM('energy balance'!AD$41:'energy balance'!AD$57),0)</f>
        <v>0</v>
      </c>
      <c r="AH18" s="288">
        <f>IF(ISNUMBER('energy balance'!AE49/SUM('energy balance'!AE$41:'energy balance'!AE$57)),'energy balance'!AE49/SUM('energy balance'!AE$41:'energy balance'!AE$57),0)</f>
        <v>0</v>
      </c>
      <c r="AI18" s="288">
        <f>IF(ISNUMBER('energy balance'!AF49/SUM('energy balance'!AF$41:'energy balance'!AF$57)),'energy balance'!AF49/SUM('energy balance'!AF$41:'energy balance'!AF$57),0)</f>
        <v>0</v>
      </c>
      <c r="AJ18" s="288">
        <f>IF(ISNUMBER('energy balance'!AG49/SUM('energy balance'!AG$41:'energy balance'!AG$57)),'energy balance'!AG49/SUM('energy balance'!AG$41:'energy balance'!AG$57),0)</f>
        <v>0</v>
      </c>
      <c r="AK18" s="288">
        <f>IF(ISNUMBER('energy balance'!AH49/SUM('energy balance'!AH$41:'energy balance'!AH$57)),'energy balance'!AH49/SUM('energy balance'!AH$41:'energy balance'!AH$57),0)</f>
        <v>0</v>
      </c>
      <c r="AL18" s="288">
        <f>IF(ISNUMBER('energy balance'!AI49/SUM('energy balance'!AI$41:'energy balance'!AI$57)),'energy balance'!AI49/SUM('energy balance'!AI$41:'energy balance'!AI$57),0)</f>
        <v>0</v>
      </c>
      <c r="AM18" s="288">
        <f>IF(ISNUMBER('energy balance'!AJ49/SUM('energy balance'!AJ$41:'energy balance'!AJ$57)),'energy balance'!AJ49/SUM('energy balance'!AJ$41:'energy balance'!AJ$57),0)</f>
        <v>0</v>
      </c>
      <c r="AN18" s="288">
        <f>IF(ISNUMBER('energy balance'!AK49/SUM('energy balance'!AK$41:'energy balance'!AK$57)),'energy balance'!AK49/SUM('energy balance'!AK$41:'energy balance'!AK$57),0)</f>
        <v>0</v>
      </c>
      <c r="AO18" s="288">
        <f>IF(ISNUMBER('energy balance'!AL49/SUM('energy balance'!AL$41:'energy balance'!AL$57)),'energy balance'!AL49/SUM('energy balance'!AL$41:'energy balance'!AL$57),0)</f>
        <v>0</v>
      </c>
      <c r="AP18" s="288">
        <f>IF(ISNUMBER('energy balance'!AM49/SUM('energy balance'!AM$41:'energy balance'!AM$57)),'energy balance'!AM49/SUM('energy balance'!AM$41:'energy balance'!AM$57),0)</f>
        <v>0</v>
      </c>
      <c r="AQ18" s="288">
        <f>IF(ISNUMBER('energy balance'!AN49/SUM('energy balance'!AN$41:'energy balance'!AN$57)),'energy balance'!AN49/SUM('energy balance'!AN$41:'energy balance'!AN$57),0)</f>
        <v>0</v>
      </c>
      <c r="AR18" s="288">
        <f>IF(ISNUMBER('energy balance'!AO49/SUM('energy balance'!AO$41:'energy balance'!AO$57)),'energy balance'!AO49/SUM('energy balance'!AO$41:'energy balance'!AO$57),0)</f>
        <v>0</v>
      </c>
      <c r="AS18" s="288">
        <f>IF(ISNUMBER('energy balance'!AP49/SUM('energy balance'!AP$41:'energy balance'!AP$57)),'energy balance'!AP49/SUM('energy balance'!AP$41:'energy balance'!AP$57),0)</f>
        <v>0</v>
      </c>
      <c r="AT18" s="707">
        <f>IF(ISNUMBER('energy balance'!AQ49/SUM('energy balance'!AQ$41:'energy balance'!AQ$57)),'energy balance'!AQ49/SUM('energy balance'!AQ$41:'energy balance'!AQ$57),0)</f>
        <v>0</v>
      </c>
      <c r="AU18" s="292"/>
      <c r="AV18" s="293"/>
      <c r="AW18" s="293"/>
      <c r="AX18" s="293"/>
      <c r="AY18" s="293"/>
      <c r="AZ18" s="293"/>
      <c r="BA18" s="293"/>
      <c r="BB18" s="293"/>
      <c r="BC18" s="293"/>
    </row>
    <row r="19" spans="5:55" x14ac:dyDescent="0.2">
      <c r="E19" s="746" t="str">
        <f t="shared" si="0"/>
        <v>Coal liquefaction plants</v>
      </c>
      <c r="F19" s="291">
        <f>IF(ISNUMBER('energy balance'!C50/SUM('energy balance'!C$41:'energy balance'!C$57)),'energy balance'!C50/SUM('energy balance'!C$41:'energy balance'!C$57),0)</f>
        <v>0</v>
      </c>
      <c r="G19" s="288">
        <f>IF(ISNUMBER('energy balance'!D50/SUM('energy balance'!D$41:'energy balance'!D$57)),'energy balance'!D50/SUM('energy balance'!D$41:'energy balance'!D$57),0)</f>
        <v>0</v>
      </c>
      <c r="H19" s="288">
        <f>IF(ISNUMBER('energy balance'!E50/SUM('energy balance'!E$41:'energy balance'!E$57)),'energy balance'!E50/SUM('energy balance'!E$41:'energy balance'!E$57),0)</f>
        <v>0</v>
      </c>
      <c r="I19" s="288">
        <f>IF(ISNUMBER('energy balance'!F50/SUM('energy balance'!F$41:'energy balance'!F$57)),'energy balance'!F50/SUM('energy balance'!F$41:'energy balance'!F$57),0)</f>
        <v>0</v>
      </c>
      <c r="J19" s="288">
        <f>IF(ISNUMBER('energy balance'!G50/SUM('energy balance'!G$41:'energy balance'!G$57)),'energy balance'!G50/SUM('energy balance'!G$41:'energy balance'!G$57),0)</f>
        <v>0</v>
      </c>
      <c r="K19" s="288">
        <f>IF(ISNUMBER('energy balance'!H50/SUM('energy balance'!H$41:'energy balance'!H$57)),'energy balance'!H50/SUM('energy balance'!H$41:'energy balance'!H$57),0)</f>
        <v>0</v>
      </c>
      <c r="L19" s="705">
        <f>IF(ISNUMBER('energy balance'!I50/SUM('energy balance'!I$41:'energy balance'!I$57)),'energy balance'!I50/SUM('energy balance'!I$41:'energy balance'!I$57),0)</f>
        <v>0</v>
      </c>
      <c r="M19" s="288">
        <f>IF(ISNUMBER('energy balance'!J50/SUM('energy balance'!J$41:'energy balance'!J$57)),'energy balance'!J50/SUM('energy balance'!J$41:'energy balance'!J$57),0)</f>
        <v>0</v>
      </c>
      <c r="N19" s="288">
        <f>IF(ISNUMBER('energy balance'!K50/SUM('energy balance'!K$41:'energy balance'!K$57)),'energy balance'!K50/SUM('energy balance'!K$41:'energy balance'!K$57),0)</f>
        <v>0</v>
      </c>
      <c r="O19" s="288">
        <f>IF(ISNUMBER('energy balance'!L50/SUM('energy balance'!L$41:'energy balance'!L$57)),'energy balance'!L50/SUM('energy balance'!L$41:'energy balance'!L$57),0)</f>
        <v>0</v>
      </c>
      <c r="P19" s="288">
        <f>IF(ISNUMBER('energy balance'!M50/SUM('energy balance'!M$41:'energy balance'!M$57)),'energy balance'!M50/SUM('energy balance'!M$41:'energy balance'!M$57),0)</f>
        <v>0</v>
      </c>
      <c r="Q19" s="288">
        <f>IF(ISNUMBER('energy balance'!N50/SUM('energy balance'!N$41:'energy balance'!N$57)),'energy balance'!N50/SUM('energy balance'!N$41:'energy balance'!N$57),0)</f>
        <v>0</v>
      </c>
      <c r="R19" s="706">
        <f>IF(ISNUMBER('energy balance'!O50/SUM('energy balance'!O$41:'energy balance'!O$57)),'energy balance'!O50/SUM('energy balance'!O$41:'energy balance'!O$57),0)</f>
        <v>0</v>
      </c>
      <c r="S19" s="288">
        <f>IF(ISNUMBER('energy balance'!P50/SUM('energy balance'!P$41:'energy balance'!P$57)),'energy balance'!P50/SUM('energy balance'!P$41:'energy balance'!P$57),0)</f>
        <v>0</v>
      </c>
      <c r="T19" s="288">
        <f>IF(ISNUMBER('energy balance'!Q50/SUM('energy balance'!Q$41:'energy balance'!Q$57)),'energy balance'!Q50/SUM('energy balance'!Q$41:'energy balance'!Q$57),0)</f>
        <v>0</v>
      </c>
      <c r="U19" s="288">
        <f>IF(ISNUMBER('energy balance'!R50/SUM('energy balance'!R$41:'energy balance'!R$57)),'energy balance'!R50/SUM('energy balance'!R$41:'energy balance'!R$57),0)</f>
        <v>0</v>
      </c>
      <c r="V19" s="705">
        <f>IF(ISNUMBER('energy balance'!S50/SUM('energy balance'!S$41:'energy balance'!S$57)),'energy balance'!S50/SUM('energy balance'!S$41:'energy balance'!S$57),0)</f>
        <v>0</v>
      </c>
      <c r="W19" s="705">
        <f>IF(ISNUMBER('energy balance'!T50/SUM('energy balance'!T$41:'energy balance'!T$57)),'energy balance'!T50/SUM('energy balance'!T$41:'energy balance'!T$57),0)</f>
        <v>0</v>
      </c>
      <c r="X19" s="288">
        <f>IF(ISNUMBER('energy balance'!U50/SUM('energy balance'!U$41:'energy balance'!U$57)),'energy balance'!U50/SUM('energy balance'!U$41:'energy balance'!U$57),0)</f>
        <v>0</v>
      </c>
      <c r="Y19" s="288">
        <f>IF(ISNUMBER('energy balance'!V50/SUM('energy balance'!V$41:'energy balance'!V$57)),'energy balance'!V50/SUM('energy balance'!V$41:'energy balance'!V$57),0)</f>
        <v>0</v>
      </c>
      <c r="Z19" s="288">
        <f>IF(ISNUMBER('energy balance'!W50/SUM('energy balance'!W$41:'energy balance'!W$57)),'energy balance'!W50/SUM('energy balance'!W$41:'energy balance'!W$57),0)</f>
        <v>0</v>
      </c>
      <c r="AA19" s="288">
        <f>IF(ISNUMBER('energy balance'!X50/SUM('energy balance'!X$41:'energy balance'!X$57)),'energy balance'!X50/SUM('energy balance'!X$41:'energy balance'!X$57),0)</f>
        <v>0</v>
      </c>
      <c r="AB19" s="288">
        <f>IF(ISNUMBER('energy balance'!Y50/SUM('energy balance'!Y$41:'energy balance'!Y$57)),'energy balance'!Y50/SUM('energy balance'!Y$41:'energy balance'!Y$57),0)</f>
        <v>0</v>
      </c>
      <c r="AC19" s="288">
        <f>IF(ISNUMBER('energy balance'!Z50/SUM('energy balance'!Z$41:'energy balance'!Z$57)),'energy balance'!Z50/SUM('energy balance'!Z$41:'energy balance'!Z$57),0)</f>
        <v>0</v>
      </c>
      <c r="AD19" s="288">
        <f>IF(ISNUMBER('energy balance'!AA50/SUM('energy balance'!AA$41:'energy balance'!AA$57)),'energy balance'!AA50/SUM('energy balance'!AA$41:'energy balance'!AA$57),0)</f>
        <v>0</v>
      </c>
      <c r="AE19" s="288">
        <f>IF(ISNUMBER('energy balance'!AB50/SUM('energy balance'!AB$41:'energy balance'!AB$57)),'energy balance'!AB50/SUM('energy balance'!AB$41:'energy balance'!AB$57),0)</f>
        <v>0</v>
      </c>
      <c r="AF19" s="288">
        <f>IF(ISNUMBER('energy balance'!AC50/SUM('energy balance'!AC$41:'energy balance'!AC$57)),'energy balance'!AC50/SUM('energy balance'!AC$41:'energy balance'!AC$57),0)</f>
        <v>0</v>
      </c>
      <c r="AG19" s="288">
        <f>IF(ISNUMBER('energy balance'!AD50/SUM('energy balance'!AD$41:'energy balance'!AD$57)),'energy balance'!AD50/SUM('energy balance'!AD$41:'energy balance'!AD$57),0)</f>
        <v>0</v>
      </c>
      <c r="AH19" s="288">
        <f>IF(ISNUMBER('energy balance'!AE50/SUM('energy balance'!AE$41:'energy balance'!AE$57)),'energy balance'!AE50/SUM('energy balance'!AE$41:'energy balance'!AE$57),0)</f>
        <v>0</v>
      </c>
      <c r="AI19" s="288">
        <f>IF(ISNUMBER('energy balance'!AF50/SUM('energy balance'!AF$41:'energy balance'!AF$57)),'energy balance'!AF50/SUM('energy balance'!AF$41:'energy balance'!AF$57),0)</f>
        <v>0</v>
      </c>
      <c r="AJ19" s="288">
        <f>IF(ISNUMBER('energy balance'!AG50/SUM('energy balance'!AG$41:'energy balance'!AG$57)),'energy balance'!AG50/SUM('energy balance'!AG$41:'energy balance'!AG$57),0)</f>
        <v>0</v>
      </c>
      <c r="AK19" s="288">
        <f>IF(ISNUMBER('energy balance'!AH50/SUM('energy balance'!AH$41:'energy balance'!AH$57)),'energy balance'!AH50/SUM('energy balance'!AH$41:'energy balance'!AH$57),0)</f>
        <v>0</v>
      </c>
      <c r="AL19" s="288">
        <f>IF(ISNUMBER('energy balance'!AI50/SUM('energy balance'!AI$41:'energy balance'!AI$57)),'energy balance'!AI50/SUM('energy balance'!AI$41:'energy balance'!AI$57),0)</f>
        <v>0</v>
      </c>
      <c r="AM19" s="288">
        <f>IF(ISNUMBER('energy balance'!AJ50/SUM('energy balance'!AJ$41:'energy balance'!AJ$57)),'energy balance'!AJ50/SUM('energy balance'!AJ$41:'energy balance'!AJ$57),0)</f>
        <v>0</v>
      </c>
      <c r="AN19" s="288">
        <f>IF(ISNUMBER('energy balance'!AK50/SUM('energy balance'!AK$41:'energy balance'!AK$57)),'energy balance'!AK50/SUM('energy balance'!AK$41:'energy balance'!AK$57),0)</f>
        <v>0</v>
      </c>
      <c r="AO19" s="288">
        <f>IF(ISNUMBER('energy balance'!AL50/SUM('energy balance'!AL$41:'energy balance'!AL$57)),'energy balance'!AL50/SUM('energy balance'!AL$41:'energy balance'!AL$57),0)</f>
        <v>0</v>
      </c>
      <c r="AP19" s="288">
        <f>IF(ISNUMBER('energy balance'!AM50/SUM('energy balance'!AM$41:'energy balance'!AM$57)),'energy balance'!AM50/SUM('energy balance'!AM$41:'energy balance'!AM$57),0)</f>
        <v>0</v>
      </c>
      <c r="AQ19" s="288">
        <f>IF(ISNUMBER('energy balance'!AN50/SUM('energy balance'!AN$41:'energy balance'!AN$57)),'energy balance'!AN50/SUM('energy balance'!AN$41:'energy balance'!AN$57),0)</f>
        <v>0</v>
      </c>
      <c r="AR19" s="288">
        <f>IF(ISNUMBER('energy balance'!AO50/SUM('energy balance'!AO$41:'energy balance'!AO$57)),'energy balance'!AO50/SUM('energy balance'!AO$41:'energy balance'!AO$57),0)</f>
        <v>0</v>
      </c>
      <c r="AS19" s="288">
        <f>IF(ISNUMBER('energy balance'!AP50/SUM('energy balance'!AP$41:'energy balance'!AP$57)),'energy balance'!AP50/SUM('energy balance'!AP$41:'energy balance'!AP$57),0)</f>
        <v>0</v>
      </c>
      <c r="AT19" s="707">
        <f>IF(ISNUMBER('energy balance'!AQ50/SUM('energy balance'!AQ$41:'energy balance'!AQ$57)),'energy balance'!AQ50/SUM('energy balance'!AQ$41:'energy balance'!AQ$57),0)</f>
        <v>0</v>
      </c>
      <c r="AU19" s="292"/>
      <c r="AV19" s="293"/>
      <c r="AW19" s="293"/>
      <c r="AX19" s="293"/>
      <c r="AY19" s="293"/>
      <c r="AZ19" s="293"/>
      <c r="BA19" s="293"/>
      <c r="BB19" s="293"/>
      <c r="BC19" s="293"/>
    </row>
    <row r="20" spans="5:55" x14ac:dyDescent="0.2">
      <c r="E20" s="746" t="str">
        <f t="shared" si="0"/>
        <v>Liquefaction (LNG) / regasification plants</v>
      </c>
      <c r="F20" s="291">
        <f>IF(ISNUMBER('energy balance'!C51/SUM('energy balance'!C$41:'energy balance'!C$57)),'energy balance'!C51/SUM('energy balance'!C$41:'energy balance'!C$57),0)</f>
        <v>0</v>
      </c>
      <c r="G20" s="288">
        <f>IF(ISNUMBER('energy balance'!D51/SUM('energy balance'!D$41:'energy balance'!D$57)),'energy balance'!D51/SUM('energy balance'!D$41:'energy balance'!D$57),0)</f>
        <v>0</v>
      </c>
      <c r="H20" s="288">
        <f>IF(ISNUMBER('energy balance'!E51/SUM('energy balance'!E$41:'energy balance'!E$57)),'energy balance'!E51/SUM('energy balance'!E$41:'energy balance'!E$57),0)</f>
        <v>0</v>
      </c>
      <c r="I20" s="288">
        <f>IF(ISNUMBER('energy balance'!F51/SUM('energy balance'!F$41:'energy balance'!F$57)),'energy balance'!F51/SUM('energy balance'!F$41:'energy balance'!F$57),0)</f>
        <v>0</v>
      </c>
      <c r="J20" s="288">
        <f>IF(ISNUMBER('energy balance'!G51/SUM('energy balance'!G$41:'energy balance'!G$57)),'energy balance'!G51/SUM('energy balance'!G$41:'energy balance'!G$57),0)</f>
        <v>0</v>
      </c>
      <c r="K20" s="288">
        <f>IF(ISNUMBER('energy balance'!H51/SUM('energy balance'!H$41:'energy balance'!H$57)),'energy balance'!H51/SUM('energy balance'!H$41:'energy balance'!H$57),0)</f>
        <v>0</v>
      </c>
      <c r="L20" s="705">
        <f>IF(ISNUMBER('energy balance'!I51/SUM('energy balance'!I$41:'energy balance'!I$57)),'energy balance'!I51/SUM('energy balance'!I$41:'energy balance'!I$57),0)</f>
        <v>0</v>
      </c>
      <c r="M20" s="288">
        <f>IF(ISNUMBER('energy balance'!J51/SUM('energy balance'!J$41:'energy balance'!J$57)),'energy balance'!J51/SUM('energy balance'!J$41:'energy balance'!J$57),0)</f>
        <v>0</v>
      </c>
      <c r="N20" s="288">
        <f>IF(ISNUMBER('energy balance'!K51/SUM('energy balance'!K$41:'energy balance'!K$57)),'energy balance'!K51/SUM('energy balance'!K$41:'energy balance'!K$57),0)</f>
        <v>0</v>
      </c>
      <c r="O20" s="288">
        <f>IF(ISNUMBER('energy balance'!L51/SUM('energy balance'!L$41:'energy balance'!L$57)),'energy balance'!L51/SUM('energy balance'!L$41:'energy balance'!L$57),0)</f>
        <v>0</v>
      </c>
      <c r="P20" s="288">
        <f>IF(ISNUMBER('energy balance'!M51/SUM('energy balance'!M$41:'energy balance'!M$57)),'energy balance'!M51/SUM('energy balance'!M$41:'energy balance'!M$57),0)</f>
        <v>0</v>
      </c>
      <c r="Q20" s="288">
        <f>IF(ISNUMBER('energy balance'!N51/SUM('energy balance'!N$41:'energy balance'!N$57)),'energy balance'!N51/SUM('energy balance'!N$41:'energy balance'!N$57),0)</f>
        <v>0</v>
      </c>
      <c r="R20" s="706">
        <f>IF(ISNUMBER('energy balance'!O51/SUM('energy balance'!O$41:'energy balance'!O$57)),'energy balance'!O51/SUM('energy balance'!O$41:'energy balance'!O$57),0)</f>
        <v>0</v>
      </c>
      <c r="S20" s="288">
        <f>IF(ISNUMBER('energy balance'!P51/SUM('energy balance'!P$41:'energy balance'!P$57)),'energy balance'!P51/SUM('energy balance'!P$41:'energy balance'!P$57),0)</f>
        <v>0</v>
      </c>
      <c r="T20" s="288">
        <f>IF(ISNUMBER('energy balance'!Q51/SUM('energy balance'!Q$41:'energy balance'!Q$57)),'energy balance'!Q51/SUM('energy balance'!Q$41:'energy balance'!Q$57),0)</f>
        <v>0</v>
      </c>
      <c r="U20" s="288">
        <f>IF(ISNUMBER('energy balance'!R51/SUM('energy balance'!R$41:'energy balance'!R$57)),'energy balance'!R51/SUM('energy balance'!R$41:'energy balance'!R$57),0)</f>
        <v>0</v>
      </c>
      <c r="V20" s="705">
        <f>IF(ISNUMBER('energy balance'!S51/SUM('energy balance'!S$41:'energy balance'!S$57)),'energy balance'!S51/SUM('energy balance'!S$41:'energy balance'!S$57),0)</f>
        <v>0</v>
      </c>
      <c r="W20" s="705">
        <f>IF(ISNUMBER('energy balance'!T51/SUM('energy balance'!T$41:'energy balance'!T$57)),'energy balance'!T51/SUM('energy balance'!T$41:'energy balance'!T$57),0)</f>
        <v>0</v>
      </c>
      <c r="X20" s="288">
        <f>IF(ISNUMBER('energy balance'!U51/SUM('energy balance'!U$41:'energy balance'!U$57)),'energy balance'!U51/SUM('energy balance'!U$41:'energy balance'!U$57),0)</f>
        <v>0</v>
      </c>
      <c r="Y20" s="288">
        <f>IF(ISNUMBER('energy balance'!V51/SUM('energy balance'!V$41:'energy balance'!V$57)),'energy balance'!V51/SUM('energy balance'!V$41:'energy balance'!V$57),0)</f>
        <v>0</v>
      </c>
      <c r="Z20" s="288">
        <f>IF(ISNUMBER('energy balance'!W51/SUM('energy balance'!W$41:'energy balance'!W$57)),'energy balance'!W51/SUM('energy balance'!W$41:'energy balance'!W$57),0)</f>
        <v>0</v>
      </c>
      <c r="AA20" s="288">
        <f>IF(ISNUMBER('energy balance'!X51/SUM('energy balance'!X$41:'energy balance'!X$57)),'energy balance'!X51/SUM('energy balance'!X$41:'energy balance'!X$57),0)</f>
        <v>0</v>
      </c>
      <c r="AB20" s="288">
        <f>IF(ISNUMBER('energy balance'!Y51/SUM('energy balance'!Y$41:'energy balance'!Y$57)),'energy balance'!Y51/SUM('energy balance'!Y$41:'energy balance'!Y$57),0)</f>
        <v>0</v>
      </c>
      <c r="AC20" s="288">
        <f>IF(ISNUMBER('energy balance'!Z51/SUM('energy balance'!Z$41:'energy balance'!Z$57)),'energy balance'!Z51/SUM('energy balance'!Z$41:'energy balance'!Z$57),0)</f>
        <v>0</v>
      </c>
      <c r="AD20" s="288">
        <f>IF(ISNUMBER('energy balance'!AA51/SUM('energy balance'!AA$41:'energy balance'!AA$57)),'energy balance'!AA51/SUM('energy balance'!AA$41:'energy balance'!AA$57),0)</f>
        <v>0</v>
      </c>
      <c r="AE20" s="288">
        <f>IF(ISNUMBER('energy balance'!AB51/SUM('energy balance'!AB$41:'energy balance'!AB$57)),'energy balance'!AB51/SUM('energy balance'!AB$41:'energy balance'!AB$57),0)</f>
        <v>0</v>
      </c>
      <c r="AF20" s="288">
        <f>IF(ISNUMBER('energy balance'!AC51/SUM('energy balance'!AC$41:'energy balance'!AC$57)),'energy balance'!AC51/SUM('energy balance'!AC$41:'energy balance'!AC$57),0)</f>
        <v>0</v>
      </c>
      <c r="AG20" s="288">
        <f>IF(ISNUMBER('energy balance'!AD51/SUM('energy balance'!AD$41:'energy balance'!AD$57)),'energy balance'!AD51/SUM('energy balance'!AD$41:'energy balance'!AD$57),0)</f>
        <v>0</v>
      </c>
      <c r="AH20" s="288">
        <f>IF(ISNUMBER('energy balance'!AE51/SUM('energy balance'!AE$41:'energy balance'!AE$57)),'energy balance'!AE51/SUM('energy balance'!AE$41:'energy balance'!AE$57),0)</f>
        <v>0</v>
      </c>
      <c r="AI20" s="288">
        <f>IF(ISNUMBER('energy balance'!AF51/SUM('energy balance'!AF$41:'energy balance'!AF$57)),'energy balance'!AF51/SUM('energy balance'!AF$41:'energy balance'!AF$57),0)</f>
        <v>0</v>
      </c>
      <c r="AJ20" s="288">
        <f>IF(ISNUMBER('energy balance'!AG51/SUM('energy balance'!AG$41:'energy balance'!AG$57)),'energy balance'!AG51/SUM('energy balance'!AG$41:'energy balance'!AG$57),0)</f>
        <v>0</v>
      </c>
      <c r="AK20" s="288">
        <f>IF(ISNUMBER('energy balance'!AH51/SUM('energy balance'!AH$41:'energy balance'!AH$57)),'energy balance'!AH51/SUM('energy balance'!AH$41:'energy balance'!AH$57),0)</f>
        <v>0</v>
      </c>
      <c r="AL20" s="288">
        <f>IF(ISNUMBER('energy balance'!AI51/SUM('energy balance'!AI$41:'energy balance'!AI$57)),'energy balance'!AI51/SUM('energy balance'!AI$41:'energy balance'!AI$57),0)</f>
        <v>0</v>
      </c>
      <c r="AM20" s="288">
        <f>IF(ISNUMBER('energy balance'!AJ51/SUM('energy balance'!AJ$41:'energy balance'!AJ$57)),'energy balance'!AJ51/SUM('energy balance'!AJ$41:'energy balance'!AJ$57),0)</f>
        <v>0</v>
      </c>
      <c r="AN20" s="288">
        <f>IF(ISNUMBER('energy balance'!AK51/SUM('energy balance'!AK$41:'energy balance'!AK$57)),'energy balance'!AK51/SUM('energy balance'!AK$41:'energy balance'!AK$57),0)</f>
        <v>0</v>
      </c>
      <c r="AO20" s="288">
        <f>IF(ISNUMBER('energy balance'!AL51/SUM('energy balance'!AL$41:'energy balance'!AL$57)),'energy balance'!AL51/SUM('energy balance'!AL$41:'energy balance'!AL$57),0)</f>
        <v>0</v>
      </c>
      <c r="AP20" s="288">
        <f>IF(ISNUMBER('energy balance'!AM51/SUM('energy balance'!AM$41:'energy balance'!AM$57)),'energy balance'!AM51/SUM('energy balance'!AM$41:'energy balance'!AM$57),0)</f>
        <v>0</v>
      </c>
      <c r="AQ20" s="288">
        <f>IF(ISNUMBER('energy balance'!AN51/SUM('energy balance'!AN$41:'energy balance'!AN$57)),'energy balance'!AN51/SUM('energy balance'!AN$41:'energy balance'!AN$57),0)</f>
        <v>0</v>
      </c>
      <c r="AR20" s="288">
        <f>IF(ISNUMBER('energy balance'!AO51/SUM('energy balance'!AO$41:'energy balance'!AO$57)),'energy balance'!AO51/SUM('energy balance'!AO$41:'energy balance'!AO$57),0)</f>
        <v>0</v>
      </c>
      <c r="AS20" s="288">
        <f>IF(ISNUMBER('energy balance'!AP51/SUM('energy balance'!AP$41:'energy balance'!AP$57)),'energy balance'!AP51/SUM('energy balance'!AP$41:'energy balance'!AP$57),0)</f>
        <v>0</v>
      </c>
      <c r="AT20" s="707">
        <f>IF(ISNUMBER('energy balance'!AQ51/SUM('energy balance'!AQ$41:'energy balance'!AQ$57)),'energy balance'!AQ51/SUM('energy balance'!AQ$41:'energy balance'!AQ$57),0)</f>
        <v>0</v>
      </c>
      <c r="AU20" s="292"/>
      <c r="AV20" s="293"/>
      <c r="AW20" s="293"/>
      <c r="AX20" s="293"/>
      <c r="AY20" s="293"/>
      <c r="AZ20" s="293"/>
      <c r="BA20" s="293"/>
      <c r="BB20" s="293"/>
      <c r="BC20" s="293"/>
    </row>
    <row r="21" spans="5:55" x14ac:dyDescent="0.2">
      <c r="E21" s="746" t="str">
        <f t="shared" si="0"/>
        <v>Gas-to-liquids (GTL) plants</v>
      </c>
      <c r="F21" s="291">
        <f>IF(ISNUMBER('energy balance'!C52/SUM('energy balance'!C$41:'energy balance'!C$57)),'energy balance'!C52/SUM('energy balance'!C$41:'energy balance'!C$57),0)</f>
        <v>0</v>
      </c>
      <c r="G21" s="288">
        <f>IF(ISNUMBER('energy balance'!D52/SUM('energy balance'!D$41:'energy balance'!D$57)),'energy balance'!D52/SUM('energy balance'!D$41:'energy balance'!D$57),0)</f>
        <v>0</v>
      </c>
      <c r="H21" s="288">
        <f>IF(ISNUMBER('energy balance'!E52/SUM('energy balance'!E$41:'energy balance'!E$57)),'energy balance'!E52/SUM('energy balance'!E$41:'energy balance'!E$57),0)</f>
        <v>0</v>
      </c>
      <c r="I21" s="288">
        <f>IF(ISNUMBER('energy balance'!F52/SUM('energy balance'!F$41:'energy balance'!F$57)),'energy balance'!F52/SUM('energy balance'!F$41:'energy balance'!F$57),0)</f>
        <v>0</v>
      </c>
      <c r="J21" s="288">
        <f>IF(ISNUMBER('energy balance'!G52/SUM('energy balance'!G$41:'energy balance'!G$57)),'energy balance'!G52/SUM('energy balance'!G$41:'energy balance'!G$57),0)</f>
        <v>0</v>
      </c>
      <c r="K21" s="288">
        <f>IF(ISNUMBER('energy balance'!H52/SUM('energy balance'!H$41:'energy balance'!H$57)),'energy balance'!H52/SUM('energy balance'!H$41:'energy balance'!H$57),0)</f>
        <v>0</v>
      </c>
      <c r="L21" s="705">
        <f>IF(ISNUMBER('energy balance'!I52/SUM('energy balance'!I$41:'energy balance'!I$57)),'energy balance'!I52/SUM('energy balance'!I$41:'energy balance'!I$57),0)</f>
        <v>0</v>
      </c>
      <c r="M21" s="288">
        <f>IF(ISNUMBER('energy balance'!J52/SUM('energy balance'!J$41:'energy balance'!J$57)),'energy balance'!J52/SUM('energy balance'!J$41:'energy balance'!J$57),0)</f>
        <v>0</v>
      </c>
      <c r="N21" s="288">
        <f>IF(ISNUMBER('energy balance'!K52/SUM('energy balance'!K$41:'energy balance'!K$57)),'energy balance'!K52/SUM('energy balance'!K$41:'energy balance'!K$57),0)</f>
        <v>0</v>
      </c>
      <c r="O21" s="288">
        <f>IF(ISNUMBER('energy balance'!L52/SUM('energy balance'!L$41:'energy balance'!L$57)),'energy balance'!L52/SUM('energy balance'!L$41:'energy balance'!L$57),0)</f>
        <v>0</v>
      </c>
      <c r="P21" s="288">
        <f>IF(ISNUMBER('energy balance'!M52/SUM('energy balance'!M$41:'energy balance'!M$57)),'energy balance'!M52/SUM('energy balance'!M$41:'energy balance'!M$57),0)</f>
        <v>0</v>
      </c>
      <c r="Q21" s="288">
        <f>IF(ISNUMBER('energy balance'!N52/SUM('energy balance'!N$41:'energy balance'!N$57)),'energy balance'!N52/SUM('energy balance'!N$41:'energy balance'!N$57),0)</f>
        <v>0</v>
      </c>
      <c r="R21" s="706">
        <f>IF(ISNUMBER('energy balance'!O52/SUM('energy balance'!O$41:'energy balance'!O$57)),'energy balance'!O52/SUM('energy balance'!O$41:'energy balance'!O$57),0)</f>
        <v>0</v>
      </c>
      <c r="S21" s="288">
        <f>IF(ISNUMBER('energy balance'!P52/SUM('energy balance'!P$41:'energy balance'!P$57)),'energy balance'!P52/SUM('energy balance'!P$41:'energy balance'!P$57),0)</f>
        <v>0</v>
      </c>
      <c r="T21" s="288">
        <f>IF(ISNUMBER('energy balance'!Q52/SUM('energy balance'!Q$41:'energy balance'!Q$57)),'energy balance'!Q52/SUM('energy balance'!Q$41:'energy balance'!Q$57),0)</f>
        <v>0</v>
      </c>
      <c r="U21" s="288">
        <f>IF(ISNUMBER('energy balance'!R52/SUM('energy balance'!R$41:'energy balance'!R$57)),'energy balance'!R52/SUM('energy balance'!R$41:'energy balance'!R$57),0)</f>
        <v>0</v>
      </c>
      <c r="V21" s="705">
        <f>IF(ISNUMBER('energy balance'!S52/SUM('energy balance'!S$41:'energy balance'!S$57)),'energy balance'!S52/SUM('energy balance'!S$41:'energy balance'!S$57),0)</f>
        <v>0</v>
      </c>
      <c r="W21" s="705">
        <f>IF(ISNUMBER('energy balance'!T52/SUM('energy balance'!T$41:'energy balance'!T$57)),'energy balance'!T52/SUM('energy balance'!T$41:'energy balance'!T$57),0)</f>
        <v>0</v>
      </c>
      <c r="X21" s="288">
        <f>IF(ISNUMBER('energy balance'!U52/SUM('energy balance'!U$41:'energy balance'!U$57)),'energy balance'!U52/SUM('energy balance'!U$41:'energy balance'!U$57),0)</f>
        <v>0</v>
      </c>
      <c r="Y21" s="288">
        <f>IF(ISNUMBER('energy balance'!V52/SUM('energy balance'!V$41:'energy balance'!V$57)),'energy balance'!V52/SUM('energy balance'!V$41:'energy balance'!V$57),0)</f>
        <v>0</v>
      </c>
      <c r="Z21" s="288">
        <f>IF(ISNUMBER('energy balance'!W52/SUM('energy balance'!W$41:'energy balance'!W$57)),'energy balance'!W52/SUM('energy balance'!W$41:'energy balance'!W$57),0)</f>
        <v>0</v>
      </c>
      <c r="AA21" s="288">
        <f>IF(ISNUMBER('energy balance'!X52/SUM('energy balance'!X$41:'energy balance'!X$57)),'energy balance'!X52/SUM('energy balance'!X$41:'energy balance'!X$57),0)</f>
        <v>0</v>
      </c>
      <c r="AB21" s="288">
        <f>IF(ISNUMBER('energy balance'!Y52/SUM('energy balance'!Y$41:'energy balance'!Y$57)),'energy balance'!Y52/SUM('energy balance'!Y$41:'energy balance'!Y$57),0)</f>
        <v>0</v>
      </c>
      <c r="AC21" s="288">
        <f>IF(ISNUMBER('energy balance'!Z52/SUM('energy balance'!Z$41:'energy balance'!Z$57)),'energy balance'!Z52/SUM('energy balance'!Z$41:'energy balance'!Z$57),0)</f>
        <v>0</v>
      </c>
      <c r="AD21" s="288">
        <f>IF(ISNUMBER('energy balance'!AA52/SUM('energy balance'!AA$41:'energy balance'!AA$57)),'energy balance'!AA52/SUM('energy balance'!AA$41:'energy balance'!AA$57),0)</f>
        <v>0</v>
      </c>
      <c r="AE21" s="288">
        <f>IF(ISNUMBER('energy balance'!AB52/SUM('energy balance'!AB$41:'energy balance'!AB$57)),'energy balance'!AB52/SUM('energy balance'!AB$41:'energy balance'!AB$57),0)</f>
        <v>0</v>
      </c>
      <c r="AF21" s="288">
        <f>IF(ISNUMBER('energy balance'!AC52/SUM('energy balance'!AC$41:'energy balance'!AC$57)),'energy balance'!AC52/SUM('energy balance'!AC$41:'energy balance'!AC$57),0)</f>
        <v>0</v>
      </c>
      <c r="AG21" s="288">
        <f>IF(ISNUMBER('energy balance'!AD52/SUM('energy balance'!AD$41:'energy balance'!AD$57)),'energy balance'!AD52/SUM('energy balance'!AD$41:'energy balance'!AD$57),0)</f>
        <v>0</v>
      </c>
      <c r="AH21" s="288">
        <f>IF(ISNUMBER('energy balance'!AE52/SUM('energy balance'!AE$41:'energy balance'!AE$57)),'energy balance'!AE52/SUM('energy balance'!AE$41:'energy balance'!AE$57),0)</f>
        <v>0</v>
      </c>
      <c r="AI21" s="288">
        <f>IF(ISNUMBER('energy balance'!AF52/SUM('energy balance'!AF$41:'energy balance'!AF$57)),'energy balance'!AF52/SUM('energy balance'!AF$41:'energy balance'!AF$57),0)</f>
        <v>0</v>
      </c>
      <c r="AJ21" s="288">
        <f>IF(ISNUMBER('energy balance'!AG52/SUM('energy balance'!AG$41:'energy balance'!AG$57)),'energy balance'!AG52/SUM('energy balance'!AG$41:'energy balance'!AG$57),0)</f>
        <v>0</v>
      </c>
      <c r="AK21" s="288">
        <f>IF(ISNUMBER('energy balance'!AH52/SUM('energy balance'!AH$41:'energy balance'!AH$57)),'energy balance'!AH52/SUM('energy balance'!AH$41:'energy balance'!AH$57),0)</f>
        <v>0</v>
      </c>
      <c r="AL21" s="288">
        <f>IF(ISNUMBER('energy balance'!AI52/SUM('energy balance'!AI$41:'energy balance'!AI$57)),'energy balance'!AI52/SUM('energy balance'!AI$41:'energy balance'!AI$57),0)</f>
        <v>0</v>
      </c>
      <c r="AM21" s="288">
        <f>IF(ISNUMBER('energy balance'!AJ52/SUM('energy balance'!AJ$41:'energy balance'!AJ$57)),'energy balance'!AJ52/SUM('energy balance'!AJ$41:'energy balance'!AJ$57),0)</f>
        <v>0</v>
      </c>
      <c r="AN21" s="288">
        <f>IF(ISNUMBER('energy balance'!AK52/SUM('energy balance'!AK$41:'energy balance'!AK$57)),'energy balance'!AK52/SUM('energy balance'!AK$41:'energy balance'!AK$57),0)</f>
        <v>0</v>
      </c>
      <c r="AO21" s="288">
        <f>IF(ISNUMBER('energy balance'!AL52/SUM('energy balance'!AL$41:'energy balance'!AL$57)),'energy balance'!AL52/SUM('energy balance'!AL$41:'energy balance'!AL$57),0)</f>
        <v>0</v>
      </c>
      <c r="AP21" s="288">
        <f>IF(ISNUMBER('energy balance'!AM52/SUM('energy balance'!AM$41:'energy balance'!AM$57)),'energy balance'!AM52/SUM('energy balance'!AM$41:'energy balance'!AM$57),0)</f>
        <v>0</v>
      </c>
      <c r="AQ21" s="288">
        <f>IF(ISNUMBER('energy balance'!AN52/SUM('energy balance'!AN$41:'energy balance'!AN$57)),'energy balance'!AN52/SUM('energy balance'!AN$41:'energy balance'!AN$57),0)</f>
        <v>0</v>
      </c>
      <c r="AR21" s="288">
        <f>IF(ISNUMBER('energy balance'!AO52/SUM('energy balance'!AO$41:'energy balance'!AO$57)),'energy balance'!AO52/SUM('energy balance'!AO$41:'energy balance'!AO$57),0)</f>
        <v>0</v>
      </c>
      <c r="AS21" s="288">
        <f>IF(ISNUMBER('energy balance'!AP52/SUM('energy balance'!AP$41:'energy balance'!AP$57)),'energy balance'!AP52/SUM('energy balance'!AP$41:'energy balance'!AP$57),0)</f>
        <v>0</v>
      </c>
      <c r="AT21" s="707">
        <f>IF(ISNUMBER('energy balance'!AQ52/SUM('energy balance'!AQ$41:'energy balance'!AQ$57)),'energy balance'!AQ52/SUM('energy balance'!AQ$41:'energy balance'!AQ$57),0)</f>
        <v>0</v>
      </c>
      <c r="AU21" s="292"/>
      <c r="AV21" s="293"/>
      <c r="AW21" s="293"/>
      <c r="AX21" s="293"/>
      <c r="AY21" s="293"/>
      <c r="AZ21" s="293"/>
      <c r="BA21" s="293"/>
      <c r="BB21" s="293"/>
      <c r="BC21" s="293"/>
    </row>
    <row r="22" spans="5:55" x14ac:dyDescent="0.2">
      <c r="E22" s="796" t="str">
        <f t="shared" si="0"/>
        <v>subsector not in 'IEA autoproducer production' table</v>
      </c>
      <c r="F22" s="294">
        <f>IF(ISNUMBER('energy balance'!C53/SUM('energy balance'!C$41:'energy balance'!C$57)),'energy balance'!C53/SUM('energy balance'!C$41:'energy balance'!C$57),0)</f>
        <v>0</v>
      </c>
      <c r="G22" s="759">
        <f>IF(ISNUMBER('energy balance'!D53/SUM('energy balance'!D$41:'energy balance'!D$57)),'energy balance'!D53/SUM('energy balance'!D$41:'energy balance'!D$57),0)</f>
        <v>0</v>
      </c>
      <c r="H22" s="759">
        <f>IF(ISNUMBER('energy balance'!E53/SUM('energy balance'!E$41:'energy balance'!E$57)),'energy balance'!E53/SUM('energy balance'!E$41:'energy balance'!E$57),0)</f>
        <v>0</v>
      </c>
      <c r="I22" s="759">
        <f>IF(ISNUMBER('energy balance'!F53/SUM('energy balance'!F$41:'energy balance'!F$57)),'energy balance'!F53/SUM('energy balance'!F$41:'energy balance'!F$57),0)</f>
        <v>0</v>
      </c>
      <c r="J22" s="759">
        <f>IF(ISNUMBER('energy balance'!G53/SUM('energy balance'!G$41:'energy balance'!G$57)),'energy balance'!G53/SUM('energy balance'!G$41:'energy balance'!G$57),0)</f>
        <v>0</v>
      </c>
      <c r="K22" s="759">
        <f>IF(ISNUMBER('energy balance'!H53/SUM('energy balance'!H$41:'energy balance'!H$57)),'energy balance'!H53/SUM('energy balance'!H$41:'energy balance'!H$57),0)</f>
        <v>0</v>
      </c>
      <c r="L22" s="761">
        <f>IF(ISNUMBER('energy balance'!I53/SUM('energy balance'!I$41:'energy balance'!I$57)),'energy balance'!I53/SUM('energy balance'!I$41:'energy balance'!I$57),0)</f>
        <v>0</v>
      </c>
      <c r="M22" s="759">
        <f>IF(ISNUMBER('energy balance'!J53/SUM('energy balance'!J$41:'energy balance'!J$57)),'energy balance'!J53/SUM('energy balance'!J$41:'energy balance'!J$57),0)</f>
        <v>0</v>
      </c>
      <c r="N22" s="759">
        <f>IF(ISNUMBER('energy balance'!K53/SUM('energy balance'!K$41:'energy balance'!K$57)),'energy balance'!K53/SUM('energy balance'!K$41:'energy balance'!K$57),0)</f>
        <v>0</v>
      </c>
      <c r="O22" s="759">
        <f>IF(ISNUMBER('energy balance'!L53/SUM('energy balance'!L$41:'energy balance'!L$57)),'energy balance'!L53/SUM('energy balance'!L$41:'energy balance'!L$57),0)</f>
        <v>0</v>
      </c>
      <c r="P22" s="759">
        <f>IF(ISNUMBER('energy balance'!M53/SUM('energy balance'!M$41:'energy balance'!M$57)),'energy balance'!M53/SUM('energy balance'!M$41:'energy balance'!M$57),0)</f>
        <v>0</v>
      </c>
      <c r="Q22" s="759">
        <f>IF(ISNUMBER('energy balance'!N53/SUM('energy balance'!N$41:'energy balance'!N$57)),'energy balance'!N53/SUM('energy balance'!N$41:'energy balance'!N$57),0)</f>
        <v>0</v>
      </c>
      <c r="R22" s="764">
        <f>IF(ISNUMBER('energy balance'!O53/SUM('energy balance'!O$41:'energy balance'!O$57)),'energy balance'!O53/SUM('energy balance'!O$41:'energy balance'!O$57),0)</f>
        <v>0</v>
      </c>
      <c r="S22" s="759">
        <f>IF(ISNUMBER('energy balance'!P53/SUM('energy balance'!P$41:'energy balance'!P$57)),'energy balance'!P53/SUM('energy balance'!P$41:'energy balance'!P$57),0)</f>
        <v>0</v>
      </c>
      <c r="T22" s="759">
        <f>IF(ISNUMBER('energy balance'!Q53/SUM('energy balance'!Q$41:'energy balance'!Q$57)),'energy balance'!Q53/SUM('energy balance'!Q$41:'energy balance'!Q$57),0)</f>
        <v>0</v>
      </c>
      <c r="U22" s="765">
        <f>IF(ISNUMBER('energy balance'!R53/SUM('energy balance'!R$41:'energy balance'!R$57)),'energy balance'!R53/SUM('energy balance'!R$41:'energy balance'!R$57),0)</f>
        <v>0</v>
      </c>
      <c r="V22" s="759">
        <f>IF(ISNUMBER('energy balance'!S53/SUM('energy balance'!S$41:'energy balance'!S$57)),'energy balance'!S53/SUM('energy balance'!S$41:'energy balance'!S$57),0)</f>
        <v>0</v>
      </c>
      <c r="W22" s="761">
        <f>IF(ISNUMBER('energy balance'!T53/SUM('energy balance'!T$41:'energy balance'!T$57)),'energy balance'!T53/SUM('energy balance'!T$41:'energy balance'!T$57),0)</f>
        <v>0</v>
      </c>
      <c r="X22" s="759">
        <f>IF(ISNUMBER('energy balance'!U53/SUM('energy balance'!U$41:'energy balance'!U$57)),'energy balance'!U53/SUM('energy balance'!U$41:'energy balance'!U$57),0)</f>
        <v>0</v>
      </c>
      <c r="Y22" s="759">
        <f>IF(ISNUMBER('energy balance'!V53/SUM('energy balance'!V$41:'energy balance'!V$57)),'energy balance'!V53/SUM('energy balance'!V$41:'energy balance'!V$57),0)</f>
        <v>0</v>
      </c>
      <c r="Z22" s="759">
        <f>IF(ISNUMBER('energy balance'!W53/SUM('energy balance'!W$41:'energy balance'!W$57)),'energy balance'!W53/SUM('energy balance'!W$41:'energy balance'!W$57),0)</f>
        <v>0</v>
      </c>
      <c r="AA22" s="759">
        <f>IF(ISNUMBER('energy balance'!X53/SUM('energy balance'!X$41:'energy balance'!X$57)),'energy balance'!X53/SUM('energy balance'!X$41:'energy balance'!X$57),0)</f>
        <v>0</v>
      </c>
      <c r="AB22" s="759">
        <f>IF(ISNUMBER('energy balance'!Y53/SUM('energy balance'!Y$41:'energy balance'!Y$57)),'energy balance'!Y53/SUM('energy balance'!Y$41:'energy balance'!Y$57),0)</f>
        <v>0</v>
      </c>
      <c r="AC22" s="759">
        <f>IF(ISNUMBER('energy balance'!Z53/SUM('energy balance'!Z$41:'energy balance'!Z$57)),'energy balance'!Z53/SUM('energy balance'!Z$41:'energy balance'!Z$57),0)</f>
        <v>0</v>
      </c>
      <c r="AD22" s="759">
        <f>IF(ISNUMBER('energy balance'!AA53/SUM('energy balance'!AA$41:'energy balance'!AA$57)),'energy balance'!AA53/SUM('energy balance'!AA$41:'energy balance'!AA$57),0)</f>
        <v>0</v>
      </c>
      <c r="AE22" s="759">
        <f>IF(ISNUMBER('energy balance'!AB53/SUM('energy balance'!AB$41:'energy balance'!AB$57)),'energy balance'!AB53/SUM('energy balance'!AB$41:'energy balance'!AB$57),0)</f>
        <v>0</v>
      </c>
      <c r="AF22" s="759">
        <f>IF(ISNUMBER('energy balance'!AC53/SUM('energy balance'!AC$41:'energy balance'!AC$57)),'energy balance'!AC53/SUM('energy balance'!AC$41:'energy balance'!AC$57),0)</f>
        <v>0</v>
      </c>
      <c r="AG22" s="759">
        <f>IF(ISNUMBER('energy balance'!AD53/SUM('energy balance'!AD$41:'energy balance'!AD$57)),'energy balance'!AD53/SUM('energy balance'!AD$41:'energy balance'!AD$57),0)</f>
        <v>0</v>
      </c>
      <c r="AH22" s="759">
        <f>IF(ISNUMBER('energy balance'!AE53/SUM('energy balance'!AE$41:'energy balance'!AE$57)),'energy balance'!AE53/SUM('energy balance'!AE$41:'energy balance'!AE$57),0)</f>
        <v>0</v>
      </c>
      <c r="AI22" s="759">
        <f>IF(ISNUMBER('energy balance'!AF53/SUM('energy balance'!AF$41:'energy balance'!AF$57)),'energy balance'!AF53/SUM('energy balance'!AF$41:'energy balance'!AF$57),0)</f>
        <v>0</v>
      </c>
      <c r="AJ22" s="759">
        <f>IF(ISNUMBER('energy balance'!AG53/SUM('energy balance'!AG$41:'energy balance'!AG$57)),'energy balance'!AG53/SUM('energy balance'!AG$41:'energy balance'!AG$57),0)</f>
        <v>0</v>
      </c>
      <c r="AK22" s="759">
        <f>IF(ISNUMBER('energy balance'!AH53/SUM('energy balance'!AH$41:'energy balance'!AH$57)),'energy balance'!AH53/SUM('energy balance'!AH$41:'energy balance'!AH$57),0)</f>
        <v>0</v>
      </c>
      <c r="AL22" s="759">
        <f>IF(ISNUMBER('energy balance'!AI53/SUM('energy balance'!AI$41:'energy balance'!AI$57)),'energy balance'!AI53/SUM('energy balance'!AI$41:'energy balance'!AI$57),0)</f>
        <v>0</v>
      </c>
      <c r="AM22" s="759">
        <f>IF(ISNUMBER('energy balance'!AJ53/SUM('energy balance'!AJ$41:'energy balance'!AJ$57)),'energy balance'!AJ53/SUM('energy balance'!AJ$41:'energy balance'!AJ$57),0)</f>
        <v>0</v>
      </c>
      <c r="AN22" s="759">
        <f>IF(ISNUMBER('energy balance'!AK53/SUM('energy balance'!AK$41:'energy balance'!AK$57)),'energy balance'!AK53/SUM('energy balance'!AK$41:'energy balance'!AK$57),0)</f>
        <v>0</v>
      </c>
      <c r="AO22" s="759">
        <f>IF(ISNUMBER('energy balance'!AL53/SUM('energy balance'!AL$41:'energy balance'!AL$57)),'energy balance'!AL53/SUM('energy balance'!AL$41:'energy balance'!AL$57),0)</f>
        <v>0</v>
      </c>
      <c r="AP22" s="759">
        <f>IF(ISNUMBER('energy balance'!AM53/SUM('energy balance'!AM$41:'energy balance'!AM$57)),'energy balance'!AM53/SUM('energy balance'!AM$41:'energy balance'!AM$57),0)</f>
        <v>0</v>
      </c>
      <c r="AQ22" s="759">
        <f>IF(ISNUMBER('energy balance'!AN53/SUM('energy balance'!AN$41:'energy balance'!AN$57)),'energy balance'!AN53/SUM('energy balance'!AN$41:'energy balance'!AN$57),0)</f>
        <v>0</v>
      </c>
      <c r="AR22" s="759">
        <f>IF(ISNUMBER('energy balance'!AO53/SUM('energy balance'!AO$41:'energy balance'!AO$57)),'energy balance'!AO53/SUM('energy balance'!AO$41:'energy balance'!AO$57),0)</f>
        <v>0</v>
      </c>
      <c r="AS22" s="759">
        <f>IF(ISNUMBER('energy balance'!AP53/SUM('energy balance'!AP$41:'energy balance'!AP$57)),'energy balance'!AP53/SUM('energy balance'!AP$41:'energy balance'!AP$57),0)</f>
        <v>0</v>
      </c>
      <c r="AT22" s="770">
        <f>IF(ISNUMBER('energy balance'!AQ53/SUM('energy balance'!AQ$41:'energy balance'!AQ$57)),'energy balance'!AQ53/SUM('energy balance'!AQ$41:'energy balance'!AQ$57),0)</f>
        <v>0</v>
      </c>
      <c r="AU22" s="292"/>
      <c r="AV22" s="293"/>
      <c r="AW22" s="293"/>
      <c r="AX22" s="293"/>
      <c r="AY22" s="293"/>
      <c r="AZ22" s="293"/>
      <c r="BA22" s="293"/>
      <c r="BB22" s="293"/>
      <c r="BC22" s="293"/>
    </row>
    <row r="23" spans="5:55" x14ac:dyDescent="0.2">
      <c r="E23" s="796" t="str">
        <f t="shared" si="0"/>
        <v>subsector not in 'IEA autoproducer production' table</v>
      </c>
      <c r="F23" s="294">
        <f>IF(ISNUMBER('energy balance'!C54/SUM('energy balance'!C$41:'energy balance'!C$57)),'energy balance'!C54/SUM('energy balance'!C$41:'energy balance'!C$57),0)</f>
        <v>0</v>
      </c>
      <c r="G23" s="759">
        <f>IF(ISNUMBER('energy balance'!D54/SUM('energy balance'!D$41:'energy balance'!D$57)),'energy balance'!D54/SUM('energy balance'!D$41:'energy balance'!D$57),0)</f>
        <v>0</v>
      </c>
      <c r="H23" s="759">
        <f>IF(ISNUMBER('energy balance'!E54/SUM('energy balance'!E$41:'energy balance'!E$57)),'energy balance'!E54/SUM('energy balance'!E$41:'energy balance'!E$57),0)</f>
        <v>0</v>
      </c>
      <c r="I23" s="759">
        <f>IF(ISNUMBER('energy balance'!F54/SUM('energy balance'!F$41:'energy balance'!F$57)),'energy balance'!F54/SUM('energy balance'!F$41:'energy balance'!F$57),0)</f>
        <v>0</v>
      </c>
      <c r="J23" s="759">
        <f>IF(ISNUMBER('energy balance'!G54/SUM('energy balance'!G$41:'energy balance'!G$57)),'energy balance'!G54/SUM('energy balance'!G$41:'energy balance'!G$57),0)</f>
        <v>0</v>
      </c>
      <c r="K23" s="759">
        <f>IF(ISNUMBER('energy balance'!H54/SUM('energy balance'!H$41:'energy balance'!H$57)),'energy balance'!H54/SUM('energy balance'!H$41:'energy balance'!H$57),0)</f>
        <v>0</v>
      </c>
      <c r="L23" s="761">
        <f>IF(ISNUMBER('energy balance'!I54/SUM('energy balance'!I$41:'energy balance'!I$57)),'energy balance'!I54/SUM('energy balance'!I$41:'energy balance'!I$57),0)</f>
        <v>0</v>
      </c>
      <c r="M23" s="759">
        <f>IF(ISNUMBER('energy balance'!J54/SUM('energy balance'!J$41:'energy balance'!J$57)),'energy balance'!J54/SUM('energy balance'!J$41:'energy balance'!J$57),0)</f>
        <v>0</v>
      </c>
      <c r="N23" s="759">
        <f>IF(ISNUMBER('energy balance'!K54/SUM('energy balance'!K$41:'energy balance'!K$57)),'energy balance'!K54/SUM('energy balance'!K$41:'energy balance'!K$57),0)</f>
        <v>0</v>
      </c>
      <c r="O23" s="759">
        <f>IF(ISNUMBER('energy balance'!L54/SUM('energy balance'!L$41:'energy balance'!L$57)),'energy balance'!L54/SUM('energy balance'!L$41:'energy balance'!L$57),0)</f>
        <v>0</v>
      </c>
      <c r="P23" s="759">
        <f>IF(ISNUMBER('energy balance'!M54/SUM('energy balance'!M$41:'energy balance'!M$57)),'energy balance'!M54/SUM('energy balance'!M$41:'energy balance'!M$57),0)</f>
        <v>0</v>
      </c>
      <c r="Q23" s="759">
        <f>IF(ISNUMBER('energy balance'!N54/SUM('energy balance'!N$41:'energy balance'!N$57)),'energy balance'!N54/SUM('energy balance'!N$41:'energy balance'!N$57),0)</f>
        <v>0</v>
      </c>
      <c r="R23" s="764">
        <f>IF(ISNUMBER('energy balance'!O54/SUM('energy balance'!O$41:'energy balance'!O$57)),'energy balance'!O54/SUM('energy balance'!O$41:'energy balance'!O$57),0)</f>
        <v>0</v>
      </c>
      <c r="S23" s="759">
        <f>IF(ISNUMBER('energy balance'!P54/SUM('energy balance'!P$41:'energy balance'!P$57)),'energy balance'!P54/SUM('energy balance'!P$41:'energy balance'!P$57),0)</f>
        <v>0</v>
      </c>
      <c r="T23" s="759">
        <f>IF(ISNUMBER('energy balance'!Q54/SUM('energy balance'!Q$41:'energy balance'!Q$57)),'energy balance'!Q54/SUM('energy balance'!Q$41:'energy balance'!Q$57),0)</f>
        <v>0</v>
      </c>
      <c r="U23" s="765">
        <f>IF(ISNUMBER('energy balance'!R54/SUM('energy balance'!R$41:'energy balance'!R$57)),'energy balance'!R54/SUM('energy balance'!R$41:'energy balance'!R$57),0)</f>
        <v>0</v>
      </c>
      <c r="V23" s="759">
        <f>IF(ISNUMBER('energy balance'!S54/SUM('energy balance'!S$41:'energy balance'!S$57)),'energy balance'!S54/SUM('energy balance'!S$41:'energy balance'!S$57),0)</f>
        <v>0</v>
      </c>
      <c r="W23" s="761">
        <f>IF(ISNUMBER('energy balance'!T54/SUM('energy balance'!T$41:'energy balance'!T$57)),'energy balance'!T54/SUM('energy balance'!T$41:'energy balance'!T$57),0)</f>
        <v>0</v>
      </c>
      <c r="X23" s="759">
        <f>IF(ISNUMBER('energy balance'!U54/SUM('energy balance'!U$41:'energy balance'!U$57)),'energy balance'!U54/SUM('energy balance'!U$41:'energy balance'!U$57),0)</f>
        <v>0</v>
      </c>
      <c r="Y23" s="759">
        <f>IF(ISNUMBER('energy balance'!V54/SUM('energy balance'!V$41:'energy balance'!V$57)),'energy balance'!V54/SUM('energy balance'!V$41:'energy balance'!V$57),0)</f>
        <v>0</v>
      </c>
      <c r="Z23" s="759">
        <f>IF(ISNUMBER('energy balance'!W54/SUM('energy balance'!W$41:'energy balance'!W$57)),'energy balance'!W54/SUM('energy balance'!W$41:'energy balance'!W$57),0)</f>
        <v>0</v>
      </c>
      <c r="AA23" s="759">
        <f>IF(ISNUMBER('energy balance'!X54/SUM('energy balance'!X$41:'energy balance'!X$57)),'energy balance'!X54/SUM('energy balance'!X$41:'energy balance'!X$57),0)</f>
        <v>0</v>
      </c>
      <c r="AB23" s="759">
        <f>IF(ISNUMBER('energy balance'!Y54/SUM('energy balance'!Y$41:'energy balance'!Y$57)),'energy balance'!Y54/SUM('energy balance'!Y$41:'energy balance'!Y$57),0)</f>
        <v>0</v>
      </c>
      <c r="AC23" s="759">
        <f>IF(ISNUMBER('energy balance'!Z54/SUM('energy balance'!Z$41:'energy balance'!Z$57)),'energy balance'!Z54/SUM('energy balance'!Z$41:'energy balance'!Z$57),0)</f>
        <v>0</v>
      </c>
      <c r="AD23" s="759">
        <f>IF(ISNUMBER('energy balance'!AA54/SUM('energy balance'!AA$41:'energy balance'!AA$57)),'energy balance'!AA54/SUM('energy balance'!AA$41:'energy balance'!AA$57),0)</f>
        <v>0</v>
      </c>
      <c r="AE23" s="759">
        <f>IF(ISNUMBER('energy balance'!AB54/SUM('energy balance'!AB$41:'energy balance'!AB$57)),'energy balance'!AB54/SUM('energy balance'!AB$41:'energy balance'!AB$57),0)</f>
        <v>0</v>
      </c>
      <c r="AF23" s="759">
        <f>IF(ISNUMBER('energy balance'!AC54/SUM('energy balance'!AC$41:'energy balance'!AC$57)),'energy balance'!AC54/SUM('energy balance'!AC$41:'energy balance'!AC$57),0)</f>
        <v>0</v>
      </c>
      <c r="AG23" s="759">
        <f>IF(ISNUMBER('energy balance'!AD54/SUM('energy balance'!AD$41:'energy balance'!AD$57)),'energy balance'!AD54/SUM('energy balance'!AD$41:'energy balance'!AD$57),0)</f>
        <v>0</v>
      </c>
      <c r="AH23" s="759">
        <f>IF(ISNUMBER('energy balance'!AE54/SUM('energy balance'!AE$41:'energy balance'!AE$57)),'energy balance'!AE54/SUM('energy balance'!AE$41:'energy balance'!AE$57),0)</f>
        <v>0</v>
      </c>
      <c r="AI23" s="759">
        <f>IF(ISNUMBER('energy balance'!AF54/SUM('energy balance'!AF$41:'energy balance'!AF$57)),'energy balance'!AF54/SUM('energy balance'!AF$41:'energy balance'!AF$57),0)</f>
        <v>0</v>
      </c>
      <c r="AJ23" s="759">
        <f>IF(ISNUMBER('energy balance'!AG54/SUM('energy balance'!AG$41:'energy balance'!AG$57)),'energy balance'!AG54/SUM('energy balance'!AG$41:'energy balance'!AG$57),0)</f>
        <v>0</v>
      </c>
      <c r="AK23" s="759">
        <f>IF(ISNUMBER('energy balance'!AH54/SUM('energy balance'!AH$41:'energy balance'!AH$57)),'energy balance'!AH54/SUM('energy balance'!AH$41:'energy balance'!AH$57),0)</f>
        <v>0</v>
      </c>
      <c r="AL23" s="759">
        <f>IF(ISNUMBER('energy balance'!AI54/SUM('energy balance'!AI$41:'energy balance'!AI$57)),'energy balance'!AI54/SUM('energy balance'!AI$41:'energy balance'!AI$57),0)</f>
        <v>0</v>
      </c>
      <c r="AM23" s="759">
        <f>IF(ISNUMBER('energy balance'!AJ54/SUM('energy balance'!AJ$41:'energy balance'!AJ$57)),'energy balance'!AJ54/SUM('energy balance'!AJ$41:'energy balance'!AJ$57),0)</f>
        <v>0</v>
      </c>
      <c r="AN23" s="759">
        <f>IF(ISNUMBER('energy balance'!AK54/SUM('energy balance'!AK$41:'energy balance'!AK$57)),'energy balance'!AK54/SUM('energy balance'!AK$41:'energy balance'!AK$57),0)</f>
        <v>0</v>
      </c>
      <c r="AO23" s="759">
        <f>IF(ISNUMBER('energy balance'!AL54/SUM('energy balance'!AL$41:'energy balance'!AL$57)),'energy balance'!AL54/SUM('energy balance'!AL$41:'energy balance'!AL$57),0)</f>
        <v>0</v>
      </c>
      <c r="AP23" s="759">
        <f>IF(ISNUMBER('energy balance'!AM54/SUM('energy balance'!AM$41:'energy balance'!AM$57)),'energy balance'!AM54/SUM('energy balance'!AM$41:'energy balance'!AM$57),0)</f>
        <v>0</v>
      </c>
      <c r="AQ23" s="759">
        <f>IF(ISNUMBER('energy balance'!AN54/SUM('energy balance'!AN$41:'energy balance'!AN$57)),'energy balance'!AN54/SUM('energy balance'!AN$41:'energy balance'!AN$57),0)</f>
        <v>0</v>
      </c>
      <c r="AR23" s="759">
        <f>IF(ISNUMBER('energy balance'!AO54/SUM('energy balance'!AO$41:'energy balance'!AO$57)),'energy balance'!AO54/SUM('energy balance'!AO$41:'energy balance'!AO$57),0)</f>
        <v>0</v>
      </c>
      <c r="AS23" s="759">
        <f>IF(ISNUMBER('energy balance'!AP54/SUM('energy balance'!AP$41:'energy balance'!AP$57)),'energy balance'!AP54/SUM('energy balance'!AP$41:'energy balance'!AP$57),0)</f>
        <v>0</v>
      </c>
      <c r="AT23" s="770">
        <f>IF(ISNUMBER('energy balance'!AQ54/SUM('energy balance'!AQ$41:'energy balance'!AQ$57)),'energy balance'!AQ54/SUM('energy balance'!AQ$41:'energy balance'!AQ$57),0)</f>
        <v>0</v>
      </c>
      <c r="AU23" s="292"/>
      <c r="AV23" s="293"/>
      <c r="AW23" s="293"/>
      <c r="AX23" s="293"/>
      <c r="AY23" s="293"/>
      <c r="AZ23" s="293"/>
      <c r="BA23" s="293"/>
      <c r="BB23" s="293"/>
      <c r="BC23" s="293"/>
    </row>
    <row r="24" spans="5:55" x14ac:dyDescent="0.2">
      <c r="E24" s="796" t="str">
        <f t="shared" si="0"/>
        <v>subsector not in 'IEA autoproducer production' table</v>
      </c>
      <c r="F24" s="294">
        <f>IF(ISNUMBER('energy balance'!C55/SUM('energy balance'!C$41:'energy balance'!C$57)),'energy balance'!C55/SUM('energy balance'!C$41:'energy balance'!C$57),0)</f>
        <v>0</v>
      </c>
      <c r="G24" s="759">
        <f>IF(ISNUMBER('energy balance'!D55/SUM('energy balance'!D$41:'energy balance'!D$57)),'energy balance'!D55/SUM('energy balance'!D$41:'energy balance'!D$57),0)</f>
        <v>0</v>
      </c>
      <c r="H24" s="759">
        <f>IF(ISNUMBER('energy balance'!E55/SUM('energy balance'!E$41:'energy balance'!E$57)),'energy balance'!E55/SUM('energy balance'!E$41:'energy balance'!E$57),0)</f>
        <v>0</v>
      </c>
      <c r="I24" s="759">
        <f>IF(ISNUMBER('energy balance'!F55/SUM('energy balance'!F$41:'energy balance'!F$57)),'energy balance'!F55/SUM('energy balance'!F$41:'energy balance'!F$57),0)</f>
        <v>0</v>
      </c>
      <c r="J24" s="759">
        <f>IF(ISNUMBER('energy balance'!G55/SUM('energy balance'!G$41:'energy balance'!G$57)),'energy balance'!G55/SUM('energy balance'!G$41:'energy balance'!G$57),0)</f>
        <v>0</v>
      </c>
      <c r="K24" s="759">
        <f>IF(ISNUMBER('energy balance'!H55/SUM('energy balance'!H$41:'energy balance'!H$57)),'energy balance'!H55/SUM('energy balance'!H$41:'energy balance'!H$57),0)</f>
        <v>0</v>
      </c>
      <c r="L24" s="761">
        <f>IF(ISNUMBER('energy balance'!I55/SUM('energy balance'!I$41:'energy balance'!I$57)),'energy balance'!I55/SUM('energy balance'!I$41:'energy balance'!I$57),0)</f>
        <v>0</v>
      </c>
      <c r="M24" s="759">
        <f>IF(ISNUMBER('energy balance'!J55/SUM('energy balance'!J$41:'energy balance'!J$57)),'energy balance'!J55/SUM('energy balance'!J$41:'energy balance'!J$57),0)</f>
        <v>0</v>
      </c>
      <c r="N24" s="759">
        <f>IF(ISNUMBER('energy balance'!K55/SUM('energy balance'!K$41:'energy balance'!K$57)),'energy balance'!K55/SUM('energy balance'!K$41:'energy balance'!K$57),0)</f>
        <v>0</v>
      </c>
      <c r="O24" s="759">
        <f>IF(ISNUMBER('energy balance'!L55/SUM('energy balance'!L$41:'energy balance'!L$57)),'energy balance'!L55/SUM('energy balance'!L$41:'energy balance'!L$57),0)</f>
        <v>0</v>
      </c>
      <c r="P24" s="759">
        <f>IF(ISNUMBER('energy balance'!M55/SUM('energy balance'!M$41:'energy balance'!M$57)),'energy balance'!M55/SUM('energy balance'!M$41:'energy balance'!M$57),0)</f>
        <v>0</v>
      </c>
      <c r="Q24" s="759">
        <f>IF(ISNUMBER('energy balance'!N55/SUM('energy balance'!N$41:'energy balance'!N$57)),'energy balance'!N55/SUM('energy balance'!N$41:'energy balance'!N$57),0)</f>
        <v>0</v>
      </c>
      <c r="R24" s="764">
        <f>IF(ISNUMBER('energy balance'!O55/SUM('energy balance'!O$41:'energy balance'!O$57)),'energy balance'!O55/SUM('energy balance'!O$41:'energy balance'!O$57),0)</f>
        <v>0</v>
      </c>
      <c r="S24" s="759">
        <f>IF(ISNUMBER('energy balance'!P55/SUM('energy balance'!P$41:'energy balance'!P$57)),'energy balance'!P55/SUM('energy balance'!P$41:'energy balance'!P$57),0)</f>
        <v>0</v>
      </c>
      <c r="T24" s="759">
        <f>IF(ISNUMBER('energy balance'!Q55/SUM('energy balance'!Q$41:'energy balance'!Q$57)),'energy balance'!Q55/SUM('energy balance'!Q$41:'energy balance'!Q$57),0)</f>
        <v>0</v>
      </c>
      <c r="U24" s="765">
        <f>IF(ISNUMBER('energy balance'!R55/SUM('energy balance'!R$41:'energy balance'!R$57)),'energy balance'!R55/SUM('energy balance'!R$41:'energy balance'!R$57),0)</f>
        <v>0</v>
      </c>
      <c r="V24" s="759">
        <f>IF(ISNUMBER('energy balance'!S55/SUM('energy balance'!S$41:'energy balance'!S$57)),'energy balance'!S55/SUM('energy balance'!S$41:'energy balance'!S$57),0)</f>
        <v>0</v>
      </c>
      <c r="W24" s="761">
        <f>IF(ISNUMBER('energy balance'!T55/SUM('energy balance'!T$41:'energy balance'!T$57)),'energy balance'!T55/SUM('energy balance'!T$41:'energy balance'!T$57),0)</f>
        <v>0</v>
      </c>
      <c r="X24" s="759">
        <f>IF(ISNUMBER('energy balance'!U55/SUM('energy balance'!U$41:'energy balance'!U$57)),'energy balance'!U55/SUM('energy balance'!U$41:'energy balance'!U$57),0)</f>
        <v>0</v>
      </c>
      <c r="Y24" s="759">
        <f>IF(ISNUMBER('energy balance'!V55/SUM('energy balance'!V$41:'energy balance'!V$57)),'energy balance'!V55/SUM('energy balance'!V$41:'energy balance'!V$57),0)</f>
        <v>0</v>
      </c>
      <c r="Z24" s="759">
        <f>IF(ISNUMBER('energy balance'!W55/SUM('energy balance'!W$41:'energy balance'!W$57)),'energy balance'!W55/SUM('energy balance'!W$41:'energy balance'!W$57),0)</f>
        <v>0</v>
      </c>
      <c r="AA24" s="759">
        <f>IF(ISNUMBER('energy balance'!X55/SUM('energy balance'!X$41:'energy balance'!X$57)),'energy balance'!X55/SUM('energy balance'!X$41:'energy balance'!X$57),0)</f>
        <v>0</v>
      </c>
      <c r="AB24" s="759">
        <f>IF(ISNUMBER('energy balance'!Y55/SUM('energy balance'!Y$41:'energy balance'!Y$57)),'energy balance'!Y55/SUM('energy balance'!Y$41:'energy balance'!Y$57),0)</f>
        <v>0</v>
      </c>
      <c r="AC24" s="759">
        <f>IF(ISNUMBER('energy balance'!Z55/SUM('energy balance'!Z$41:'energy balance'!Z$57)),'energy balance'!Z55/SUM('energy balance'!Z$41:'energy balance'!Z$57),0)</f>
        <v>0</v>
      </c>
      <c r="AD24" s="759">
        <f>IF(ISNUMBER('energy balance'!AA55/SUM('energy balance'!AA$41:'energy balance'!AA$57)),'energy balance'!AA55/SUM('energy balance'!AA$41:'energy balance'!AA$57),0)</f>
        <v>0</v>
      </c>
      <c r="AE24" s="759">
        <f>IF(ISNUMBER('energy balance'!AB55/SUM('energy balance'!AB$41:'energy balance'!AB$57)),'energy balance'!AB55/SUM('energy balance'!AB$41:'energy balance'!AB$57),0)</f>
        <v>0</v>
      </c>
      <c r="AF24" s="759">
        <f>IF(ISNUMBER('energy balance'!AC55/SUM('energy balance'!AC$41:'energy balance'!AC$57)),'energy balance'!AC55/SUM('energy balance'!AC$41:'energy balance'!AC$57),0)</f>
        <v>0</v>
      </c>
      <c r="AG24" s="759">
        <f>IF(ISNUMBER('energy balance'!AD55/SUM('energy balance'!AD$41:'energy balance'!AD$57)),'energy balance'!AD55/SUM('energy balance'!AD$41:'energy balance'!AD$57),0)</f>
        <v>0</v>
      </c>
      <c r="AH24" s="759">
        <f>IF(ISNUMBER('energy balance'!AE55/SUM('energy balance'!AE$41:'energy balance'!AE$57)),'energy balance'!AE55/SUM('energy balance'!AE$41:'energy balance'!AE$57),0)</f>
        <v>0</v>
      </c>
      <c r="AI24" s="759">
        <f>IF(ISNUMBER('energy balance'!AF55/SUM('energy balance'!AF$41:'energy balance'!AF$57)),'energy balance'!AF55/SUM('energy balance'!AF$41:'energy balance'!AF$57),0)</f>
        <v>0</v>
      </c>
      <c r="AJ24" s="759">
        <f>IF(ISNUMBER('energy balance'!AG55/SUM('energy balance'!AG$41:'energy balance'!AG$57)),'energy balance'!AG55/SUM('energy balance'!AG$41:'energy balance'!AG$57),0)</f>
        <v>0</v>
      </c>
      <c r="AK24" s="759">
        <f>IF(ISNUMBER('energy balance'!AH55/SUM('energy balance'!AH$41:'energy balance'!AH$57)),'energy balance'!AH55/SUM('energy balance'!AH$41:'energy balance'!AH$57),0)</f>
        <v>0</v>
      </c>
      <c r="AL24" s="759">
        <f>IF(ISNUMBER('energy balance'!AI55/SUM('energy balance'!AI$41:'energy balance'!AI$57)),'energy balance'!AI55/SUM('energy balance'!AI$41:'energy balance'!AI$57),0)</f>
        <v>0</v>
      </c>
      <c r="AM24" s="759">
        <f>IF(ISNUMBER('energy balance'!AJ55/SUM('energy balance'!AJ$41:'energy balance'!AJ$57)),'energy balance'!AJ55/SUM('energy balance'!AJ$41:'energy balance'!AJ$57),0)</f>
        <v>0</v>
      </c>
      <c r="AN24" s="759">
        <f>IF(ISNUMBER('energy balance'!AK55/SUM('energy balance'!AK$41:'energy balance'!AK$57)),'energy balance'!AK55/SUM('energy balance'!AK$41:'energy balance'!AK$57),0)</f>
        <v>0</v>
      </c>
      <c r="AO24" s="759">
        <f>IF(ISNUMBER('energy balance'!AL55/SUM('energy balance'!AL$41:'energy balance'!AL$57)),'energy balance'!AL55/SUM('energy balance'!AL$41:'energy balance'!AL$57),0)</f>
        <v>0</v>
      </c>
      <c r="AP24" s="759">
        <f>IF(ISNUMBER('energy balance'!AM55/SUM('energy balance'!AM$41:'energy balance'!AM$57)),'energy balance'!AM55/SUM('energy balance'!AM$41:'energy balance'!AM$57),0)</f>
        <v>0</v>
      </c>
      <c r="AQ24" s="759">
        <f>IF(ISNUMBER('energy balance'!AN55/SUM('energy balance'!AN$41:'energy balance'!AN$57)),'energy balance'!AN55/SUM('energy balance'!AN$41:'energy balance'!AN$57),0)</f>
        <v>0</v>
      </c>
      <c r="AR24" s="759">
        <f>IF(ISNUMBER('energy balance'!AO55/SUM('energy balance'!AO$41:'energy balance'!AO$57)),'energy balance'!AO55/SUM('energy balance'!AO$41:'energy balance'!AO$57),0)</f>
        <v>0</v>
      </c>
      <c r="AS24" s="759">
        <f>IF(ISNUMBER('energy balance'!AP55/SUM('energy balance'!AP$41:'energy balance'!AP$57)),'energy balance'!AP55/SUM('energy balance'!AP$41:'energy balance'!AP$57),0)</f>
        <v>0</v>
      </c>
      <c r="AT24" s="770">
        <f>IF(ISNUMBER('energy balance'!AQ55/SUM('energy balance'!AQ$41:'energy balance'!AQ$57)),'energy balance'!AQ55/SUM('energy balance'!AQ$41:'energy balance'!AQ$57),0)</f>
        <v>0</v>
      </c>
      <c r="AU24" s="292"/>
      <c r="AV24" s="293"/>
      <c r="AW24" s="293"/>
      <c r="AX24" s="293"/>
      <c r="AY24" s="293"/>
      <c r="AZ24" s="293"/>
      <c r="BA24" s="293"/>
      <c r="BB24" s="293"/>
      <c r="BC24" s="293"/>
    </row>
    <row r="25" spans="5:55" x14ac:dyDescent="0.2">
      <c r="E25" s="746" t="str">
        <f t="shared" si="0"/>
        <v>Charcoal production plants</v>
      </c>
      <c r="F25" s="291">
        <f>IF(ISNUMBER('energy balance'!C56/SUM('energy balance'!C$41:'energy balance'!C$57)),'energy balance'!C56/SUM('energy balance'!C$41:'energy balance'!C$57),0)</f>
        <v>0</v>
      </c>
      <c r="G25" s="288">
        <f>IF(ISNUMBER('energy balance'!D56/SUM('energy balance'!D$41:'energy balance'!D$57)),'energy balance'!D56/SUM('energy balance'!D$41:'energy balance'!D$57),0)</f>
        <v>0</v>
      </c>
      <c r="H25" s="288">
        <f>IF(ISNUMBER('energy balance'!E56/SUM('energy balance'!E$41:'energy balance'!E$57)),'energy balance'!E56/SUM('energy balance'!E$41:'energy balance'!E$57),0)</f>
        <v>0</v>
      </c>
      <c r="I25" s="288">
        <f>IF(ISNUMBER('energy balance'!F56/SUM('energy balance'!F$41:'energy balance'!F$57)),'energy balance'!F56/SUM('energy balance'!F$41:'energy balance'!F$57),0)</f>
        <v>0</v>
      </c>
      <c r="J25" s="288">
        <f>IF(ISNUMBER('energy balance'!G56/SUM('energy balance'!G$41:'energy balance'!G$57)),'energy balance'!G56/SUM('energy balance'!G$41:'energy balance'!G$57),0)</f>
        <v>0</v>
      </c>
      <c r="K25" s="288">
        <f>IF(ISNUMBER('energy balance'!H56/SUM('energy balance'!H$41:'energy balance'!H$57)),'energy balance'!H56/SUM('energy balance'!H$41:'energy balance'!H$57),0)</f>
        <v>0</v>
      </c>
      <c r="L25" s="705">
        <f>IF(ISNUMBER('energy balance'!I56/SUM('energy balance'!I$41:'energy balance'!I$57)),'energy balance'!I56/SUM('energy balance'!I$41:'energy balance'!I$57),0)</f>
        <v>0</v>
      </c>
      <c r="M25" s="288">
        <f>IF(ISNUMBER('energy balance'!J56/SUM('energy balance'!J$41:'energy balance'!J$57)),'energy balance'!J56/SUM('energy balance'!J$41:'energy balance'!J$57),0)</f>
        <v>0</v>
      </c>
      <c r="N25" s="288">
        <f>IF(ISNUMBER('energy balance'!K56/SUM('energy balance'!K$41:'energy balance'!K$57)),'energy balance'!K56/SUM('energy balance'!K$41:'energy balance'!K$57),0)</f>
        <v>0</v>
      </c>
      <c r="O25" s="288">
        <f>IF(ISNUMBER('energy balance'!L56/SUM('energy balance'!L$41:'energy balance'!L$57)),'energy balance'!L56/SUM('energy balance'!L$41:'energy balance'!L$57),0)</f>
        <v>0</v>
      </c>
      <c r="P25" s="288">
        <f>IF(ISNUMBER('energy balance'!M56/SUM('energy balance'!M$41:'energy balance'!M$57)),'energy balance'!M56/SUM('energy balance'!M$41:'energy balance'!M$57),0)</f>
        <v>0</v>
      </c>
      <c r="Q25" s="288">
        <f>IF(ISNUMBER('energy balance'!N56/SUM('energy balance'!N$41:'energy balance'!N$57)),'energy balance'!N56/SUM('energy balance'!N$41:'energy balance'!N$57),0)</f>
        <v>0</v>
      </c>
      <c r="R25" s="706">
        <f>IF(ISNUMBER('energy balance'!O56/SUM('energy balance'!O$41:'energy balance'!O$57)),'energy balance'!O56/SUM('energy balance'!O$41:'energy balance'!O$57),0)</f>
        <v>0</v>
      </c>
      <c r="S25" s="288">
        <f>IF(ISNUMBER('energy balance'!P56/SUM('energy balance'!P$41:'energy balance'!P$57)),'energy balance'!P56/SUM('energy balance'!P$41:'energy balance'!P$57),0)</f>
        <v>0</v>
      </c>
      <c r="T25" s="288">
        <f>IF(ISNUMBER('energy balance'!Q56/SUM('energy balance'!Q$41:'energy balance'!Q$57)),'energy balance'!Q56/SUM('energy balance'!Q$41:'energy balance'!Q$57),0)</f>
        <v>0</v>
      </c>
      <c r="U25" s="288">
        <f>IF(ISNUMBER('energy balance'!R56/SUM('energy balance'!R$41:'energy balance'!R$57)),'energy balance'!R56/SUM('energy balance'!R$41:'energy balance'!R$57),0)</f>
        <v>0</v>
      </c>
      <c r="V25" s="705">
        <f>IF(ISNUMBER('energy balance'!S56/SUM('energy balance'!S$41:'energy balance'!S$57)),'energy balance'!S56/SUM('energy balance'!S$41:'energy balance'!S$57),0)</f>
        <v>0</v>
      </c>
      <c r="W25" s="705">
        <f>IF(ISNUMBER('energy balance'!T56/SUM('energy balance'!T$41:'energy balance'!T$57)),'energy balance'!T56/SUM('energy balance'!T$41:'energy balance'!T$57),0)</f>
        <v>0</v>
      </c>
      <c r="X25" s="288">
        <f>IF(ISNUMBER('energy balance'!U56/SUM('energy balance'!U$41:'energy balance'!U$57)),'energy balance'!U56/SUM('energy balance'!U$41:'energy balance'!U$57),0)</f>
        <v>0</v>
      </c>
      <c r="Y25" s="288">
        <f>IF(ISNUMBER('energy balance'!V56/SUM('energy balance'!V$41:'energy balance'!V$57)),'energy balance'!V56/SUM('energy balance'!V$41:'energy balance'!V$57),0)</f>
        <v>0</v>
      </c>
      <c r="Z25" s="288">
        <f>IF(ISNUMBER('energy balance'!W56/SUM('energy balance'!W$41:'energy balance'!W$57)),'energy balance'!W56/SUM('energy balance'!W$41:'energy balance'!W$57),0)</f>
        <v>0</v>
      </c>
      <c r="AA25" s="288">
        <f>IF(ISNUMBER('energy balance'!X56/SUM('energy balance'!X$41:'energy balance'!X$57)),'energy balance'!X56/SUM('energy balance'!X$41:'energy balance'!X$57),0)</f>
        <v>0</v>
      </c>
      <c r="AB25" s="288">
        <f>IF(ISNUMBER('energy balance'!Y56/SUM('energy balance'!Y$41:'energy balance'!Y$57)),'energy balance'!Y56/SUM('energy balance'!Y$41:'energy balance'!Y$57),0)</f>
        <v>0</v>
      </c>
      <c r="AC25" s="288">
        <f>IF(ISNUMBER('energy balance'!Z56/SUM('energy balance'!Z$41:'energy balance'!Z$57)),'energy balance'!Z56/SUM('energy balance'!Z$41:'energy balance'!Z$57),0)</f>
        <v>0</v>
      </c>
      <c r="AD25" s="288">
        <f>IF(ISNUMBER('energy balance'!AA56/SUM('energy balance'!AA$41:'energy balance'!AA$57)),'energy balance'!AA56/SUM('energy balance'!AA$41:'energy balance'!AA$57),0)</f>
        <v>0</v>
      </c>
      <c r="AE25" s="288">
        <f>IF(ISNUMBER('energy balance'!AB56/SUM('energy balance'!AB$41:'energy balance'!AB$57)),'energy balance'!AB56/SUM('energy balance'!AB$41:'energy balance'!AB$57),0)</f>
        <v>0</v>
      </c>
      <c r="AF25" s="288">
        <f>IF(ISNUMBER('energy balance'!AC56/SUM('energy balance'!AC$41:'energy balance'!AC$57)),'energy balance'!AC56/SUM('energy balance'!AC$41:'energy balance'!AC$57),0)</f>
        <v>0</v>
      </c>
      <c r="AG25" s="288">
        <f>IF(ISNUMBER('energy balance'!AD56/SUM('energy balance'!AD$41:'energy balance'!AD$57)),'energy balance'!AD56/SUM('energy balance'!AD$41:'energy balance'!AD$57),0)</f>
        <v>0</v>
      </c>
      <c r="AH25" s="288">
        <f>IF(ISNUMBER('energy balance'!AE56/SUM('energy balance'!AE$41:'energy balance'!AE$57)),'energy balance'!AE56/SUM('energy balance'!AE$41:'energy balance'!AE$57),0)</f>
        <v>0</v>
      </c>
      <c r="AI25" s="288">
        <f>IF(ISNUMBER('energy balance'!AF56/SUM('energy balance'!AF$41:'energy balance'!AF$57)),'energy balance'!AF56/SUM('energy balance'!AF$41:'energy balance'!AF$57),0)</f>
        <v>0</v>
      </c>
      <c r="AJ25" s="288">
        <f>IF(ISNUMBER('energy balance'!AG56/SUM('energy balance'!AG$41:'energy balance'!AG$57)),'energy balance'!AG56/SUM('energy balance'!AG$41:'energy balance'!AG$57),0)</f>
        <v>0</v>
      </c>
      <c r="AK25" s="288">
        <f>IF(ISNUMBER('energy balance'!AH56/SUM('energy balance'!AH$41:'energy balance'!AH$57)),'energy balance'!AH56/SUM('energy balance'!AH$41:'energy balance'!AH$57),0)</f>
        <v>0</v>
      </c>
      <c r="AL25" s="288">
        <f>IF(ISNUMBER('energy balance'!AI56/SUM('energy balance'!AI$41:'energy balance'!AI$57)),'energy balance'!AI56/SUM('energy balance'!AI$41:'energy balance'!AI$57),0)</f>
        <v>0</v>
      </c>
      <c r="AM25" s="288">
        <f>IF(ISNUMBER('energy balance'!AJ56/SUM('energy balance'!AJ$41:'energy balance'!AJ$57)),'energy balance'!AJ56/SUM('energy balance'!AJ$41:'energy balance'!AJ$57),0)</f>
        <v>0</v>
      </c>
      <c r="AN25" s="288">
        <f>IF(ISNUMBER('energy balance'!AK56/SUM('energy balance'!AK$41:'energy balance'!AK$57)),'energy balance'!AK56/SUM('energy balance'!AK$41:'energy balance'!AK$57),0)</f>
        <v>0</v>
      </c>
      <c r="AO25" s="288">
        <f>IF(ISNUMBER('energy balance'!AL56/SUM('energy balance'!AL$41:'energy balance'!AL$57)),'energy balance'!AL56/SUM('energy balance'!AL$41:'energy balance'!AL$57),0)</f>
        <v>0</v>
      </c>
      <c r="AP25" s="288">
        <f>IF(ISNUMBER('energy balance'!AM56/SUM('energy balance'!AM$41:'energy balance'!AM$57)),'energy balance'!AM56/SUM('energy balance'!AM$41:'energy balance'!AM$57),0)</f>
        <v>0</v>
      </c>
      <c r="AQ25" s="288">
        <f>IF(ISNUMBER('energy balance'!AN56/SUM('energy balance'!AN$41:'energy balance'!AN$57)),'energy balance'!AN56/SUM('energy balance'!AN$41:'energy balance'!AN$57),0)</f>
        <v>0</v>
      </c>
      <c r="AR25" s="288">
        <f>IF(ISNUMBER('energy balance'!AO56/SUM('energy balance'!AO$41:'energy balance'!AO$57)),'energy balance'!AO56/SUM('energy balance'!AO$41:'energy balance'!AO$57),0)</f>
        <v>0</v>
      </c>
      <c r="AS25" s="288">
        <f>IF(ISNUMBER('energy balance'!AP56/SUM('energy balance'!AP$41:'energy balance'!AP$57)),'energy balance'!AP56/SUM('energy balance'!AP$41:'energy balance'!AP$57),0)</f>
        <v>0</v>
      </c>
      <c r="AT25" s="707">
        <f>IF(ISNUMBER('energy balance'!AQ56/SUM('energy balance'!AQ$41:'energy balance'!AQ$57)),'energy balance'!AQ56/SUM('energy balance'!AQ$41:'energy balance'!AQ$57),0)</f>
        <v>0</v>
      </c>
      <c r="AU25" s="292"/>
      <c r="AV25" s="293"/>
      <c r="AW25" s="293"/>
      <c r="AX25" s="293"/>
      <c r="AY25" s="293"/>
      <c r="AZ25" s="293"/>
      <c r="BA25" s="293"/>
      <c r="BB25" s="293"/>
      <c r="BC25" s="293"/>
    </row>
    <row r="26" spans="5:55" ht="17" thickBot="1" x14ac:dyDescent="0.25">
      <c r="E26" s="784" t="str">
        <f t="shared" si="0"/>
        <v>Non-specified (energy)</v>
      </c>
      <c r="F26" s="708">
        <f>IF(ISNUMBER('energy balance'!C57/SUM('energy balance'!C$41:'energy balance'!C$57)),'energy balance'!C57/SUM('energy balance'!C$41:'energy balance'!C$57),0)</f>
        <v>0</v>
      </c>
      <c r="G26" s="709">
        <f>IF(ISNUMBER('energy balance'!D57/SUM('energy balance'!D$41:'energy balance'!D$57)),'energy balance'!D57/SUM('energy balance'!D$41:'energy balance'!D$57),0)</f>
        <v>0</v>
      </c>
      <c r="H26" s="709">
        <f>IF(ISNUMBER('energy balance'!E57/SUM('energy balance'!E$41:'energy balance'!E$57)),'energy balance'!E57/SUM('energy balance'!E$41:'energy balance'!E$57),0)</f>
        <v>0</v>
      </c>
      <c r="I26" s="709">
        <f>IF(ISNUMBER('energy balance'!F57/SUM('energy balance'!F$41:'energy balance'!F$57)),'energy balance'!F57/SUM('energy balance'!F$41:'energy balance'!F$57),0)</f>
        <v>0</v>
      </c>
      <c r="J26" s="709">
        <f>IF(ISNUMBER('energy balance'!G57/SUM('energy balance'!G$41:'energy balance'!G$57)),'energy balance'!G57/SUM('energy balance'!G$41:'energy balance'!G$57),0)</f>
        <v>0</v>
      </c>
      <c r="K26" s="709">
        <f>IF(ISNUMBER('energy balance'!H57/SUM('energy balance'!H$41:'energy balance'!H$57)),'energy balance'!H57/SUM('energy balance'!H$41:'energy balance'!H$57),0)</f>
        <v>0</v>
      </c>
      <c r="L26" s="710">
        <f>IF(ISNUMBER('energy balance'!I57/SUM('energy balance'!I$41:'energy balance'!I$57)),'energy balance'!I57/SUM('energy balance'!I$41:'energy balance'!I$57),0)</f>
        <v>0</v>
      </c>
      <c r="M26" s="709">
        <f>IF(ISNUMBER('energy balance'!J57/SUM('energy balance'!J$41:'energy balance'!J$57)),'energy balance'!J57/SUM('energy balance'!J$41:'energy balance'!J$57),0)</f>
        <v>0</v>
      </c>
      <c r="N26" s="709">
        <f>IF(ISNUMBER('energy balance'!K57/SUM('energy balance'!K$41:'energy balance'!K$57)),'energy balance'!K57/SUM('energy balance'!K$41:'energy balance'!K$57),0)</f>
        <v>0</v>
      </c>
      <c r="O26" s="709">
        <f>IF(ISNUMBER('energy balance'!L57/SUM('energy balance'!L$41:'energy balance'!L$57)),'energy balance'!L57/SUM('energy balance'!L$41:'energy balance'!L$57),0)</f>
        <v>0</v>
      </c>
      <c r="P26" s="709">
        <f>IF(ISNUMBER('energy balance'!M57/SUM('energy balance'!M$41:'energy balance'!M$57)),'energy balance'!M57/SUM('energy balance'!M$41:'energy balance'!M$57),0)</f>
        <v>0</v>
      </c>
      <c r="Q26" s="709">
        <f>IF(ISNUMBER('energy balance'!N57/SUM('energy balance'!N$41:'energy balance'!N$57)),'energy balance'!N57/SUM('energy balance'!N$41:'energy balance'!N$57),0)</f>
        <v>0</v>
      </c>
      <c r="R26" s="711">
        <f>IF(ISNUMBER('energy balance'!O57/SUM('energy balance'!O$41:'energy balance'!O$57)),'energy balance'!O57/SUM('energy balance'!O$41:'energy balance'!O$57),0)</f>
        <v>0</v>
      </c>
      <c r="S26" s="709">
        <f>IF(ISNUMBER('energy balance'!P57/SUM('energy balance'!P$41:'energy balance'!P$57)),'energy balance'!P57/SUM('energy balance'!P$41:'energy balance'!P$57),0)</f>
        <v>0</v>
      </c>
      <c r="T26" s="709">
        <f>IF(ISNUMBER('energy balance'!Q57/SUM('energy balance'!Q$41:'energy balance'!Q$57)),'energy balance'!Q57/SUM('energy balance'!Q$41:'energy balance'!Q$57),0)</f>
        <v>0</v>
      </c>
      <c r="U26" s="709">
        <f>IF(ISNUMBER('energy balance'!R57/SUM('energy balance'!R$41:'energy balance'!R$57)),'energy balance'!R57/SUM('energy balance'!R$41:'energy balance'!R$57),0)</f>
        <v>0</v>
      </c>
      <c r="V26" s="710">
        <f>IF(ISNUMBER('energy balance'!S57/SUM('energy balance'!S$41:'energy balance'!S$57)),'energy balance'!S57/SUM('energy balance'!S$41:'energy balance'!S$57),0)</f>
        <v>0</v>
      </c>
      <c r="W26" s="710">
        <f>IF(ISNUMBER('energy balance'!T57/SUM('energy balance'!T$41:'energy balance'!T$57)),'energy balance'!T57/SUM('energy balance'!T$41:'energy balance'!T$57),0)</f>
        <v>0</v>
      </c>
      <c r="X26" s="709">
        <f>IF(ISNUMBER('energy balance'!U57/SUM('energy balance'!U$41:'energy balance'!U$57)),'energy balance'!U57/SUM('energy balance'!U$41:'energy balance'!U$57),0)</f>
        <v>0</v>
      </c>
      <c r="Y26" s="709">
        <f>IF(ISNUMBER('energy balance'!V57/SUM('energy balance'!V$41:'energy balance'!V$57)),'energy balance'!V57/SUM('energy balance'!V$41:'energy balance'!V$57),0)</f>
        <v>0</v>
      </c>
      <c r="Z26" s="709">
        <f>IF(ISNUMBER('energy balance'!W57/SUM('energy balance'!W$41:'energy balance'!W$57)),'energy balance'!W57/SUM('energy balance'!W$41:'energy balance'!W$57),0)</f>
        <v>0</v>
      </c>
      <c r="AA26" s="709">
        <f>IF(ISNUMBER('energy balance'!X57/SUM('energy balance'!X$41:'energy balance'!X$57)),'energy balance'!X57/SUM('energy balance'!X$41:'energy balance'!X$57),0)</f>
        <v>0</v>
      </c>
      <c r="AB26" s="709">
        <f>IF(ISNUMBER('energy balance'!Y57/SUM('energy balance'!Y$41:'energy balance'!Y$57)),'energy balance'!Y57/SUM('energy balance'!Y$41:'energy balance'!Y$57),0)</f>
        <v>0</v>
      </c>
      <c r="AC26" s="709">
        <f>IF(ISNUMBER('energy balance'!Z57/SUM('energy balance'!Z$41:'energy balance'!Z$57)),'energy balance'!Z57/SUM('energy balance'!Z$41:'energy balance'!Z$57),0)</f>
        <v>0</v>
      </c>
      <c r="AD26" s="709">
        <f>IF(ISNUMBER('energy balance'!AA57/SUM('energy balance'!AA$41:'energy balance'!AA$57)),'energy balance'!AA57/SUM('energy balance'!AA$41:'energy balance'!AA$57),0)</f>
        <v>0</v>
      </c>
      <c r="AE26" s="709">
        <f>IF(ISNUMBER('energy balance'!AB57/SUM('energy balance'!AB$41:'energy balance'!AB$57)),'energy balance'!AB57/SUM('energy balance'!AB$41:'energy balance'!AB$57),0)</f>
        <v>0</v>
      </c>
      <c r="AF26" s="709">
        <f>IF(ISNUMBER('energy balance'!AC57/SUM('energy balance'!AC$41:'energy balance'!AC$57)),'energy balance'!AC57/SUM('energy balance'!AC$41:'energy balance'!AC$57),0)</f>
        <v>0</v>
      </c>
      <c r="AG26" s="709">
        <f>IF(ISNUMBER('energy balance'!AD57/SUM('energy balance'!AD$41:'energy balance'!AD$57)),'energy balance'!AD57/SUM('energy balance'!AD$41:'energy balance'!AD$57),0)</f>
        <v>0</v>
      </c>
      <c r="AH26" s="709">
        <f>IF(ISNUMBER('energy balance'!AE57/SUM('energy balance'!AE$41:'energy balance'!AE$57)),'energy balance'!AE57/SUM('energy balance'!AE$41:'energy balance'!AE$57),0)</f>
        <v>0</v>
      </c>
      <c r="AI26" s="709">
        <f>IF(ISNUMBER('energy balance'!AF57/SUM('energy balance'!AF$41:'energy balance'!AF$57)),'energy balance'!AF57/SUM('energy balance'!AF$41:'energy balance'!AF$57),0)</f>
        <v>0</v>
      </c>
      <c r="AJ26" s="709">
        <f>IF(ISNUMBER('energy balance'!AG57/SUM('energy balance'!AG$41:'energy balance'!AG$57)),'energy balance'!AG57/SUM('energy balance'!AG$41:'energy balance'!AG$57),0)</f>
        <v>0</v>
      </c>
      <c r="AK26" s="709">
        <f>IF(ISNUMBER('energy balance'!AH57/SUM('energy balance'!AH$41:'energy balance'!AH$57)),'energy balance'!AH57/SUM('energy balance'!AH$41:'energy balance'!AH$57),0)</f>
        <v>0</v>
      </c>
      <c r="AL26" s="709">
        <f>IF(ISNUMBER('energy balance'!AI57/SUM('energy balance'!AI$41:'energy balance'!AI$57)),'energy balance'!AI57/SUM('energy balance'!AI$41:'energy balance'!AI$57),0)</f>
        <v>0</v>
      </c>
      <c r="AM26" s="709">
        <f>IF(ISNUMBER('energy balance'!AJ57/SUM('energy balance'!AJ$41:'energy balance'!AJ$57)),'energy balance'!AJ57/SUM('energy balance'!AJ$41:'energy balance'!AJ$57),0)</f>
        <v>0</v>
      </c>
      <c r="AN26" s="709">
        <f>IF(ISNUMBER('energy balance'!AK57/SUM('energy balance'!AK$41:'energy balance'!AK$57)),'energy balance'!AK57/SUM('energy balance'!AK$41:'energy balance'!AK$57),0)</f>
        <v>0</v>
      </c>
      <c r="AO26" s="709">
        <f>IF(ISNUMBER('energy balance'!AL57/SUM('energy balance'!AL$41:'energy balance'!AL$57)),'energy balance'!AL57/SUM('energy balance'!AL$41:'energy balance'!AL$57),0)</f>
        <v>0</v>
      </c>
      <c r="AP26" s="709">
        <f>IF(ISNUMBER('energy balance'!AM57/SUM('energy balance'!AM$41:'energy balance'!AM$57)),'energy balance'!AM57/SUM('energy balance'!AM$41:'energy balance'!AM$57),0)</f>
        <v>0</v>
      </c>
      <c r="AQ26" s="709">
        <f>IF(ISNUMBER('energy balance'!AN57/SUM('energy balance'!AN$41:'energy balance'!AN$57)),'energy balance'!AN57/SUM('energy balance'!AN$41:'energy balance'!AN$57),0)</f>
        <v>0</v>
      </c>
      <c r="AR26" s="709">
        <f>IF(ISNUMBER('energy balance'!AO57/SUM('energy balance'!AO$41:'energy balance'!AO$57)),'energy balance'!AO57/SUM('energy balance'!AO$41:'energy balance'!AO$57),0)</f>
        <v>0</v>
      </c>
      <c r="AS26" s="709">
        <f>IF(ISNUMBER('energy balance'!AP57/SUM('energy balance'!AP$41:'energy balance'!AP$57)),'energy balance'!AP57/SUM('energy balance'!AP$41:'energy balance'!AP$57),0)</f>
        <v>0</v>
      </c>
      <c r="AT26" s="712">
        <f>IF(ISNUMBER('energy balance'!AQ57/SUM('energy balance'!AQ$41:'energy balance'!AQ$57)),'energy balance'!AQ57/SUM('energy balance'!AQ$41:'energy balance'!AQ$57),0)</f>
        <v>0</v>
      </c>
      <c r="AU26" s="292"/>
      <c r="AV26" s="293"/>
      <c r="AW26" s="293"/>
      <c r="AX26" s="293"/>
      <c r="AY26" s="293"/>
      <c r="AZ26" s="293"/>
      <c r="BA26" s="293"/>
      <c r="BB26" s="293"/>
      <c r="BC26" s="293"/>
    </row>
    <row r="27" spans="5:55" x14ac:dyDescent="0.2">
      <c r="F27" s="12"/>
    </row>
    <row r="28" spans="5:55" ht="17" thickBot="1" x14ac:dyDescent="0.25"/>
    <row r="29" spans="5:55" x14ac:dyDescent="0.2">
      <c r="E29" s="790" t="s">
        <v>52</v>
      </c>
      <c r="F29" s="195" t="s">
        <v>348</v>
      </c>
      <c r="G29" s="197"/>
      <c r="H29" s="197"/>
      <c r="I29" s="197"/>
      <c r="J29" s="197"/>
      <c r="K29" s="203"/>
      <c r="L29" s="200" t="s">
        <v>450</v>
      </c>
      <c r="M29" s="290"/>
      <c r="N29" s="197"/>
      <c r="O29" s="197"/>
      <c r="P29" s="197"/>
      <c r="Q29" s="203"/>
      <c r="R29" s="202" t="s">
        <v>451</v>
      </c>
      <c r="S29" s="197"/>
      <c r="T29" s="197"/>
      <c r="U29" s="203"/>
      <c r="V29" s="197"/>
      <c r="W29" s="200" t="s">
        <v>351</v>
      </c>
      <c r="X29" s="197"/>
      <c r="Y29" s="197"/>
      <c r="Z29" s="197"/>
      <c r="AA29" s="197"/>
      <c r="AB29" s="197"/>
      <c r="AC29" s="197"/>
      <c r="AD29" s="197"/>
      <c r="AE29" s="197"/>
      <c r="AF29" s="197"/>
      <c r="AG29" s="197"/>
      <c r="AH29" s="197"/>
      <c r="AI29" s="197"/>
      <c r="AJ29" s="197"/>
      <c r="AK29" s="197"/>
      <c r="AL29" s="197"/>
      <c r="AM29" s="197"/>
      <c r="AN29" s="197"/>
      <c r="AO29" s="197"/>
      <c r="AP29" s="197"/>
      <c r="AQ29" s="197"/>
      <c r="AR29" s="197"/>
      <c r="AS29" s="197"/>
      <c r="AT29" s="203"/>
      <c r="AU29" s="290"/>
      <c r="AV29" s="197"/>
      <c r="AW29" s="203"/>
      <c r="AX29" s="200" t="s">
        <v>354</v>
      </c>
      <c r="AY29" s="200" t="s">
        <v>352</v>
      </c>
      <c r="AZ29" s="202" t="s">
        <v>353</v>
      </c>
      <c r="BA29" s="104"/>
      <c r="BB29" s="197"/>
      <c r="BC29" s="204" t="s">
        <v>354</v>
      </c>
    </row>
    <row r="30" spans="5:55" x14ac:dyDescent="0.2">
      <c r="E30" s="746" t="str">
        <f>B68</f>
        <v>Iron and steel</v>
      </c>
      <c r="F30" s="701">
        <f>IF(ISNUMBER('energy balance'!C61/SUM('energy balance'!C$61:'energy balance'!C$73)),'energy balance'!C61/SUM('energy balance'!C$61:'energy balance'!C$73),0)</f>
        <v>0</v>
      </c>
      <c r="G30" s="289">
        <f>IF(ISNUMBER('energy balance'!D61/SUM('energy balance'!D$61:'energy balance'!D$73)),'energy balance'!D61/SUM('energy balance'!D$61:'energy balance'!D$73),0)</f>
        <v>0</v>
      </c>
      <c r="H30" s="289">
        <f>IF(ISNUMBER('energy balance'!E61/SUM('energy balance'!E$61:'energy balance'!E$73)),'energy balance'!E61/SUM('energy balance'!E$61:'energy balance'!E$73),0)</f>
        <v>0</v>
      </c>
      <c r="I30" s="289">
        <f>IF(ISNUMBER('energy balance'!F61/SUM('energy balance'!F$61:'energy balance'!F$73)),'energy balance'!F61/SUM('energy balance'!F$61:'energy balance'!F$73),0)</f>
        <v>0</v>
      </c>
      <c r="J30" s="289">
        <f>IF(ISNUMBER('energy balance'!G61/SUM('energy balance'!G$61:'energy balance'!G$73)),'energy balance'!G61/SUM('energy balance'!G$61:'energy balance'!G$73),0)</f>
        <v>0</v>
      </c>
      <c r="K30" s="289">
        <f>IF(ISNUMBER('energy balance'!H61/SUM('energy balance'!H$61:'energy balance'!H$73)),'energy balance'!H61/SUM('energy balance'!H$61:'energy balance'!H$73),0)</f>
        <v>0</v>
      </c>
      <c r="L30" s="702">
        <f>IF(ISNUMBER('energy balance'!I61/SUM('energy balance'!I$61:'energy balance'!I$73)),'energy balance'!I61/SUM('energy balance'!I$61:'energy balance'!I$73),0)</f>
        <v>0</v>
      </c>
      <c r="M30" s="289">
        <f>IF(ISNUMBER('energy balance'!J61/SUM('energy balance'!J$61:'energy balance'!J$73)),'energy balance'!J61/SUM('energy balance'!J$61:'energy balance'!J$73),0)</f>
        <v>0</v>
      </c>
      <c r="N30" s="289">
        <f>IF(ISNUMBER('energy balance'!K61/SUM('energy balance'!K$61:'energy balance'!K$73)),'energy balance'!K61/SUM('energy balance'!K$61:'energy balance'!K$73),0)</f>
        <v>0</v>
      </c>
      <c r="O30" s="289">
        <f>IF(ISNUMBER('energy balance'!L61/SUM('energy balance'!L$61:'energy balance'!L$73)),'energy balance'!L61/SUM('energy balance'!L$61:'energy balance'!L$73),0)</f>
        <v>0</v>
      </c>
      <c r="P30" s="289">
        <f>IF(ISNUMBER('energy balance'!M61/SUM('energy balance'!M$61:'energy balance'!M$73)),'energy balance'!M61/SUM('energy balance'!M$61:'energy balance'!M$73),0)</f>
        <v>0</v>
      </c>
      <c r="Q30" s="289">
        <f>IF(ISNUMBER('energy balance'!N61/SUM('energy balance'!N$61:'energy balance'!N$73)),'energy balance'!N61/SUM('energy balance'!N$61:'energy balance'!N$73),0)</f>
        <v>0</v>
      </c>
      <c r="R30" s="703">
        <f>IF(ISNUMBER('energy balance'!O61/SUM('energy balance'!O$61:'energy balance'!O$73)),'energy balance'!O61/SUM('energy balance'!O$61:'energy balance'!O$73),0)</f>
        <v>0</v>
      </c>
      <c r="S30" s="289">
        <f>IF(ISNUMBER('energy balance'!P61/SUM('energy balance'!P$61:'energy balance'!P$73)),'energy balance'!P61/SUM('energy balance'!P$61:'energy balance'!P$73),0)</f>
        <v>0</v>
      </c>
      <c r="T30" s="289">
        <f>IF(ISNUMBER('energy balance'!Q61/SUM('energy balance'!Q$61:'energy balance'!Q$73)),'energy balance'!Q61/SUM('energy balance'!Q$61:'energy balance'!Q$73),0)</f>
        <v>0</v>
      </c>
      <c r="U30" s="289">
        <f>IF(ISNUMBER('energy balance'!R61/SUM('energy balance'!R$61:'energy balance'!R$73)),'energy balance'!R61/SUM('energy balance'!R$61:'energy balance'!R$73),0)</f>
        <v>0</v>
      </c>
      <c r="V30" s="702">
        <f>IF(ISNUMBER('energy balance'!S61/SUM('energy balance'!S$61:'energy balance'!S$73)),'energy balance'!S61/SUM('energy balance'!S$61:'energy balance'!S$73),0)</f>
        <v>0</v>
      </c>
      <c r="W30" s="702">
        <f>IF(ISNUMBER('energy balance'!T61/SUM('energy balance'!T$61:'energy balance'!T$73)),'energy balance'!T61/SUM('energy balance'!T$61:'energy balance'!T$73),0)</f>
        <v>0</v>
      </c>
      <c r="X30" s="289">
        <f>IF(ISNUMBER('energy balance'!U61/SUM('energy balance'!U$61:'energy balance'!U$73)),'energy balance'!U61/SUM('energy balance'!U$61:'energy balance'!U$73),0)</f>
        <v>0</v>
      </c>
      <c r="Y30" s="289">
        <f>IF(ISNUMBER('energy balance'!V61/SUM('energy balance'!V$61:'energy balance'!V$73)),'energy balance'!V61/SUM('energy balance'!V$61:'energy balance'!V$73),0)</f>
        <v>0</v>
      </c>
      <c r="Z30" s="289">
        <f>IF(ISNUMBER('energy balance'!W61/SUM('energy balance'!W$61:'energy balance'!W$73)),'energy balance'!W61/SUM('energy balance'!W$61:'energy balance'!W$73),0)</f>
        <v>0</v>
      </c>
      <c r="AA30" s="289">
        <f>IF(ISNUMBER('energy balance'!X61/SUM('energy balance'!X$61:'energy balance'!X$73)),'energy balance'!X61/SUM('energy balance'!X$61:'energy balance'!X$73),0)</f>
        <v>0</v>
      </c>
      <c r="AB30" s="289">
        <f>IF(ISNUMBER('energy balance'!Y61/SUM('energy balance'!Y$61:'energy balance'!Y$73)),'energy balance'!Y61/SUM('energy balance'!Y$61:'energy balance'!Y$73),0)</f>
        <v>0</v>
      </c>
      <c r="AC30" s="289">
        <f>IF(ISNUMBER('energy balance'!Z61/SUM('energy balance'!Z$61:'energy balance'!Z$73)),'energy balance'!Z61/SUM('energy balance'!Z$61:'energy balance'!Z$73),0)</f>
        <v>0</v>
      </c>
      <c r="AD30" s="289">
        <f>IF(ISNUMBER('energy balance'!AA61/SUM('energy balance'!AA$61:'energy balance'!AA$73)),'energy balance'!AA61/SUM('energy balance'!AA$61:'energy balance'!AA$73),0)</f>
        <v>0</v>
      </c>
      <c r="AE30" s="289">
        <f>IF(ISNUMBER('energy balance'!AB61/SUM('energy balance'!AB$61:'energy balance'!AB$73)),'energy balance'!AB61/SUM('energy balance'!AB$61:'energy balance'!AB$73),0)</f>
        <v>0</v>
      </c>
      <c r="AF30" s="289">
        <f>IF(ISNUMBER('energy balance'!AC61/SUM('energy balance'!AC$61:'energy balance'!AC$73)),'energy balance'!AC61/SUM('energy balance'!AC$61:'energy balance'!AC$73),0)</f>
        <v>0</v>
      </c>
      <c r="AG30" s="289">
        <f>IF(ISNUMBER('energy balance'!AD61/SUM('energy balance'!AD$61:'energy balance'!AD$73)),'energy balance'!AD61/SUM('energy balance'!AD$61:'energy balance'!AD$73),0)</f>
        <v>0</v>
      </c>
      <c r="AH30" s="289">
        <f>IF(ISNUMBER('energy balance'!AE61/SUM('energy balance'!AE$61:'energy balance'!AE$73)),'energy balance'!AE61/SUM('energy balance'!AE$61:'energy balance'!AE$73),0)</f>
        <v>0</v>
      </c>
      <c r="AI30" s="289">
        <f>IF(ISNUMBER('energy balance'!AF61/SUM('energy balance'!AF$61:'energy balance'!AF$73)),'energy balance'!AF61/SUM('energy balance'!AF$61:'energy balance'!AF$73),0)</f>
        <v>0</v>
      </c>
      <c r="AJ30" s="289">
        <f>IF(ISNUMBER('energy balance'!AG61/SUM('energy balance'!AG$61:'energy balance'!AG$73)),'energy balance'!AG61/SUM('energy balance'!AG$61:'energy balance'!AG$73),0)</f>
        <v>0</v>
      </c>
      <c r="AK30" s="289">
        <f>IF(ISNUMBER('energy balance'!AH61/SUM('energy balance'!AH$61:'energy balance'!AH$73)),'energy balance'!AH61/SUM('energy balance'!AH$61:'energy balance'!AH$73),0)</f>
        <v>0</v>
      </c>
      <c r="AL30" s="289">
        <f>IF(ISNUMBER('energy balance'!AI61/SUM('energy balance'!AI$61:'energy balance'!AI$73)),'energy balance'!AI61/SUM('energy balance'!AI$61:'energy balance'!AI$73),0)</f>
        <v>0</v>
      </c>
      <c r="AM30" s="289">
        <f>IF(ISNUMBER('energy balance'!AJ61/SUM('energy balance'!AJ$61:'energy balance'!AJ$73)),'energy balance'!AJ61/SUM('energy balance'!AJ$61:'energy balance'!AJ$73),0)</f>
        <v>0</v>
      </c>
      <c r="AN30" s="289">
        <f>IF(ISNUMBER('energy balance'!AK61/SUM('energy balance'!AK$61:'energy balance'!AK$73)),'energy balance'!AK61/SUM('energy balance'!AK$61:'energy balance'!AK$73),0)</f>
        <v>0</v>
      </c>
      <c r="AO30" s="289">
        <f>IF(ISNUMBER('energy balance'!AL61/SUM('energy balance'!AL$61:'energy balance'!AL$73)),'energy balance'!AL61/SUM('energy balance'!AL$61:'energy balance'!AL$73),0)</f>
        <v>0</v>
      </c>
      <c r="AP30" s="289">
        <f>IF(ISNUMBER('energy balance'!AM61/SUM('energy balance'!AM$61:'energy balance'!AM$73)),'energy balance'!AM61/SUM('energy balance'!AM$61:'energy balance'!AM$73),0)</f>
        <v>0</v>
      </c>
      <c r="AQ30" s="289">
        <f>IF(ISNUMBER('energy balance'!AN61/SUM('energy balance'!AN$61:'energy balance'!AN$73)),'energy balance'!AN61/SUM('energy balance'!AN$61:'energy balance'!AN$73),0)</f>
        <v>0</v>
      </c>
      <c r="AR30" s="289">
        <f>IF(ISNUMBER('energy balance'!AO61/SUM('energy balance'!AO$61:'energy balance'!AO$73)),'energy balance'!AO61/SUM('energy balance'!AO$61:'energy balance'!AO$73),0)</f>
        <v>0</v>
      </c>
      <c r="AS30" s="289">
        <f>IF(ISNUMBER('energy balance'!AP61/SUM('energy balance'!AP$61:'energy balance'!AP$73)),'energy balance'!AP61/SUM('energy balance'!AP$61:'energy balance'!AP$73),0)</f>
        <v>0</v>
      </c>
      <c r="AT30" s="289">
        <f>IF(ISNUMBER('energy balance'!AQ61/SUM('energy balance'!AQ$61:'energy balance'!AQ$73)),'energy balance'!AQ61/SUM('energy balance'!AQ$61:'energy balance'!AQ$73),0)</f>
        <v>0</v>
      </c>
      <c r="AU30" s="703">
        <f>IF(ISNUMBER('energy balance'!AR61/SUM('energy balance'!AR$61:'energy balance'!AR$73)),'energy balance'!AR61/SUM('energy balance'!AR$61:'energy balance'!AR$73),0)</f>
        <v>0</v>
      </c>
      <c r="AV30" s="289">
        <f>IF(ISNUMBER('energy balance'!AS61/SUM('energy balance'!AS$61:'energy balance'!AS$73)),'energy balance'!AS61/SUM('energy balance'!AS$61:'energy balance'!AS$73),0)</f>
        <v>0</v>
      </c>
      <c r="AW30" s="289">
        <f>IF(ISNUMBER('energy balance'!AT61/SUM('energy balance'!AT$61:'energy balance'!AT$73)),'energy balance'!AT61/SUM('energy balance'!AT$61:'energy balance'!AT$73),0)</f>
        <v>0</v>
      </c>
      <c r="AX30" s="702">
        <f>IF(ISNUMBER('energy balance'!AU61/SUM('energy balance'!AU$61:'energy balance'!AU$73)),'energy balance'!AU61/SUM('energy balance'!AU$61:'energy balance'!AU$73),0)</f>
        <v>0</v>
      </c>
      <c r="AY30" s="702">
        <f>IF(ISNUMBER('energy balance'!AV61/SUM('energy balance'!AV$61:'energy balance'!AV$73)),'energy balance'!AV61/SUM('energy balance'!AV$61:'energy balance'!AV$73),0)</f>
        <v>0</v>
      </c>
      <c r="AZ30" s="289">
        <f>IF(ISNUMBER('energy balance'!AW61/SUM('energy balance'!AW$61:'energy balance'!AW$73)),'energy balance'!AW61/SUM('energy balance'!AW$61:'energy balance'!AW$73),0)</f>
        <v>0</v>
      </c>
      <c r="BA30" s="289">
        <f>IF(ISNUMBER('energy balance'!AX61/SUM('energy balance'!AX$61:'energy balance'!AX$73)),'energy balance'!AX61/SUM('energy balance'!AX$61:'energy balance'!AX$73),0)</f>
        <v>0</v>
      </c>
      <c r="BB30" s="289">
        <f>IF(ISNUMBER('energy balance'!AY61/SUM('energy balance'!AY$61:'energy balance'!AY$73)),'energy balance'!AY61/SUM('energy balance'!AY$61:'energy balance'!AY$73),0)</f>
        <v>0</v>
      </c>
      <c r="BC30" s="716">
        <f>IF(ISNUMBER('energy balance'!AZ61/SUM('energy balance'!AZ$61:'energy balance'!AZ$73)),'energy balance'!AZ61/SUM('energy balance'!AZ$61:'energy balance'!AZ$73),0)</f>
        <v>0</v>
      </c>
    </row>
    <row r="31" spans="5:55" x14ac:dyDescent="0.2">
      <c r="E31" s="746" t="str">
        <f t="shared" ref="E31:E42" si="1">B69</f>
        <v>Chemical and petrochemical</v>
      </c>
      <c r="F31" s="291">
        <f>IF(ISNUMBER('energy balance'!C62/SUM('energy balance'!C$61:'energy balance'!C$73)),'energy balance'!C62/SUM('energy balance'!C$61:'energy balance'!C$73),0)</f>
        <v>0</v>
      </c>
      <c r="G31" s="288">
        <f>IF(ISNUMBER('energy balance'!D62/SUM('energy balance'!D$61:'energy balance'!D$73)),'energy balance'!D62/SUM('energy balance'!D$61:'energy balance'!D$73),0)</f>
        <v>0</v>
      </c>
      <c r="H31" s="288">
        <f>IF(ISNUMBER('energy balance'!E62/SUM('energy balance'!E$61:'energy balance'!E$73)),'energy balance'!E62/SUM('energy balance'!E$61:'energy balance'!E$73),0)</f>
        <v>0</v>
      </c>
      <c r="I31" s="288">
        <f>IF(ISNUMBER('energy balance'!F62/SUM('energy balance'!F$61:'energy balance'!F$73)),'energy balance'!F62/SUM('energy balance'!F$61:'energy balance'!F$73),0)</f>
        <v>0</v>
      </c>
      <c r="J31" s="288">
        <f>IF(ISNUMBER('energy balance'!G62/SUM('energy balance'!G$61:'energy balance'!G$73)),'energy balance'!G62/SUM('energy balance'!G$61:'energy balance'!G$73),0)</f>
        <v>0</v>
      </c>
      <c r="K31" s="288">
        <f>IF(ISNUMBER('energy balance'!H62/SUM('energy balance'!H$61:'energy balance'!H$73)),'energy balance'!H62/SUM('energy balance'!H$61:'energy balance'!H$73),0)</f>
        <v>0</v>
      </c>
      <c r="L31" s="705">
        <f>IF(ISNUMBER('energy balance'!I62/SUM('energy balance'!I$61:'energy balance'!I$73)),'energy balance'!I62/SUM('energy balance'!I$61:'energy balance'!I$73),0)</f>
        <v>0</v>
      </c>
      <c r="M31" s="288">
        <f>IF(ISNUMBER('energy balance'!J62/SUM('energy balance'!J$61:'energy balance'!J$73)),'energy balance'!J62/SUM('energy balance'!J$61:'energy balance'!J$73),0)</f>
        <v>0</v>
      </c>
      <c r="N31" s="288">
        <f>IF(ISNUMBER('energy balance'!K62/SUM('energy balance'!K$61:'energy balance'!K$73)),'energy balance'!K62/SUM('energy balance'!K$61:'energy balance'!K$73),0)</f>
        <v>0</v>
      </c>
      <c r="O31" s="288">
        <f>IF(ISNUMBER('energy balance'!L62/SUM('energy balance'!L$61:'energy balance'!L$73)),'energy balance'!L62/SUM('energy balance'!L$61:'energy balance'!L$73),0)</f>
        <v>0</v>
      </c>
      <c r="P31" s="288">
        <f>IF(ISNUMBER('energy balance'!M62/SUM('energy balance'!M$61:'energy balance'!M$73)),'energy balance'!M62/SUM('energy balance'!M$61:'energy balance'!M$73),0)</f>
        <v>0</v>
      </c>
      <c r="Q31" s="288">
        <f>IF(ISNUMBER('energy balance'!N62/SUM('energy balance'!N$61:'energy balance'!N$73)),'energy balance'!N62/SUM('energy balance'!N$61:'energy balance'!N$73),0)</f>
        <v>0</v>
      </c>
      <c r="R31" s="706">
        <f>IF(ISNUMBER('energy balance'!O62/SUM('energy balance'!O$61:'energy balance'!O$73)),'energy balance'!O62/SUM('energy balance'!O$61:'energy balance'!O$73),0)</f>
        <v>0</v>
      </c>
      <c r="S31" s="288">
        <f>IF(ISNUMBER('energy balance'!P62/SUM('energy balance'!P$61:'energy balance'!P$73)),'energy balance'!P62/SUM('energy balance'!P$61:'energy balance'!P$73),0)</f>
        <v>0</v>
      </c>
      <c r="T31" s="288">
        <f>IF(ISNUMBER('energy balance'!Q62/SUM('energy balance'!Q$61:'energy balance'!Q$73)),'energy balance'!Q62/SUM('energy balance'!Q$61:'energy balance'!Q$73),0)</f>
        <v>0</v>
      </c>
      <c r="U31" s="288">
        <f>IF(ISNUMBER('energy balance'!R62/SUM('energy balance'!R$61:'energy balance'!R$73)),'energy balance'!R62/SUM('energy balance'!R$61:'energy balance'!R$73),0)</f>
        <v>0</v>
      </c>
      <c r="V31" s="705">
        <f>IF(ISNUMBER('energy balance'!S62/SUM('energy balance'!S$61:'energy balance'!S$73)),'energy balance'!S62/SUM('energy balance'!S$61:'energy balance'!S$73),0)</f>
        <v>0</v>
      </c>
      <c r="W31" s="705">
        <f>IF(ISNUMBER('energy balance'!T62/SUM('energy balance'!T$61:'energy balance'!T$73)),'energy balance'!T62/SUM('energy balance'!T$61:'energy balance'!T$73),0)</f>
        <v>0</v>
      </c>
      <c r="X31" s="288">
        <f>IF(ISNUMBER('energy balance'!U62/SUM('energy balance'!U$61:'energy balance'!U$73)),'energy balance'!U62/SUM('energy balance'!U$61:'energy balance'!U$73),0)</f>
        <v>0</v>
      </c>
      <c r="Y31" s="288">
        <f>IF(ISNUMBER('energy balance'!V62/SUM('energy balance'!V$61:'energy balance'!V$73)),'energy balance'!V62/SUM('energy balance'!V$61:'energy balance'!V$73),0)</f>
        <v>0</v>
      </c>
      <c r="Z31" s="288">
        <f>IF(ISNUMBER('energy balance'!W62/SUM('energy balance'!W$61:'energy balance'!W$73)),'energy balance'!W62/SUM('energy balance'!W$61:'energy balance'!W$73),0)</f>
        <v>0</v>
      </c>
      <c r="AA31" s="288">
        <f>IF(ISNUMBER('energy balance'!X62/SUM('energy balance'!X$61:'energy balance'!X$73)),'energy balance'!X62/SUM('energy balance'!X$61:'energy balance'!X$73),0)</f>
        <v>0</v>
      </c>
      <c r="AB31" s="288">
        <f>IF(ISNUMBER('energy balance'!Y62/SUM('energy balance'!Y$61:'energy balance'!Y$73)),'energy balance'!Y62/SUM('energy balance'!Y$61:'energy balance'!Y$73),0)</f>
        <v>0</v>
      </c>
      <c r="AC31" s="288">
        <f>IF(ISNUMBER('energy balance'!Z62/SUM('energy balance'!Z$61:'energy balance'!Z$73)),'energy balance'!Z62/SUM('energy balance'!Z$61:'energy balance'!Z$73),0)</f>
        <v>0</v>
      </c>
      <c r="AD31" s="288">
        <f>IF(ISNUMBER('energy balance'!AA62/SUM('energy balance'!AA$61:'energy balance'!AA$73)),'energy balance'!AA62/SUM('energy balance'!AA$61:'energy balance'!AA$73),0)</f>
        <v>0</v>
      </c>
      <c r="AE31" s="288">
        <f>IF(ISNUMBER('energy balance'!AB62/SUM('energy balance'!AB$61:'energy balance'!AB$73)),'energy balance'!AB62/SUM('energy balance'!AB$61:'energy balance'!AB$73),0)</f>
        <v>0</v>
      </c>
      <c r="AF31" s="288">
        <f>IF(ISNUMBER('energy balance'!AC62/SUM('energy balance'!AC$61:'energy balance'!AC$73)),'energy balance'!AC62/SUM('energy balance'!AC$61:'energy balance'!AC$73),0)</f>
        <v>0</v>
      </c>
      <c r="AG31" s="288">
        <f>IF(ISNUMBER('energy balance'!AD62/SUM('energy balance'!AD$61:'energy balance'!AD$73)),'energy balance'!AD62/SUM('energy balance'!AD$61:'energy balance'!AD$73),0)</f>
        <v>0</v>
      </c>
      <c r="AH31" s="288">
        <f>IF(ISNUMBER('energy balance'!AE62/SUM('energy balance'!AE$61:'energy balance'!AE$73)),'energy balance'!AE62/SUM('energy balance'!AE$61:'energy balance'!AE$73),0)</f>
        <v>0</v>
      </c>
      <c r="AI31" s="288">
        <f>IF(ISNUMBER('energy balance'!AF62/SUM('energy balance'!AF$61:'energy balance'!AF$73)),'energy balance'!AF62/SUM('energy balance'!AF$61:'energy balance'!AF$73),0)</f>
        <v>0</v>
      </c>
      <c r="AJ31" s="288">
        <f>IF(ISNUMBER('energy balance'!AG62/SUM('energy balance'!AG$61:'energy balance'!AG$73)),'energy balance'!AG62/SUM('energy balance'!AG$61:'energy balance'!AG$73),0)</f>
        <v>0</v>
      </c>
      <c r="AK31" s="288">
        <f>IF(ISNUMBER('energy balance'!AH62/SUM('energy balance'!AH$61:'energy balance'!AH$73)),'energy balance'!AH62/SUM('energy balance'!AH$61:'energy balance'!AH$73),0)</f>
        <v>0</v>
      </c>
      <c r="AL31" s="288">
        <f>IF(ISNUMBER('energy balance'!AI62/SUM('energy balance'!AI$61:'energy balance'!AI$73)),'energy balance'!AI62/SUM('energy balance'!AI$61:'energy balance'!AI$73),0)</f>
        <v>0</v>
      </c>
      <c r="AM31" s="288">
        <f>IF(ISNUMBER('energy balance'!AJ62/SUM('energy balance'!AJ$61:'energy balance'!AJ$73)),'energy balance'!AJ62/SUM('energy balance'!AJ$61:'energy balance'!AJ$73),0)</f>
        <v>0</v>
      </c>
      <c r="AN31" s="288">
        <f>IF(ISNUMBER('energy balance'!AK62/SUM('energy balance'!AK$61:'energy balance'!AK$73)),'energy balance'!AK62/SUM('energy balance'!AK$61:'energy balance'!AK$73),0)</f>
        <v>0</v>
      </c>
      <c r="AO31" s="288">
        <f>IF(ISNUMBER('energy balance'!AL62/SUM('energy balance'!AL$61:'energy balance'!AL$73)),'energy balance'!AL62/SUM('energy balance'!AL$61:'energy balance'!AL$73),0)</f>
        <v>0</v>
      </c>
      <c r="AP31" s="288">
        <f>IF(ISNUMBER('energy balance'!AM62/SUM('energy balance'!AM$61:'energy balance'!AM$73)),'energy balance'!AM62/SUM('energy balance'!AM$61:'energy balance'!AM$73),0)</f>
        <v>0</v>
      </c>
      <c r="AQ31" s="288">
        <f>IF(ISNUMBER('energy balance'!AN62/SUM('energy balance'!AN$61:'energy balance'!AN$73)),'energy balance'!AN62/SUM('energy balance'!AN$61:'energy balance'!AN$73),0)</f>
        <v>0</v>
      </c>
      <c r="AR31" s="288">
        <f>IF(ISNUMBER('energy balance'!AO62/SUM('energy balance'!AO$61:'energy balance'!AO$73)),'energy balance'!AO62/SUM('energy balance'!AO$61:'energy balance'!AO$73),0)</f>
        <v>0</v>
      </c>
      <c r="AS31" s="288">
        <f>IF(ISNUMBER('energy balance'!AP62/SUM('energy balance'!AP$61:'energy balance'!AP$73)),'energy balance'!AP62/SUM('energy balance'!AP$61:'energy balance'!AP$73),0)</f>
        <v>0</v>
      </c>
      <c r="AT31" s="288">
        <f>IF(ISNUMBER('energy balance'!AQ62/SUM('energy balance'!AQ$61:'energy balance'!AQ$73)),'energy balance'!AQ62/SUM('energy balance'!AQ$61:'energy balance'!AQ$73),0)</f>
        <v>0</v>
      </c>
      <c r="AU31" s="706">
        <f>IF(ISNUMBER('energy balance'!AR62/SUM('energy balance'!AR$61:'energy balance'!AR$73)),'energy balance'!AR62/SUM('energy balance'!AR$61:'energy balance'!AR$73),0)</f>
        <v>0</v>
      </c>
      <c r="AV31" s="288">
        <f>IF(ISNUMBER('energy balance'!AS62/SUM('energy balance'!AS$61:'energy balance'!AS$73)),'energy balance'!AS62/SUM('energy balance'!AS$61:'energy balance'!AS$73),0)</f>
        <v>0</v>
      </c>
      <c r="AW31" s="288">
        <f>IF(ISNUMBER('energy balance'!AT62/SUM('energy balance'!AT$61:'energy balance'!AT$73)),'energy balance'!AT62/SUM('energy balance'!AT$61:'energy balance'!AT$73),0)</f>
        <v>0</v>
      </c>
      <c r="AX31" s="705">
        <f>IF(ISNUMBER('energy balance'!AU62/SUM('energy balance'!AU$61:'energy balance'!AU$73)),'energy balance'!AU62/SUM('energy balance'!AU$61:'energy balance'!AU$73),0)</f>
        <v>0</v>
      </c>
      <c r="AY31" s="705">
        <f>IF(ISNUMBER('energy balance'!AV62/SUM('energy balance'!AV$61:'energy balance'!AV$73)),'energy balance'!AV62/SUM('energy balance'!AV$61:'energy balance'!AV$73),0)</f>
        <v>0</v>
      </c>
      <c r="AZ31" s="288">
        <f>IF(ISNUMBER('energy balance'!AW62/SUM('energy balance'!AW$61:'energy balance'!AW$73)),'energy balance'!AW62/SUM('energy balance'!AW$61:'energy balance'!AW$73),0)</f>
        <v>0</v>
      </c>
      <c r="BA31" s="288">
        <f>IF(ISNUMBER('energy balance'!AX62/SUM('energy balance'!AX$61:'energy balance'!AX$73)),'energy balance'!AX62/SUM('energy balance'!AX$61:'energy balance'!AX$73),0)</f>
        <v>0</v>
      </c>
      <c r="BB31" s="288">
        <f>IF(ISNUMBER('energy balance'!AY62/SUM('energy balance'!AY$61:'energy balance'!AY$73)),'energy balance'!AY62/SUM('energy balance'!AY$61:'energy balance'!AY$73),0)</f>
        <v>0</v>
      </c>
      <c r="BC31" s="717">
        <f>IF(ISNUMBER('energy balance'!AZ62/SUM('energy balance'!AZ$61:'energy balance'!AZ$73)),'energy balance'!AZ62/SUM('energy balance'!AZ$61:'energy balance'!AZ$73),0)</f>
        <v>0</v>
      </c>
    </row>
    <row r="32" spans="5:55" x14ac:dyDescent="0.2">
      <c r="E32" s="746" t="str">
        <f t="shared" si="1"/>
        <v>Non-ferrous metals</v>
      </c>
      <c r="F32" s="291">
        <f>IF(ISNUMBER('energy balance'!C63/SUM('energy balance'!C$61:'energy balance'!C$73)),'energy balance'!C63/SUM('energy balance'!C$61:'energy balance'!C$73),0)</f>
        <v>0</v>
      </c>
      <c r="G32" s="288">
        <f>IF(ISNUMBER('energy balance'!D63/SUM('energy balance'!D$61:'energy balance'!D$73)),'energy balance'!D63/SUM('energy balance'!D$61:'energy balance'!D$73),0)</f>
        <v>0</v>
      </c>
      <c r="H32" s="288">
        <f>IF(ISNUMBER('energy balance'!E63/SUM('energy balance'!E$61:'energy balance'!E$73)),'energy balance'!E63/SUM('energy balance'!E$61:'energy balance'!E$73),0)</f>
        <v>0</v>
      </c>
      <c r="I32" s="288">
        <f>IF(ISNUMBER('energy balance'!F63/SUM('energy balance'!F$61:'energy balance'!F$73)),'energy balance'!F63/SUM('energy balance'!F$61:'energy balance'!F$73),0)</f>
        <v>0</v>
      </c>
      <c r="J32" s="288">
        <f>IF(ISNUMBER('energy balance'!G63/SUM('energy balance'!G$61:'energy balance'!G$73)),'energy balance'!G63/SUM('energy balance'!G$61:'energy balance'!G$73),0)</f>
        <v>0</v>
      </c>
      <c r="K32" s="288">
        <f>IF(ISNUMBER('energy balance'!H63/SUM('energy balance'!H$61:'energy balance'!H$73)),'energy balance'!H63/SUM('energy balance'!H$61:'energy balance'!H$73),0)</f>
        <v>0</v>
      </c>
      <c r="L32" s="705">
        <f>IF(ISNUMBER('energy balance'!I63/SUM('energy balance'!I$61:'energy balance'!I$73)),'energy balance'!I63/SUM('energy balance'!I$61:'energy balance'!I$73),0)</f>
        <v>0</v>
      </c>
      <c r="M32" s="288">
        <f>IF(ISNUMBER('energy balance'!J63/SUM('energy balance'!J$61:'energy balance'!J$73)),'energy balance'!J63/SUM('energy balance'!J$61:'energy balance'!J$73),0)</f>
        <v>0</v>
      </c>
      <c r="N32" s="288">
        <f>IF(ISNUMBER('energy balance'!K63/SUM('energy balance'!K$61:'energy balance'!K$73)),'energy balance'!K63/SUM('energy balance'!K$61:'energy balance'!K$73),0)</f>
        <v>0</v>
      </c>
      <c r="O32" s="288">
        <f>IF(ISNUMBER('energy balance'!L63/SUM('energy balance'!L$61:'energy balance'!L$73)),'energy balance'!L63/SUM('energy balance'!L$61:'energy balance'!L$73),0)</f>
        <v>0</v>
      </c>
      <c r="P32" s="288">
        <f>IF(ISNUMBER('energy balance'!M63/SUM('energy balance'!M$61:'energy balance'!M$73)),'energy balance'!M63/SUM('energy balance'!M$61:'energy balance'!M$73),0)</f>
        <v>0</v>
      </c>
      <c r="Q32" s="288">
        <f>IF(ISNUMBER('energy balance'!N63/SUM('energy balance'!N$61:'energy balance'!N$73)),'energy balance'!N63/SUM('energy balance'!N$61:'energy balance'!N$73),0)</f>
        <v>0</v>
      </c>
      <c r="R32" s="706">
        <f>IF(ISNUMBER('energy balance'!O63/SUM('energy balance'!O$61:'energy balance'!O$73)),'energy balance'!O63/SUM('energy balance'!O$61:'energy balance'!O$73),0)</f>
        <v>0</v>
      </c>
      <c r="S32" s="288">
        <f>IF(ISNUMBER('energy balance'!P63/SUM('energy balance'!P$61:'energy balance'!P$73)),'energy balance'!P63/SUM('energy balance'!P$61:'energy balance'!P$73),0)</f>
        <v>0</v>
      </c>
      <c r="T32" s="288">
        <f>IF(ISNUMBER('energy balance'!Q63/SUM('energy balance'!Q$61:'energy balance'!Q$73)),'energy balance'!Q63/SUM('energy balance'!Q$61:'energy balance'!Q$73),0)</f>
        <v>0</v>
      </c>
      <c r="U32" s="288">
        <f>IF(ISNUMBER('energy balance'!R63/SUM('energy balance'!R$61:'energy balance'!R$73)),'energy balance'!R63/SUM('energy balance'!R$61:'energy balance'!R$73),0)</f>
        <v>0</v>
      </c>
      <c r="V32" s="705">
        <f>IF(ISNUMBER('energy balance'!S63/SUM('energy balance'!S$61:'energy balance'!S$73)),'energy balance'!S63/SUM('energy balance'!S$61:'energy balance'!S$73),0)</f>
        <v>0</v>
      </c>
      <c r="W32" s="705">
        <f>IF(ISNUMBER('energy balance'!T63/SUM('energy balance'!T$61:'energy balance'!T$73)),'energy balance'!T63/SUM('energy balance'!T$61:'energy balance'!T$73),0)</f>
        <v>0</v>
      </c>
      <c r="X32" s="288">
        <f>IF(ISNUMBER('energy balance'!U63/SUM('energy balance'!U$61:'energy balance'!U$73)),'energy balance'!U63/SUM('energy balance'!U$61:'energy balance'!U$73),0)</f>
        <v>0</v>
      </c>
      <c r="Y32" s="288">
        <f>IF(ISNUMBER('energy balance'!V63/SUM('energy balance'!V$61:'energy balance'!V$73)),'energy balance'!V63/SUM('energy balance'!V$61:'energy balance'!V$73),0)</f>
        <v>0</v>
      </c>
      <c r="Z32" s="288">
        <f>IF(ISNUMBER('energy balance'!W63/SUM('energy balance'!W$61:'energy balance'!W$73)),'energy balance'!W63/SUM('energy balance'!W$61:'energy balance'!W$73),0)</f>
        <v>0</v>
      </c>
      <c r="AA32" s="288">
        <f>IF(ISNUMBER('energy balance'!X63/SUM('energy balance'!X$61:'energy balance'!X$73)),'energy balance'!X63/SUM('energy balance'!X$61:'energy balance'!X$73),0)</f>
        <v>0</v>
      </c>
      <c r="AB32" s="288">
        <f>IF(ISNUMBER('energy balance'!Y63/SUM('energy balance'!Y$61:'energy balance'!Y$73)),'energy balance'!Y63/SUM('energy balance'!Y$61:'energy balance'!Y$73),0)</f>
        <v>0</v>
      </c>
      <c r="AC32" s="288">
        <f>IF(ISNUMBER('energy balance'!Z63/SUM('energy balance'!Z$61:'energy balance'!Z$73)),'energy balance'!Z63/SUM('energy balance'!Z$61:'energy balance'!Z$73),0)</f>
        <v>0</v>
      </c>
      <c r="AD32" s="288">
        <f>IF(ISNUMBER('energy balance'!AA63/SUM('energy balance'!AA$61:'energy balance'!AA$73)),'energy balance'!AA63/SUM('energy balance'!AA$61:'energy balance'!AA$73),0)</f>
        <v>0</v>
      </c>
      <c r="AE32" s="288">
        <f>IF(ISNUMBER('energy balance'!AB63/SUM('energy balance'!AB$61:'energy balance'!AB$73)),'energy balance'!AB63/SUM('energy balance'!AB$61:'energy balance'!AB$73),0)</f>
        <v>0</v>
      </c>
      <c r="AF32" s="288">
        <f>IF(ISNUMBER('energy balance'!AC63/SUM('energy balance'!AC$61:'energy balance'!AC$73)),'energy balance'!AC63/SUM('energy balance'!AC$61:'energy balance'!AC$73),0)</f>
        <v>0</v>
      </c>
      <c r="AG32" s="288">
        <f>IF(ISNUMBER('energy balance'!AD63/SUM('energy balance'!AD$61:'energy balance'!AD$73)),'energy balance'!AD63/SUM('energy balance'!AD$61:'energy balance'!AD$73),0)</f>
        <v>0</v>
      </c>
      <c r="AH32" s="288">
        <f>IF(ISNUMBER('energy balance'!AE63/SUM('energy balance'!AE$61:'energy balance'!AE$73)),'energy balance'!AE63/SUM('energy balance'!AE$61:'energy balance'!AE$73),0)</f>
        <v>0</v>
      </c>
      <c r="AI32" s="288">
        <f>IF(ISNUMBER('energy balance'!AF63/SUM('energy balance'!AF$61:'energy balance'!AF$73)),'energy balance'!AF63/SUM('energy balance'!AF$61:'energy balance'!AF$73),0)</f>
        <v>0</v>
      </c>
      <c r="AJ32" s="288">
        <f>IF(ISNUMBER('energy balance'!AG63/SUM('energy balance'!AG$61:'energy balance'!AG$73)),'energy balance'!AG63/SUM('energy balance'!AG$61:'energy balance'!AG$73),0)</f>
        <v>0</v>
      </c>
      <c r="AK32" s="288">
        <f>IF(ISNUMBER('energy balance'!AH63/SUM('energy balance'!AH$61:'energy balance'!AH$73)),'energy balance'!AH63/SUM('energy balance'!AH$61:'energy balance'!AH$73),0)</f>
        <v>0</v>
      </c>
      <c r="AL32" s="288">
        <f>IF(ISNUMBER('energy balance'!AI63/SUM('energy balance'!AI$61:'energy balance'!AI$73)),'energy balance'!AI63/SUM('energy balance'!AI$61:'energy balance'!AI$73),0)</f>
        <v>0</v>
      </c>
      <c r="AM32" s="288">
        <f>IF(ISNUMBER('energy balance'!AJ63/SUM('energy balance'!AJ$61:'energy balance'!AJ$73)),'energy balance'!AJ63/SUM('energy balance'!AJ$61:'energy balance'!AJ$73),0)</f>
        <v>0</v>
      </c>
      <c r="AN32" s="288">
        <f>IF(ISNUMBER('energy balance'!AK63/SUM('energy balance'!AK$61:'energy balance'!AK$73)),'energy balance'!AK63/SUM('energy balance'!AK$61:'energy balance'!AK$73),0)</f>
        <v>0</v>
      </c>
      <c r="AO32" s="288">
        <f>IF(ISNUMBER('energy balance'!AL63/SUM('energy balance'!AL$61:'energy balance'!AL$73)),'energy balance'!AL63/SUM('energy balance'!AL$61:'energy balance'!AL$73),0)</f>
        <v>0</v>
      </c>
      <c r="AP32" s="288">
        <f>IF(ISNUMBER('energy balance'!AM63/SUM('energy balance'!AM$61:'energy balance'!AM$73)),'energy balance'!AM63/SUM('energy balance'!AM$61:'energy balance'!AM$73),0)</f>
        <v>0</v>
      </c>
      <c r="AQ32" s="288">
        <f>IF(ISNUMBER('energy balance'!AN63/SUM('energy balance'!AN$61:'energy balance'!AN$73)),'energy balance'!AN63/SUM('energy balance'!AN$61:'energy balance'!AN$73),0)</f>
        <v>0</v>
      </c>
      <c r="AR32" s="288">
        <f>IF(ISNUMBER('energy balance'!AO63/SUM('energy balance'!AO$61:'energy balance'!AO$73)),'energy balance'!AO63/SUM('energy balance'!AO$61:'energy balance'!AO$73),0)</f>
        <v>0</v>
      </c>
      <c r="AS32" s="288">
        <f>IF(ISNUMBER('energy balance'!AP63/SUM('energy balance'!AP$61:'energy balance'!AP$73)),'energy balance'!AP63/SUM('energy balance'!AP$61:'energy balance'!AP$73),0)</f>
        <v>0</v>
      </c>
      <c r="AT32" s="288">
        <f>IF(ISNUMBER('energy balance'!AQ63/SUM('energy balance'!AQ$61:'energy balance'!AQ$73)),'energy balance'!AQ63/SUM('energy balance'!AQ$61:'energy balance'!AQ$73),0)</f>
        <v>0</v>
      </c>
      <c r="AU32" s="706">
        <f>IF(ISNUMBER('energy balance'!AR63/SUM('energy balance'!AR$61:'energy balance'!AR$73)),'energy balance'!AR63/SUM('energy balance'!AR$61:'energy balance'!AR$73),0)</f>
        <v>0</v>
      </c>
      <c r="AV32" s="288">
        <f>IF(ISNUMBER('energy balance'!AS63/SUM('energy balance'!AS$61:'energy balance'!AS$73)),'energy balance'!AS63/SUM('energy balance'!AS$61:'energy balance'!AS$73),0)</f>
        <v>0</v>
      </c>
      <c r="AW32" s="288">
        <f>IF(ISNUMBER('energy balance'!AT63/SUM('energy balance'!AT$61:'energy balance'!AT$73)),'energy balance'!AT63/SUM('energy balance'!AT$61:'energy balance'!AT$73),0)</f>
        <v>0</v>
      </c>
      <c r="AX32" s="705">
        <f>IF(ISNUMBER('energy balance'!AU63/SUM('energy balance'!AU$61:'energy balance'!AU$73)),'energy balance'!AU63/SUM('energy balance'!AU$61:'energy balance'!AU$73),0)</f>
        <v>0</v>
      </c>
      <c r="AY32" s="705">
        <f>IF(ISNUMBER('energy balance'!AV63/SUM('energy balance'!AV$61:'energy balance'!AV$73)),'energy balance'!AV63/SUM('energy balance'!AV$61:'energy balance'!AV$73),0)</f>
        <v>0</v>
      </c>
      <c r="AZ32" s="288">
        <f>IF(ISNUMBER('energy balance'!AW63/SUM('energy balance'!AW$61:'energy balance'!AW$73)),'energy balance'!AW63/SUM('energy balance'!AW$61:'energy balance'!AW$73),0)</f>
        <v>0</v>
      </c>
      <c r="BA32" s="288">
        <f>IF(ISNUMBER('energy balance'!AX63/SUM('energy balance'!AX$61:'energy balance'!AX$73)),'energy balance'!AX63/SUM('energy balance'!AX$61:'energy balance'!AX$73),0)</f>
        <v>0</v>
      </c>
      <c r="BB32" s="288">
        <f>IF(ISNUMBER('energy balance'!AY63/SUM('energy balance'!AY$61:'energy balance'!AY$73)),'energy balance'!AY63/SUM('energy balance'!AY$61:'energy balance'!AY$73),0)</f>
        <v>0</v>
      </c>
      <c r="BC32" s="717">
        <f>IF(ISNUMBER('energy balance'!AZ63/SUM('energy balance'!AZ$61:'energy balance'!AZ$73)),'energy balance'!AZ63/SUM('energy balance'!AZ$61:'energy balance'!AZ$73),0)</f>
        <v>0</v>
      </c>
    </row>
    <row r="33" spans="2:56" x14ac:dyDescent="0.2">
      <c r="E33" s="746" t="str">
        <f t="shared" si="1"/>
        <v>Non-metallic minerals</v>
      </c>
      <c r="F33" s="291">
        <f>IF(ISNUMBER('energy balance'!C64/SUM('energy balance'!C$61:'energy balance'!C$73)),'energy balance'!C64/SUM('energy balance'!C$61:'energy balance'!C$73),0)</f>
        <v>0</v>
      </c>
      <c r="G33" s="288">
        <f>IF(ISNUMBER('energy balance'!D64/SUM('energy balance'!D$61:'energy balance'!D$73)),'energy balance'!D64/SUM('energy balance'!D$61:'energy balance'!D$73),0)</f>
        <v>0</v>
      </c>
      <c r="H33" s="288">
        <f>IF(ISNUMBER('energy balance'!E64/SUM('energy balance'!E$61:'energy balance'!E$73)),'energy balance'!E64/SUM('energy balance'!E$61:'energy balance'!E$73),0)</f>
        <v>0</v>
      </c>
      <c r="I33" s="288">
        <f>IF(ISNUMBER('energy balance'!F64/SUM('energy balance'!F$61:'energy balance'!F$73)),'energy balance'!F64/SUM('energy balance'!F$61:'energy balance'!F$73),0)</f>
        <v>0</v>
      </c>
      <c r="J33" s="288">
        <f>IF(ISNUMBER('energy balance'!G64/SUM('energy balance'!G$61:'energy balance'!G$73)),'energy balance'!G64/SUM('energy balance'!G$61:'energy balance'!G$73),0)</f>
        <v>0</v>
      </c>
      <c r="K33" s="288">
        <f>IF(ISNUMBER('energy balance'!H64/SUM('energy balance'!H$61:'energy balance'!H$73)),'energy balance'!H64/SUM('energy balance'!H$61:'energy balance'!H$73),0)</f>
        <v>0</v>
      </c>
      <c r="L33" s="705">
        <f>IF(ISNUMBER('energy balance'!I64/SUM('energy balance'!I$61:'energy balance'!I$73)),'energy balance'!I64/SUM('energy balance'!I$61:'energy balance'!I$73),0)</f>
        <v>0</v>
      </c>
      <c r="M33" s="288">
        <f>IF(ISNUMBER('energy balance'!J64/SUM('energy balance'!J$61:'energy balance'!J$73)),'energy balance'!J64/SUM('energy balance'!J$61:'energy balance'!J$73),0)</f>
        <v>0</v>
      </c>
      <c r="N33" s="288">
        <f>IF(ISNUMBER('energy balance'!K64/SUM('energy balance'!K$61:'energy balance'!K$73)),'energy balance'!K64/SUM('energy balance'!K$61:'energy balance'!K$73),0)</f>
        <v>0</v>
      </c>
      <c r="O33" s="288">
        <f>IF(ISNUMBER('energy balance'!L64/SUM('energy balance'!L$61:'energy balance'!L$73)),'energy balance'!L64/SUM('energy balance'!L$61:'energy balance'!L$73),0)</f>
        <v>0</v>
      </c>
      <c r="P33" s="288">
        <f>IF(ISNUMBER('energy balance'!M64/SUM('energy balance'!M$61:'energy balance'!M$73)),'energy balance'!M64/SUM('energy balance'!M$61:'energy balance'!M$73),0)</f>
        <v>0</v>
      </c>
      <c r="Q33" s="288">
        <f>IF(ISNUMBER('energy balance'!N64/SUM('energy balance'!N$61:'energy balance'!N$73)),'energy balance'!N64/SUM('energy balance'!N$61:'energy balance'!N$73),0)</f>
        <v>0</v>
      </c>
      <c r="R33" s="706">
        <f>IF(ISNUMBER('energy balance'!O64/SUM('energy balance'!O$61:'energy balance'!O$73)),'energy balance'!O64/SUM('energy balance'!O$61:'energy balance'!O$73),0)</f>
        <v>0</v>
      </c>
      <c r="S33" s="288">
        <f>IF(ISNUMBER('energy balance'!P64/SUM('energy balance'!P$61:'energy balance'!P$73)),'energy balance'!P64/SUM('energy balance'!P$61:'energy balance'!P$73),0)</f>
        <v>0</v>
      </c>
      <c r="T33" s="288">
        <f>IF(ISNUMBER('energy balance'!Q64/SUM('energy balance'!Q$61:'energy balance'!Q$73)),'energy balance'!Q64/SUM('energy balance'!Q$61:'energy balance'!Q$73),0)</f>
        <v>0</v>
      </c>
      <c r="U33" s="288">
        <f>IF(ISNUMBER('energy balance'!R64/SUM('energy balance'!R$61:'energy balance'!R$73)),'energy balance'!R64/SUM('energy balance'!R$61:'energy balance'!R$73),0)</f>
        <v>0</v>
      </c>
      <c r="V33" s="705">
        <f>IF(ISNUMBER('energy balance'!S64/SUM('energy balance'!S$61:'energy balance'!S$73)),'energy balance'!S64/SUM('energy balance'!S$61:'energy balance'!S$73),0)</f>
        <v>0</v>
      </c>
      <c r="W33" s="705">
        <f>IF(ISNUMBER('energy balance'!T64/SUM('energy balance'!T$61:'energy balance'!T$73)),'energy balance'!T64/SUM('energy balance'!T$61:'energy balance'!T$73),0)</f>
        <v>0</v>
      </c>
      <c r="X33" s="288">
        <f>IF(ISNUMBER('energy balance'!U64/SUM('energy balance'!U$61:'energy balance'!U$73)),'energy balance'!U64/SUM('energy balance'!U$61:'energy balance'!U$73),0)</f>
        <v>0</v>
      </c>
      <c r="Y33" s="288">
        <f>IF(ISNUMBER('energy balance'!V64/SUM('energy balance'!V$61:'energy balance'!V$73)),'energy balance'!V64/SUM('energy balance'!V$61:'energy balance'!V$73),0)</f>
        <v>0</v>
      </c>
      <c r="Z33" s="288">
        <f>IF(ISNUMBER('energy balance'!W64/SUM('energy balance'!W$61:'energy balance'!W$73)),'energy balance'!W64/SUM('energy balance'!W$61:'energy balance'!W$73),0)</f>
        <v>0</v>
      </c>
      <c r="AA33" s="288">
        <f>IF(ISNUMBER('energy balance'!X64/SUM('energy balance'!X$61:'energy balance'!X$73)),'energy balance'!X64/SUM('energy balance'!X$61:'energy balance'!X$73),0)</f>
        <v>0</v>
      </c>
      <c r="AB33" s="288">
        <f>IF(ISNUMBER('energy balance'!Y64/SUM('energy balance'!Y$61:'energy balance'!Y$73)),'energy balance'!Y64/SUM('energy balance'!Y$61:'energy balance'!Y$73),0)</f>
        <v>0</v>
      </c>
      <c r="AC33" s="288">
        <f>IF(ISNUMBER('energy balance'!Z64/SUM('energy balance'!Z$61:'energy balance'!Z$73)),'energy balance'!Z64/SUM('energy balance'!Z$61:'energy balance'!Z$73),0)</f>
        <v>0</v>
      </c>
      <c r="AD33" s="288">
        <f>IF(ISNUMBER('energy balance'!AA64/SUM('energy balance'!AA$61:'energy balance'!AA$73)),'energy balance'!AA64/SUM('energy balance'!AA$61:'energy balance'!AA$73),0)</f>
        <v>0</v>
      </c>
      <c r="AE33" s="288">
        <f>IF(ISNUMBER('energy balance'!AB64/SUM('energy balance'!AB$61:'energy balance'!AB$73)),'energy balance'!AB64/SUM('energy balance'!AB$61:'energy balance'!AB$73),0)</f>
        <v>0</v>
      </c>
      <c r="AF33" s="288">
        <f>IF(ISNUMBER('energy balance'!AC64/SUM('energy balance'!AC$61:'energy balance'!AC$73)),'energy balance'!AC64/SUM('energy balance'!AC$61:'energy balance'!AC$73),0)</f>
        <v>0</v>
      </c>
      <c r="AG33" s="288">
        <f>IF(ISNUMBER('energy balance'!AD64/SUM('energy balance'!AD$61:'energy balance'!AD$73)),'energy balance'!AD64/SUM('energy balance'!AD$61:'energy balance'!AD$73),0)</f>
        <v>0</v>
      </c>
      <c r="AH33" s="288">
        <f>IF(ISNUMBER('energy balance'!AE64/SUM('energy balance'!AE$61:'energy balance'!AE$73)),'energy balance'!AE64/SUM('energy balance'!AE$61:'energy balance'!AE$73),0)</f>
        <v>0</v>
      </c>
      <c r="AI33" s="288">
        <f>IF(ISNUMBER('energy balance'!AF64/SUM('energy balance'!AF$61:'energy balance'!AF$73)),'energy balance'!AF64/SUM('energy balance'!AF$61:'energy balance'!AF$73),0)</f>
        <v>0</v>
      </c>
      <c r="AJ33" s="288">
        <f>IF(ISNUMBER('energy balance'!AG64/SUM('energy balance'!AG$61:'energy balance'!AG$73)),'energy balance'!AG64/SUM('energy balance'!AG$61:'energy balance'!AG$73),0)</f>
        <v>0</v>
      </c>
      <c r="AK33" s="288">
        <f>IF(ISNUMBER('energy balance'!AH64/SUM('energy balance'!AH$61:'energy balance'!AH$73)),'energy balance'!AH64/SUM('energy balance'!AH$61:'energy balance'!AH$73),0)</f>
        <v>0</v>
      </c>
      <c r="AL33" s="288">
        <f>IF(ISNUMBER('energy balance'!AI64/SUM('energy balance'!AI$61:'energy balance'!AI$73)),'energy balance'!AI64/SUM('energy balance'!AI$61:'energy balance'!AI$73),0)</f>
        <v>0</v>
      </c>
      <c r="AM33" s="288">
        <f>IF(ISNUMBER('energy balance'!AJ64/SUM('energy balance'!AJ$61:'energy balance'!AJ$73)),'energy balance'!AJ64/SUM('energy balance'!AJ$61:'energy balance'!AJ$73),0)</f>
        <v>0</v>
      </c>
      <c r="AN33" s="288">
        <f>IF(ISNUMBER('energy balance'!AK64/SUM('energy balance'!AK$61:'energy balance'!AK$73)),'energy balance'!AK64/SUM('energy balance'!AK$61:'energy balance'!AK$73),0)</f>
        <v>0</v>
      </c>
      <c r="AO33" s="288">
        <f>IF(ISNUMBER('energy balance'!AL64/SUM('energy balance'!AL$61:'energy balance'!AL$73)),'energy balance'!AL64/SUM('energy balance'!AL$61:'energy balance'!AL$73),0)</f>
        <v>0</v>
      </c>
      <c r="AP33" s="288">
        <f>IF(ISNUMBER('energy balance'!AM64/SUM('energy balance'!AM$61:'energy balance'!AM$73)),'energy balance'!AM64/SUM('energy balance'!AM$61:'energy balance'!AM$73),0)</f>
        <v>0</v>
      </c>
      <c r="AQ33" s="288">
        <f>IF(ISNUMBER('energy balance'!AN64/SUM('energy balance'!AN$61:'energy balance'!AN$73)),'energy balance'!AN64/SUM('energy balance'!AN$61:'energy balance'!AN$73),0)</f>
        <v>0</v>
      </c>
      <c r="AR33" s="288">
        <f>IF(ISNUMBER('energy balance'!AO64/SUM('energy balance'!AO$61:'energy balance'!AO$73)),'energy balance'!AO64/SUM('energy balance'!AO$61:'energy balance'!AO$73),0)</f>
        <v>0</v>
      </c>
      <c r="AS33" s="288">
        <f>IF(ISNUMBER('energy balance'!AP64/SUM('energy balance'!AP$61:'energy balance'!AP$73)),'energy balance'!AP64/SUM('energy balance'!AP$61:'energy balance'!AP$73),0)</f>
        <v>0</v>
      </c>
      <c r="AT33" s="288">
        <f>IF(ISNUMBER('energy balance'!AQ64/SUM('energy balance'!AQ$61:'energy balance'!AQ$73)),'energy balance'!AQ64/SUM('energy balance'!AQ$61:'energy balance'!AQ$73),0)</f>
        <v>0</v>
      </c>
      <c r="AU33" s="706">
        <f>IF(ISNUMBER('energy balance'!AR64/SUM('energy balance'!AR$61:'energy balance'!AR$73)),'energy balance'!AR64/SUM('energy balance'!AR$61:'energy balance'!AR$73),0)</f>
        <v>0</v>
      </c>
      <c r="AV33" s="288">
        <f>IF(ISNUMBER('energy balance'!AS64/SUM('energy balance'!AS$61:'energy balance'!AS$73)),'energy balance'!AS64/SUM('energy balance'!AS$61:'energy balance'!AS$73),0)</f>
        <v>0</v>
      </c>
      <c r="AW33" s="288">
        <f>IF(ISNUMBER('energy balance'!AT64/SUM('energy balance'!AT$61:'energy balance'!AT$73)),'energy balance'!AT64/SUM('energy balance'!AT$61:'energy balance'!AT$73),0)</f>
        <v>0</v>
      </c>
      <c r="AX33" s="705">
        <f>IF(ISNUMBER('energy balance'!AU64/SUM('energy balance'!AU$61:'energy balance'!AU$73)),'energy balance'!AU64/SUM('energy balance'!AU$61:'energy balance'!AU$73),0)</f>
        <v>0</v>
      </c>
      <c r="AY33" s="705">
        <f>IF(ISNUMBER('energy balance'!AV64/SUM('energy balance'!AV$61:'energy balance'!AV$73)),'energy balance'!AV64/SUM('energy balance'!AV$61:'energy balance'!AV$73),0)</f>
        <v>0</v>
      </c>
      <c r="AZ33" s="288">
        <f>IF(ISNUMBER('energy balance'!AW64/SUM('energy balance'!AW$61:'energy balance'!AW$73)),'energy balance'!AW64/SUM('energy balance'!AW$61:'energy balance'!AW$73),0)</f>
        <v>0</v>
      </c>
      <c r="BA33" s="288">
        <f>IF(ISNUMBER('energy balance'!AX64/SUM('energy balance'!AX$61:'energy balance'!AX$73)),'energy balance'!AX64/SUM('energy balance'!AX$61:'energy balance'!AX$73),0)</f>
        <v>0</v>
      </c>
      <c r="BB33" s="288">
        <f>IF(ISNUMBER('energy balance'!AY64/SUM('energy balance'!AY$61:'energy balance'!AY$73)),'energy balance'!AY64/SUM('energy balance'!AY$61:'energy balance'!AY$73),0)</f>
        <v>0</v>
      </c>
      <c r="BC33" s="717">
        <f>IF(ISNUMBER('energy balance'!AZ64/SUM('energy balance'!AZ$61:'energy balance'!AZ$73)),'energy balance'!AZ64/SUM('energy balance'!AZ$61:'energy balance'!AZ$73),0)</f>
        <v>0</v>
      </c>
    </row>
    <row r="34" spans="2:56" x14ac:dyDescent="0.2">
      <c r="E34" s="746" t="str">
        <f t="shared" si="1"/>
        <v>Transport equipment</v>
      </c>
      <c r="F34" s="291">
        <f>IF(ISNUMBER('energy balance'!C65/SUM('energy balance'!C$61:'energy balance'!C$73)),'energy balance'!C65/SUM('energy balance'!C$61:'energy balance'!C$73),0)</f>
        <v>0</v>
      </c>
      <c r="G34" s="288">
        <f>IF(ISNUMBER('energy balance'!D65/SUM('energy balance'!D$61:'energy balance'!D$73)),'energy balance'!D65/SUM('energy balance'!D$61:'energy balance'!D$73),0)</f>
        <v>0</v>
      </c>
      <c r="H34" s="288">
        <f>IF(ISNUMBER('energy balance'!E65/SUM('energy balance'!E$61:'energy balance'!E$73)),'energy balance'!E65/SUM('energy balance'!E$61:'energy balance'!E$73),0)</f>
        <v>0</v>
      </c>
      <c r="I34" s="288">
        <f>IF(ISNUMBER('energy balance'!F65/SUM('energy balance'!F$61:'energy balance'!F$73)),'energy balance'!F65/SUM('energy balance'!F$61:'energy balance'!F$73),0)</f>
        <v>0</v>
      </c>
      <c r="J34" s="288">
        <f>IF(ISNUMBER('energy balance'!G65/SUM('energy balance'!G$61:'energy balance'!G$73)),'energy balance'!G65/SUM('energy balance'!G$61:'energy balance'!G$73),0)</f>
        <v>0</v>
      </c>
      <c r="K34" s="288">
        <f>IF(ISNUMBER('energy balance'!H65/SUM('energy balance'!H$61:'energy balance'!H$73)),'energy balance'!H65/SUM('energy balance'!H$61:'energy balance'!H$73),0)</f>
        <v>0</v>
      </c>
      <c r="L34" s="705">
        <f>IF(ISNUMBER('energy balance'!I65/SUM('energy balance'!I$61:'energy balance'!I$73)),'energy balance'!I65/SUM('energy balance'!I$61:'energy balance'!I$73),0)</f>
        <v>0</v>
      </c>
      <c r="M34" s="288">
        <f>IF(ISNUMBER('energy balance'!J65/SUM('energy balance'!J$61:'energy balance'!J$73)),'energy balance'!J65/SUM('energy balance'!J$61:'energy balance'!J$73),0)</f>
        <v>0</v>
      </c>
      <c r="N34" s="288">
        <f>IF(ISNUMBER('energy balance'!K65/SUM('energy balance'!K$61:'energy balance'!K$73)),'energy balance'!K65/SUM('energy balance'!K$61:'energy balance'!K$73),0)</f>
        <v>0</v>
      </c>
      <c r="O34" s="288">
        <f>IF(ISNUMBER('energy balance'!L65/SUM('energy balance'!L$61:'energy balance'!L$73)),'energy balance'!L65/SUM('energy balance'!L$61:'energy balance'!L$73),0)</f>
        <v>0</v>
      </c>
      <c r="P34" s="288">
        <f>IF(ISNUMBER('energy balance'!M65/SUM('energy balance'!M$61:'energy balance'!M$73)),'energy balance'!M65/SUM('energy balance'!M$61:'energy balance'!M$73),0)</f>
        <v>0</v>
      </c>
      <c r="Q34" s="288">
        <f>IF(ISNUMBER('energy balance'!N65/SUM('energy balance'!N$61:'energy balance'!N$73)),'energy balance'!N65/SUM('energy balance'!N$61:'energy balance'!N$73),0)</f>
        <v>0</v>
      </c>
      <c r="R34" s="706">
        <f>IF(ISNUMBER('energy balance'!O65/SUM('energy balance'!O$61:'energy balance'!O$73)),'energy balance'!O65/SUM('energy balance'!O$61:'energy balance'!O$73),0)</f>
        <v>0</v>
      </c>
      <c r="S34" s="288">
        <f>IF(ISNUMBER('energy balance'!P65/SUM('energy balance'!P$61:'energy balance'!P$73)),'energy balance'!P65/SUM('energy balance'!P$61:'energy balance'!P$73),0)</f>
        <v>0</v>
      </c>
      <c r="T34" s="288">
        <f>IF(ISNUMBER('energy balance'!Q65/SUM('energy balance'!Q$61:'energy balance'!Q$73)),'energy balance'!Q65/SUM('energy balance'!Q$61:'energy balance'!Q$73),0)</f>
        <v>0</v>
      </c>
      <c r="U34" s="288">
        <f>IF(ISNUMBER('energy balance'!R65/SUM('energy balance'!R$61:'energy balance'!R$73)),'energy balance'!R65/SUM('energy balance'!R$61:'energy balance'!R$73),0)</f>
        <v>0</v>
      </c>
      <c r="V34" s="705">
        <f>IF(ISNUMBER('energy balance'!S65/SUM('energy balance'!S$61:'energy balance'!S$73)),'energy balance'!S65/SUM('energy balance'!S$61:'energy balance'!S$73),0)</f>
        <v>0</v>
      </c>
      <c r="W34" s="705">
        <f>IF(ISNUMBER('energy balance'!T65/SUM('energy balance'!T$61:'energy balance'!T$73)),'energy balance'!T65/SUM('energy balance'!T$61:'energy balance'!T$73),0)</f>
        <v>0</v>
      </c>
      <c r="X34" s="288">
        <f>IF(ISNUMBER('energy balance'!U65/SUM('energy balance'!U$61:'energy balance'!U$73)),'energy balance'!U65/SUM('energy balance'!U$61:'energy balance'!U$73),0)</f>
        <v>0</v>
      </c>
      <c r="Y34" s="288">
        <f>IF(ISNUMBER('energy balance'!V65/SUM('energy balance'!V$61:'energy balance'!V$73)),'energy balance'!V65/SUM('energy balance'!V$61:'energy balance'!V$73),0)</f>
        <v>0</v>
      </c>
      <c r="Z34" s="288">
        <f>IF(ISNUMBER('energy balance'!W65/SUM('energy balance'!W$61:'energy balance'!W$73)),'energy balance'!W65/SUM('energy balance'!W$61:'energy balance'!W$73),0)</f>
        <v>0</v>
      </c>
      <c r="AA34" s="288">
        <f>IF(ISNUMBER('energy balance'!X65/SUM('energy balance'!X$61:'energy balance'!X$73)),'energy balance'!X65/SUM('energy balance'!X$61:'energy balance'!X$73),0)</f>
        <v>0</v>
      </c>
      <c r="AB34" s="288">
        <f>IF(ISNUMBER('energy balance'!Y65/SUM('energy balance'!Y$61:'energy balance'!Y$73)),'energy balance'!Y65/SUM('energy balance'!Y$61:'energy balance'!Y$73),0)</f>
        <v>0</v>
      </c>
      <c r="AC34" s="288">
        <f>IF(ISNUMBER('energy balance'!Z65/SUM('energy balance'!Z$61:'energy balance'!Z$73)),'energy balance'!Z65/SUM('energy balance'!Z$61:'energy balance'!Z$73),0)</f>
        <v>0</v>
      </c>
      <c r="AD34" s="288">
        <f>IF(ISNUMBER('energy balance'!AA65/SUM('energy balance'!AA$61:'energy balance'!AA$73)),'energy balance'!AA65/SUM('energy balance'!AA$61:'energy balance'!AA$73),0)</f>
        <v>0</v>
      </c>
      <c r="AE34" s="288">
        <f>IF(ISNUMBER('energy balance'!AB65/SUM('energy balance'!AB$61:'energy balance'!AB$73)),'energy balance'!AB65/SUM('energy balance'!AB$61:'energy balance'!AB$73),0)</f>
        <v>0</v>
      </c>
      <c r="AF34" s="288">
        <f>IF(ISNUMBER('energy balance'!AC65/SUM('energy balance'!AC$61:'energy balance'!AC$73)),'energy balance'!AC65/SUM('energy balance'!AC$61:'energy balance'!AC$73),0)</f>
        <v>0</v>
      </c>
      <c r="AG34" s="288">
        <f>IF(ISNUMBER('energy balance'!AD65/SUM('energy balance'!AD$61:'energy balance'!AD$73)),'energy balance'!AD65/SUM('energy balance'!AD$61:'energy balance'!AD$73),0)</f>
        <v>0</v>
      </c>
      <c r="AH34" s="288">
        <f>IF(ISNUMBER('energy balance'!AE65/SUM('energy balance'!AE$61:'energy balance'!AE$73)),'energy balance'!AE65/SUM('energy balance'!AE$61:'energy balance'!AE$73),0)</f>
        <v>0</v>
      </c>
      <c r="AI34" s="288">
        <f>IF(ISNUMBER('energy balance'!AF65/SUM('energy balance'!AF$61:'energy balance'!AF$73)),'energy balance'!AF65/SUM('energy balance'!AF$61:'energy balance'!AF$73),0)</f>
        <v>0</v>
      </c>
      <c r="AJ34" s="288">
        <f>IF(ISNUMBER('energy balance'!AG65/SUM('energy balance'!AG$61:'energy balance'!AG$73)),'energy balance'!AG65/SUM('energy balance'!AG$61:'energy balance'!AG$73),0)</f>
        <v>0</v>
      </c>
      <c r="AK34" s="288">
        <f>IF(ISNUMBER('energy balance'!AH65/SUM('energy balance'!AH$61:'energy balance'!AH$73)),'energy balance'!AH65/SUM('energy balance'!AH$61:'energy balance'!AH$73),0)</f>
        <v>0</v>
      </c>
      <c r="AL34" s="288">
        <f>IF(ISNUMBER('energy balance'!AI65/SUM('energy balance'!AI$61:'energy balance'!AI$73)),'energy balance'!AI65/SUM('energy balance'!AI$61:'energy balance'!AI$73),0)</f>
        <v>0</v>
      </c>
      <c r="AM34" s="288">
        <f>IF(ISNUMBER('energy balance'!AJ65/SUM('energy balance'!AJ$61:'energy balance'!AJ$73)),'energy balance'!AJ65/SUM('energy balance'!AJ$61:'energy balance'!AJ$73),0)</f>
        <v>0</v>
      </c>
      <c r="AN34" s="288">
        <f>IF(ISNUMBER('energy balance'!AK65/SUM('energy balance'!AK$61:'energy balance'!AK$73)),'energy balance'!AK65/SUM('energy balance'!AK$61:'energy balance'!AK$73),0)</f>
        <v>0</v>
      </c>
      <c r="AO34" s="288">
        <f>IF(ISNUMBER('energy balance'!AL65/SUM('energy balance'!AL$61:'energy balance'!AL$73)),'energy balance'!AL65/SUM('energy balance'!AL$61:'energy balance'!AL$73),0)</f>
        <v>0</v>
      </c>
      <c r="AP34" s="288">
        <f>IF(ISNUMBER('energy balance'!AM65/SUM('energy balance'!AM$61:'energy balance'!AM$73)),'energy balance'!AM65/SUM('energy balance'!AM$61:'energy balance'!AM$73),0)</f>
        <v>0</v>
      </c>
      <c r="AQ34" s="288">
        <f>IF(ISNUMBER('energy balance'!AN65/SUM('energy balance'!AN$61:'energy balance'!AN$73)),'energy balance'!AN65/SUM('energy balance'!AN$61:'energy balance'!AN$73),0)</f>
        <v>0</v>
      </c>
      <c r="AR34" s="288">
        <f>IF(ISNUMBER('energy balance'!AO65/SUM('energy balance'!AO$61:'energy balance'!AO$73)),'energy balance'!AO65/SUM('energy balance'!AO$61:'energy balance'!AO$73),0)</f>
        <v>0</v>
      </c>
      <c r="AS34" s="288">
        <f>IF(ISNUMBER('energy balance'!AP65/SUM('energy balance'!AP$61:'energy balance'!AP$73)),'energy balance'!AP65/SUM('energy balance'!AP$61:'energy balance'!AP$73),0)</f>
        <v>0</v>
      </c>
      <c r="AT34" s="288">
        <f>IF(ISNUMBER('energy balance'!AQ65/SUM('energy balance'!AQ$61:'energy balance'!AQ$73)),'energy balance'!AQ65/SUM('energy balance'!AQ$61:'energy balance'!AQ$73),0)</f>
        <v>0</v>
      </c>
      <c r="AU34" s="706">
        <f>IF(ISNUMBER('energy balance'!AR65/SUM('energy balance'!AR$61:'energy balance'!AR$73)),'energy balance'!AR65/SUM('energy balance'!AR$61:'energy balance'!AR$73),0)</f>
        <v>0</v>
      </c>
      <c r="AV34" s="288">
        <f>IF(ISNUMBER('energy balance'!AS65/SUM('energy balance'!AS$61:'energy balance'!AS$73)),'energy balance'!AS65/SUM('energy balance'!AS$61:'energy balance'!AS$73),0)</f>
        <v>0</v>
      </c>
      <c r="AW34" s="288">
        <f>IF(ISNUMBER('energy balance'!AT65/SUM('energy balance'!AT$61:'energy balance'!AT$73)),'energy balance'!AT65/SUM('energy balance'!AT$61:'energy balance'!AT$73),0)</f>
        <v>0</v>
      </c>
      <c r="AX34" s="705">
        <f>IF(ISNUMBER('energy balance'!AU65/SUM('energy balance'!AU$61:'energy balance'!AU$73)),'energy balance'!AU65/SUM('energy balance'!AU$61:'energy balance'!AU$73),0)</f>
        <v>0</v>
      </c>
      <c r="AY34" s="705">
        <f>IF(ISNUMBER('energy balance'!AV65/SUM('energy balance'!AV$61:'energy balance'!AV$73)),'energy balance'!AV65/SUM('energy balance'!AV$61:'energy balance'!AV$73),0)</f>
        <v>0</v>
      </c>
      <c r="AZ34" s="288">
        <f>IF(ISNUMBER('energy balance'!AW65/SUM('energy balance'!AW$61:'energy balance'!AW$73)),'energy balance'!AW65/SUM('energy balance'!AW$61:'energy balance'!AW$73),0)</f>
        <v>0</v>
      </c>
      <c r="BA34" s="288">
        <f>IF(ISNUMBER('energy balance'!AX65/SUM('energy balance'!AX$61:'energy balance'!AX$73)),'energy balance'!AX65/SUM('energy balance'!AX$61:'energy balance'!AX$73),0)</f>
        <v>0</v>
      </c>
      <c r="BB34" s="288">
        <f>IF(ISNUMBER('energy balance'!AY65/SUM('energy balance'!AY$61:'energy balance'!AY$73)),'energy balance'!AY65/SUM('energy balance'!AY$61:'energy balance'!AY$73),0)</f>
        <v>0</v>
      </c>
      <c r="BC34" s="717">
        <f>IF(ISNUMBER('energy balance'!AZ65/SUM('energy balance'!AZ$61:'energy balance'!AZ$73)),'energy balance'!AZ65/SUM('energy balance'!AZ$61:'energy balance'!AZ$73),0)</f>
        <v>0</v>
      </c>
    </row>
    <row r="35" spans="2:56" x14ac:dyDescent="0.2">
      <c r="E35" s="746" t="str">
        <f t="shared" si="1"/>
        <v>Machinery</v>
      </c>
      <c r="F35" s="291">
        <f>IF(ISNUMBER('energy balance'!C66/SUM('energy balance'!C$61:'energy balance'!C$73)),'energy balance'!C66/SUM('energy balance'!C$61:'energy balance'!C$73),0)</f>
        <v>0</v>
      </c>
      <c r="G35" s="288">
        <f>IF(ISNUMBER('energy balance'!D66/SUM('energy balance'!D$61:'energy balance'!D$73)),'energy balance'!D66/SUM('energy balance'!D$61:'energy balance'!D$73),0)</f>
        <v>0</v>
      </c>
      <c r="H35" s="288">
        <f>IF(ISNUMBER('energy balance'!E66/SUM('energy balance'!E$61:'energy balance'!E$73)),'energy balance'!E66/SUM('energy balance'!E$61:'energy balance'!E$73),0)</f>
        <v>0</v>
      </c>
      <c r="I35" s="288">
        <f>IF(ISNUMBER('energy balance'!F66/SUM('energy balance'!F$61:'energy balance'!F$73)),'energy balance'!F66/SUM('energy balance'!F$61:'energy balance'!F$73),0)</f>
        <v>0</v>
      </c>
      <c r="J35" s="288">
        <f>IF(ISNUMBER('energy balance'!G66/SUM('energy balance'!G$61:'energy balance'!G$73)),'energy balance'!G66/SUM('energy balance'!G$61:'energy balance'!G$73),0)</f>
        <v>0</v>
      </c>
      <c r="K35" s="288">
        <f>IF(ISNUMBER('energy balance'!H66/SUM('energy balance'!H$61:'energy balance'!H$73)),'energy balance'!H66/SUM('energy balance'!H$61:'energy balance'!H$73),0)</f>
        <v>0</v>
      </c>
      <c r="L35" s="705">
        <f>IF(ISNUMBER('energy balance'!I66/SUM('energy balance'!I$61:'energy balance'!I$73)),'energy balance'!I66/SUM('energy balance'!I$61:'energy balance'!I$73),0)</f>
        <v>0</v>
      </c>
      <c r="M35" s="288">
        <f>IF(ISNUMBER('energy balance'!J66/SUM('energy balance'!J$61:'energy balance'!J$73)),'energy balance'!J66/SUM('energy balance'!J$61:'energy balance'!J$73),0)</f>
        <v>0</v>
      </c>
      <c r="N35" s="288">
        <f>IF(ISNUMBER('energy balance'!K66/SUM('energy balance'!K$61:'energy balance'!K$73)),'energy balance'!K66/SUM('energy balance'!K$61:'energy balance'!K$73),0)</f>
        <v>0</v>
      </c>
      <c r="O35" s="288">
        <f>IF(ISNUMBER('energy balance'!L66/SUM('energy balance'!L$61:'energy balance'!L$73)),'energy balance'!L66/SUM('energy balance'!L$61:'energy balance'!L$73),0)</f>
        <v>0</v>
      </c>
      <c r="P35" s="288">
        <f>IF(ISNUMBER('energy balance'!M66/SUM('energy balance'!M$61:'energy balance'!M$73)),'energy balance'!M66/SUM('energy balance'!M$61:'energy balance'!M$73),0)</f>
        <v>0</v>
      </c>
      <c r="Q35" s="288">
        <f>IF(ISNUMBER('energy balance'!N66/SUM('energy balance'!N$61:'energy balance'!N$73)),'energy balance'!N66/SUM('energy balance'!N$61:'energy balance'!N$73),0)</f>
        <v>0</v>
      </c>
      <c r="R35" s="706">
        <f>IF(ISNUMBER('energy balance'!O66/SUM('energy balance'!O$61:'energy balance'!O$73)),'energy balance'!O66/SUM('energy balance'!O$61:'energy balance'!O$73),0)</f>
        <v>0</v>
      </c>
      <c r="S35" s="288">
        <f>IF(ISNUMBER('energy balance'!P66/SUM('energy balance'!P$61:'energy balance'!P$73)),'energy balance'!P66/SUM('energy balance'!P$61:'energy balance'!P$73),0)</f>
        <v>0</v>
      </c>
      <c r="T35" s="288">
        <f>IF(ISNUMBER('energy balance'!Q66/SUM('energy balance'!Q$61:'energy balance'!Q$73)),'energy balance'!Q66/SUM('energy balance'!Q$61:'energy balance'!Q$73),0)</f>
        <v>0</v>
      </c>
      <c r="U35" s="288">
        <f>IF(ISNUMBER('energy balance'!R66/SUM('energy balance'!R$61:'energy balance'!R$73)),'energy balance'!R66/SUM('energy balance'!R$61:'energy balance'!R$73),0)</f>
        <v>0</v>
      </c>
      <c r="V35" s="705">
        <f>IF(ISNUMBER('energy balance'!S66/SUM('energy balance'!S$61:'energy balance'!S$73)),'energy balance'!S66/SUM('energy balance'!S$61:'energy balance'!S$73),0)</f>
        <v>0</v>
      </c>
      <c r="W35" s="705">
        <f>IF(ISNUMBER('energy balance'!T66/SUM('energy balance'!T$61:'energy balance'!T$73)),'energy balance'!T66/SUM('energy balance'!T$61:'energy balance'!T$73),0)</f>
        <v>0</v>
      </c>
      <c r="X35" s="288">
        <f>IF(ISNUMBER('energy balance'!U66/SUM('energy balance'!U$61:'energy balance'!U$73)),'energy balance'!U66/SUM('energy balance'!U$61:'energy balance'!U$73),0)</f>
        <v>0</v>
      </c>
      <c r="Y35" s="288">
        <f>IF(ISNUMBER('energy balance'!V66/SUM('energy balance'!V$61:'energy balance'!V$73)),'energy balance'!V66/SUM('energy balance'!V$61:'energy balance'!V$73),0)</f>
        <v>0</v>
      </c>
      <c r="Z35" s="288">
        <f>IF(ISNUMBER('energy balance'!W66/SUM('energy balance'!W$61:'energy balance'!W$73)),'energy balance'!W66/SUM('energy balance'!W$61:'energy balance'!W$73),0)</f>
        <v>0</v>
      </c>
      <c r="AA35" s="288">
        <f>IF(ISNUMBER('energy balance'!X66/SUM('energy balance'!X$61:'energy balance'!X$73)),'energy balance'!X66/SUM('energy balance'!X$61:'energy balance'!X$73),0)</f>
        <v>0</v>
      </c>
      <c r="AB35" s="288">
        <f>IF(ISNUMBER('energy balance'!Y66/SUM('energy balance'!Y$61:'energy balance'!Y$73)),'energy balance'!Y66/SUM('energy balance'!Y$61:'energy balance'!Y$73),0)</f>
        <v>0</v>
      </c>
      <c r="AC35" s="288">
        <f>IF(ISNUMBER('energy balance'!Z66/SUM('energy balance'!Z$61:'energy balance'!Z$73)),'energy balance'!Z66/SUM('energy balance'!Z$61:'energy balance'!Z$73),0)</f>
        <v>0</v>
      </c>
      <c r="AD35" s="288">
        <f>IF(ISNUMBER('energy balance'!AA66/SUM('energy balance'!AA$61:'energy balance'!AA$73)),'energy balance'!AA66/SUM('energy balance'!AA$61:'energy balance'!AA$73),0)</f>
        <v>0</v>
      </c>
      <c r="AE35" s="288">
        <f>IF(ISNUMBER('energy balance'!AB66/SUM('energy balance'!AB$61:'energy balance'!AB$73)),'energy balance'!AB66/SUM('energy balance'!AB$61:'energy balance'!AB$73),0)</f>
        <v>0</v>
      </c>
      <c r="AF35" s="288">
        <f>IF(ISNUMBER('energy balance'!AC66/SUM('energy balance'!AC$61:'energy balance'!AC$73)),'energy balance'!AC66/SUM('energy balance'!AC$61:'energy balance'!AC$73),0)</f>
        <v>0</v>
      </c>
      <c r="AG35" s="288">
        <f>IF(ISNUMBER('energy balance'!AD66/SUM('energy balance'!AD$61:'energy balance'!AD$73)),'energy balance'!AD66/SUM('energy balance'!AD$61:'energy balance'!AD$73),0)</f>
        <v>0</v>
      </c>
      <c r="AH35" s="288">
        <f>IF(ISNUMBER('energy balance'!AE66/SUM('energy balance'!AE$61:'energy balance'!AE$73)),'energy balance'!AE66/SUM('energy balance'!AE$61:'energy balance'!AE$73),0)</f>
        <v>0</v>
      </c>
      <c r="AI35" s="288">
        <f>IF(ISNUMBER('energy balance'!AF66/SUM('energy balance'!AF$61:'energy balance'!AF$73)),'energy balance'!AF66/SUM('energy balance'!AF$61:'energy balance'!AF$73),0)</f>
        <v>0</v>
      </c>
      <c r="AJ35" s="288">
        <f>IF(ISNUMBER('energy balance'!AG66/SUM('energy balance'!AG$61:'energy balance'!AG$73)),'energy balance'!AG66/SUM('energy balance'!AG$61:'energy balance'!AG$73),0)</f>
        <v>0</v>
      </c>
      <c r="AK35" s="288">
        <f>IF(ISNUMBER('energy balance'!AH66/SUM('energy balance'!AH$61:'energy balance'!AH$73)),'energy balance'!AH66/SUM('energy balance'!AH$61:'energy balance'!AH$73),0)</f>
        <v>0</v>
      </c>
      <c r="AL35" s="288">
        <f>IF(ISNUMBER('energy balance'!AI66/SUM('energy balance'!AI$61:'energy balance'!AI$73)),'energy balance'!AI66/SUM('energy balance'!AI$61:'energy balance'!AI$73),0)</f>
        <v>0</v>
      </c>
      <c r="AM35" s="288">
        <f>IF(ISNUMBER('energy balance'!AJ66/SUM('energy balance'!AJ$61:'energy balance'!AJ$73)),'energy balance'!AJ66/SUM('energy balance'!AJ$61:'energy balance'!AJ$73),0)</f>
        <v>0</v>
      </c>
      <c r="AN35" s="288">
        <f>IF(ISNUMBER('energy balance'!AK66/SUM('energy balance'!AK$61:'energy balance'!AK$73)),'energy balance'!AK66/SUM('energy balance'!AK$61:'energy balance'!AK$73),0)</f>
        <v>0</v>
      </c>
      <c r="AO35" s="288">
        <f>IF(ISNUMBER('energy balance'!AL66/SUM('energy balance'!AL$61:'energy balance'!AL$73)),'energy balance'!AL66/SUM('energy balance'!AL$61:'energy balance'!AL$73),0)</f>
        <v>0</v>
      </c>
      <c r="AP35" s="288">
        <f>IF(ISNUMBER('energy balance'!AM66/SUM('energy balance'!AM$61:'energy balance'!AM$73)),'energy balance'!AM66/SUM('energy balance'!AM$61:'energy balance'!AM$73),0)</f>
        <v>0</v>
      </c>
      <c r="AQ35" s="288">
        <f>IF(ISNUMBER('energy balance'!AN66/SUM('energy balance'!AN$61:'energy balance'!AN$73)),'energy balance'!AN66/SUM('energy balance'!AN$61:'energy balance'!AN$73),0)</f>
        <v>0</v>
      </c>
      <c r="AR35" s="288">
        <f>IF(ISNUMBER('energy balance'!AO66/SUM('energy balance'!AO$61:'energy balance'!AO$73)),'energy balance'!AO66/SUM('energy balance'!AO$61:'energy balance'!AO$73),0)</f>
        <v>0</v>
      </c>
      <c r="AS35" s="288">
        <f>IF(ISNUMBER('energy balance'!AP66/SUM('energy balance'!AP$61:'energy balance'!AP$73)),'energy balance'!AP66/SUM('energy balance'!AP$61:'energy balance'!AP$73),0)</f>
        <v>0</v>
      </c>
      <c r="AT35" s="288">
        <f>IF(ISNUMBER('energy balance'!AQ66/SUM('energy balance'!AQ$61:'energy balance'!AQ$73)),'energy balance'!AQ66/SUM('energy balance'!AQ$61:'energy balance'!AQ$73),0)</f>
        <v>0</v>
      </c>
      <c r="AU35" s="706">
        <f>IF(ISNUMBER('energy balance'!AR66/SUM('energy balance'!AR$61:'energy balance'!AR$73)),'energy balance'!AR66/SUM('energy balance'!AR$61:'energy balance'!AR$73),0)</f>
        <v>0</v>
      </c>
      <c r="AV35" s="288">
        <f>IF(ISNUMBER('energy balance'!AS66/SUM('energy balance'!AS$61:'energy balance'!AS$73)),'energy balance'!AS66/SUM('energy balance'!AS$61:'energy balance'!AS$73),0)</f>
        <v>0</v>
      </c>
      <c r="AW35" s="288">
        <f>IF(ISNUMBER('energy balance'!AT66/SUM('energy balance'!AT$61:'energy balance'!AT$73)),'energy balance'!AT66/SUM('energy balance'!AT$61:'energy balance'!AT$73),0)</f>
        <v>0</v>
      </c>
      <c r="AX35" s="705">
        <f>IF(ISNUMBER('energy balance'!AU66/SUM('energy balance'!AU$61:'energy balance'!AU$73)),'energy balance'!AU66/SUM('energy balance'!AU$61:'energy balance'!AU$73),0)</f>
        <v>0</v>
      </c>
      <c r="AY35" s="705">
        <f>IF(ISNUMBER('energy balance'!AV66/SUM('energy balance'!AV$61:'energy balance'!AV$73)),'energy balance'!AV66/SUM('energy balance'!AV$61:'energy balance'!AV$73),0)</f>
        <v>0</v>
      </c>
      <c r="AZ35" s="288">
        <f>IF(ISNUMBER('energy balance'!AW66/SUM('energy balance'!AW$61:'energy balance'!AW$73)),'energy balance'!AW66/SUM('energy balance'!AW$61:'energy balance'!AW$73),0)</f>
        <v>0</v>
      </c>
      <c r="BA35" s="288">
        <f>IF(ISNUMBER('energy balance'!AX66/SUM('energy balance'!AX$61:'energy balance'!AX$73)),'energy balance'!AX66/SUM('energy balance'!AX$61:'energy balance'!AX$73),0)</f>
        <v>0</v>
      </c>
      <c r="BB35" s="288">
        <f>IF(ISNUMBER('energy balance'!AY66/SUM('energy balance'!AY$61:'energy balance'!AY$73)),'energy balance'!AY66/SUM('energy balance'!AY$61:'energy balance'!AY$73),0)</f>
        <v>0</v>
      </c>
      <c r="BC35" s="717">
        <f>IF(ISNUMBER('energy balance'!AZ66/SUM('energy balance'!AZ$61:'energy balance'!AZ$73)),'energy balance'!AZ66/SUM('energy balance'!AZ$61:'energy balance'!AZ$73),0)</f>
        <v>0</v>
      </c>
    </row>
    <row r="36" spans="2:56" x14ac:dyDescent="0.2">
      <c r="E36" s="746" t="str">
        <f t="shared" si="1"/>
        <v>Mining and quarrying</v>
      </c>
      <c r="F36" s="291">
        <f>IF(ISNUMBER('energy balance'!C67/SUM('energy balance'!C$61:'energy balance'!C$73)),'energy balance'!C67/SUM('energy balance'!C$61:'energy balance'!C$73),0)</f>
        <v>0</v>
      </c>
      <c r="G36" s="288">
        <f>IF(ISNUMBER('energy balance'!D67/SUM('energy balance'!D$61:'energy balance'!D$73)),'energy balance'!D67/SUM('energy balance'!D$61:'energy balance'!D$73),0)</f>
        <v>0</v>
      </c>
      <c r="H36" s="288">
        <f>IF(ISNUMBER('energy balance'!E67/SUM('energy balance'!E$61:'energy balance'!E$73)),'energy balance'!E67/SUM('energy balance'!E$61:'energy balance'!E$73),0)</f>
        <v>0</v>
      </c>
      <c r="I36" s="288">
        <f>IF(ISNUMBER('energy balance'!F67/SUM('energy balance'!F$61:'energy balance'!F$73)),'energy balance'!F67/SUM('energy balance'!F$61:'energy balance'!F$73),0)</f>
        <v>0</v>
      </c>
      <c r="J36" s="288">
        <f>IF(ISNUMBER('energy balance'!G67/SUM('energy balance'!G$61:'energy balance'!G$73)),'energy balance'!G67/SUM('energy balance'!G$61:'energy balance'!G$73),0)</f>
        <v>0</v>
      </c>
      <c r="K36" s="288">
        <f>IF(ISNUMBER('energy balance'!H67/SUM('energy balance'!H$61:'energy balance'!H$73)),'energy balance'!H67/SUM('energy balance'!H$61:'energy balance'!H$73),0)</f>
        <v>0</v>
      </c>
      <c r="L36" s="705">
        <f>IF(ISNUMBER('energy balance'!I67/SUM('energy balance'!I$61:'energy balance'!I$73)),'energy balance'!I67/SUM('energy balance'!I$61:'energy balance'!I$73),0)</f>
        <v>0</v>
      </c>
      <c r="M36" s="288">
        <f>IF(ISNUMBER('energy balance'!J67/SUM('energy balance'!J$61:'energy balance'!J$73)),'energy balance'!J67/SUM('energy balance'!J$61:'energy balance'!J$73),0)</f>
        <v>0</v>
      </c>
      <c r="N36" s="288">
        <f>IF(ISNUMBER('energy balance'!K67/SUM('energy balance'!K$61:'energy balance'!K$73)),'energy balance'!K67/SUM('energy balance'!K$61:'energy balance'!K$73),0)</f>
        <v>0</v>
      </c>
      <c r="O36" s="288">
        <f>IF(ISNUMBER('energy balance'!L67/SUM('energy balance'!L$61:'energy balance'!L$73)),'energy balance'!L67/SUM('energy balance'!L$61:'energy balance'!L$73),0)</f>
        <v>0</v>
      </c>
      <c r="P36" s="288">
        <f>IF(ISNUMBER('energy balance'!M67/SUM('energy balance'!M$61:'energy balance'!M$73)),'energy balance'!M67/SUM('energy balance'!M$61:'energy balance'!M$73),0)</f>
        <v>0</v>
      </c>
      <c r="Q36" s="288">
        <f>IF(ISNUMBER('energy balance'!N67/SUM('energy balance'!N$61:'energy balance'!N$73)),'energy balance'!N67/SUM('energy balance'!N$61:'energy balance'!N$73),0)</f>
        <v>0</v>
      </c>
      <c r="R36" s="706">
        <f>IF(ISNUMBER('energy balance'!O67/SUM('energy balance'!O$61:'energy balance'!O$73)),'energy balance'!O67/SUM('energy balance'!O$61:'energy balance'!O$73),0)</f>
        <v>0</v>
      </c>
      <c r="S36" s="288">
        <f>IF(ISNUMBER('energy balance'!P67/SUM('energy balance'!P$61:'energy balance'!P$73)),'energy balance'!P67/SUM('energy balance'!P$61:'energy balance'!P$73),0)</f>
        <v>0</v>
      </c>
      <c r="T36" s="288">
        <f>IF(ISNUMBER('energy balance'!Q67/SUM('energy balance'!Q$61:'energy balance'!Q$73)),'energy balance'!Q67/SUM('energy balance'!Q$61:'energy balance'!Q$73),0)</f>
        <v>0</v>
      </c>
      <c r="U36" s="288">
        <f>IF(ISNUMBER('energy balance'!R67/SUM('energy balance'!R$61:'energy balance'!R$73)),'energy balance'!R67/SUM('energy balance'!R$61:'energy balance'!R$73),0)</f>
        <v>0</v>
      </c>
      <c r="V36" s="705">
        <f>IF(ISNUMBER('energy balance'!S67/SUM('energy balance'!S$61:'energy balance'!S$73)),'energy balance'!S67/SUM('energy balance'!S$61:'energy balance'!S$73),0)</f>
        <v>0</v>
      </c>
      <c r="W36" s="705">
        <f>IF(ISNUMBER('energy balance'!T67/SUM('energy balance'!T$61:'energy balance'!T$73)),'energy balance'!T67/SUM('energy balance'!T$61:'energy balance'!T$73),0)</f>
        <v>0</v>
      </c>
      <c r="X36" s="288">
        <f>IF(ISNUMBER('energy balance'!U67/SUM('energy balance'!U$61:'energy balance'!U$73)),'energy balance'!U67/SUM('energy balance'!U$61:'energy balance'!U$73),0)</f>
        <v>0</v>
      </c>
      <c r="Y36" s="288">
        <f>IF(ISNUMBER('energy balance'!V67/SUM('energy balance'!V$61:'energy balance'!V$73)),'energy balance'!V67/SUM('energy balance'!V$61:'energy balance'!V$73),0)</f>
        <v>0</v>
      </c>
      <c r="Z36" s="288">
        <f>IF(ISNUMBER('energy balance'!W67/SUM('energy balance'!W$61:'energy balance'!W$73)),'energy balance'!W67/SUM('energy balance'!W$61:'energy balance'!W$73),0)</f>
        <v>0</v>
      </c>
      <c r="AA36" s="288">
        <f>IF(ISNUMBER('energy balance'!X67/SUM('energy balance'!X$61:'energy balance'!X$73)),'energy balance'!X67/SUM('energy balance'!X$61:'energy balance'!X$73),0)</f>
        <v>0</v>
      </c>
      <c r="AB36" s="288">
        <f>IF(ISNUMBER('energy balance'!Y67/SUM('energy balance'!Y$61:'energy balance'!Y$73)),'energy balance'!Y67/SUM('energy balance'!Y$61:'energy balance'!Y$73),0)</f>
        <v>0</v>
      </c>
      <c r="AC36" s="288">
        <f>IF(ISNUMBER('energy balance'!Z67/SUM('energy balance'!Z$61:'energy balance'!Z$73)),'energy balance'!Z67/SUM('energy balance'!Z$61:'energy balance'!Z$73),0)</f>
        <v>0</v>
      </c>
      <c r="AD36" s="288">
        <f>IF(ISNUMBER('energy balance'!AA67/SUM('energy balance'!AA$61:'energy balance'!AA$73)),'energy balance'!AA67/SUM('energy balance'!AA$61:'energy balance'!AA$73),0)</f>
        <v>0</v>
      </c>
      <c r="AE36" s="288">
        <f>IF(ISNUMBER('energy balance'!AB67/SUM('energy balance'!AB$61:'energy balance'!AB$73)),'energy balance'!AB67/SUM('energy balance'!AB$61:'energy balance'!AB$73),0)</f>
        <v>0</v>
      </c>
      <c r="AF36" s="288">
        <f>IF(ISNUMBER('energy balance'!AC67/SUM('energy balance'!AC$61:'energy balance'!AC$73)),'energy balance'!AC67/SUM('energy balance'!AC$61:'energy balance'!AC$73),0)</f>
        <v>0</v>
      </c>
      <c r="AG36" s="288">
        <f>IF(ISNUMBER('energy balance'!AD67/SUM('energy balance'!AD$61:'energy balance'!AD$73)),'energy balance'!AD67/SUM('energy balance'!AD$61:'energy balance'!AD$73),0)</f>
        <v>0</v>
      </c>
      <c r="AH36" s="288">
        <f>IF(ISNUMBER('energy balance'!AE67/SUM('energy balance'!AE$61:'energy balance'!AE$73)),'energy balance'!AE67/SUM('energy balance'!AE$61:'energy balance'!AE$73),0)</f>
        <v>0</v>
      </c>
      <c r="AI36" s="288">
        <f>IF(ISNUMBER('energy balance'!AF67/SUM('energy balance'!AF$61:'energy balance'!AF$73)),'energy balance'!AF67/SUM('energy balance'!AF$61:'energy balance'!AF$73),0)</f>
        <v>0</v>
      </c>
      <c r="AJ36" s="288">
        <f>IF(ISNUMBER('energy balance'!AG67/SUM('energy balance'!AG$61:'energy balance'!AG$73)),'energy balance'!AG67/SUM('energy balance'!AG$61:'energy balance'!AG$73),0)</f>
        <v>0</v>
      </c>
      <c r="AK36" s="288">
        <f>IF(ISNUMBER('energy balance'!AH67/SUM('energy balance'!AH$61:'energy balance'!AH$73)),'energy balance'!AH67/SUM('energy balance'!AH$61:'energy balance'!AH$73),0)</f>
        <v>0</v>
      </c>
      <c r="AL36" s="288">
        <f>IF(ISNUMBER('energy balance'!AI67/SUM('energy balance'!AI$61:'energy balance'!AI$73)),'energy balance'!AI67/SUM('energy balance'!AI$61:'energy balance'!AI$73),0)</f>
        <v>0</v>
      </c>
      <c r="AM36" s="288">
        <f>IF(ISNUMBER('energy balance'!AJ67/SUM('energy balance'!AJ$61:'energy balance'!AJ$73)),'energy balance'!AJ67/SUM('energy balance'!AJ$61:'energy balance'!AJ$73),0)</f>
        <v>0</v>
      </c>
      <c r="AN36" s="288">
        <f>IF(ISNUMBER('energy balance'!AK67/SUM('energy balance'!AK$61:'energy balance'!AK$73)),'energy balance'!AK67/SUM('energy balance'!AK$61:'energy balance'!AK$73),0)</f>
        <v>0</v>
      </c>
      <c r="AO36" s="288">
        <f>IF(ISNUMBER('energy balance'!AL67/SUM('energy balance'!AL$61:'energy balance'!AL$73)),'energy balance'!AL67/SUM('energy balance'!AL$61:'energy balance'!AL$73),0)</f>
        <v>0</v>
      </c>
      <c r="AP36" s="288">
        <f>IF(ISNUMBER('energy balance'!AM67/SUM('energy balance'!AM$61:'energy balance'!AM$73)),'energy balance'!AM67/SUM('energy balance'!AM$61:'energy balance'!AM$73),0)</f>
        <v>0</v>
      </c>
      <c r="AQ36" s="288">
        <f>IF(ISNUMBER('energy balance'!AN67/SUM('energy balance'!AN$61:'energy balance'!AN$73)),'energy balance'!AN67/SUM('energy balance'!AN$61:'energy balance'!AN$73),0)</f>
        <v>0</v>
      </c>
      <c r="AR36" s="288">
        <f>IF(ISNUMBER('energy balance'!AO67/SUM('energy balance'!AO$61:'energy balance'!AO$73)),'energy balance'!AO67/SUM('energy balance'!AO$61:'energy balance'!AO$73),0)</f>
        <v>0</v>
      </c>
      <c r="AS36" s="288">
        <f>IF(ISNUMBER('energy balance'!AP67/SUM('energy balance'!AP$61:'energy balance'!AP$73)),'energy balance'!AP67/SUM('energy balance'!AP$61:'energy balance'!AP$73),0)</f>
        <v>0</v>
      </c>
      <c r="AT36" s="288">
        <f>IF(ISNUMBER('energy balance'!AQ67/SUM('energy balance'!AQ$61:'energy balance'!AQ$73)),'energy balance'!AQ67/SUM('energy balance'!AQ$61:'energy balance'!AQ$73),0)</f>
        <v>0</v>
      </c>
      <c r="AU36" s="706">
        <f>IF(ISNUMBER('energy balance'!AR67/SUM('energy balance'!AR$61:'energy balance'!AR$73)),'energy balance'!AR67/SUM('energy balance'!AR$61:'energy balance'!AR$73),0)</f>
        <v>0</v>
      </c>
      <c r="AV36" s="288">
        <f>IF(ISNUMBER('energy balance'!AS67/SUM('energy balance'!AS$61:'energy balance'!AS$73)),'energy balance'!AS67/SUM('energy balance'!AS$61:'energy balance'!AS$73),0)</f>
        <v>0</v>
      </c>
      <c r="AW36" s="288">
        <f>IF(ISNUMBER('energy balance'!AT67/SUM('energy balance'!AT$61:'energy balance'!AT$73)),'energy balance'!AT67/SUM('energy balance'!AT$61:'energy balance'!AT$73),0)</f>
        <v>0</v>
      </c>
      <c r="AX36" s="705">
        <f>IF(ISNUMBER('energy balance'!AU67/SUM('energy balance'!AU$61:'energy balance'!AU$73)),'energy balance'!AU67/SUM('energy balance'!AU$61:'energy balance'!AU$73),0)</f>
        <v>0</v>
      </c>
      <c r="AY36" s="705">
        <f>IF(ISNUMBER('energy balance'!AV67/SUM('energy balance'!AV$61:'energy balance'!AV$73)),'energy balance'!AV67/SUM('energy balance'!AV$61:'energy balance'!AV$73),0)</f>
        <v>0</v>
      </c>
      <c r="AZ36" s="288">
        <f>IF(ISNUMBER('energy balance'!AW67/SUM('energy balance'!AW$61:'energy balance'!AW$73)),'energy balance'!AW67/SUM('energy balance'!AW$61:'energy balance'!AW$73),0)</f>
        <v>0</v>
      </c>
      <c r="BA36" s="288">
        <f>IF(ISNUMBER('energy balance'!AX67/SUM('energy balance'!AX$61:'energy balance'!AX$73)),'energy balance'!AX67/SUM('energy balance'!AX$61:'energy balance'!AX$73),0)</f>
        <v>0</v>
      </c>
      <c r="BB36" s="288">
        <f>IF(ISNUMBER('energy balance'!AY67/SUM('energy balance'!AY$61:'energy balance'!AY$73)),'energy balance'!AY67/SUM('energy balance'!AY$61:'energy balance'!AY$73),0)</f>
        <v>0</v>
      </c>
      <c r="BC36" s="717">
        <f>IF(ISNUMBER('energy balance'!AZ67/SUM('energy balance'!AZ$61:'energy balance'!AZ$73)),'energy balance'!AZ67/SUM('energy balance'!AZ$61:'energy balance'!AZ$73),0)</f>
        <v>0</v>
      </c>
    </row>
    <row r="37" spans="2:56" x14ac:dyDescent="0.2">
      <c r="E37" s="746" t="str">
        <f t="shared" si="1"/>
        <v>Food and tobacco</v>
      </c>
      <c r="F37" s="291">
        <f>IF(ISNUMBER('energy balance'!C68/SUM('energy balance'!C$61:'energy balance'!C$73)),'energy balance'!C68/SUM('energy balance'!C$61:'energy balance'!C$73),0)</f>
        <v>0</v>
      </c>
      <c r="G37" s="288">
        <f>IF(ISNUMBER('energy balance'!D68/SUM('energy balance'!D$61:'energy balance'!D$73)),'energy balance'!D68/SUM('energy balance'!D$61:'energy balance'!D$73),0)</f>
        <v>0</v>
      </c>
      <c r="H37" s="288">
        <f>IF(ISNUMBER('energy balance'!E68/SUM('energy balance'!E$61:'energy balance'!E$73)),'energy balance'!E68/SUM('energy balance'!E$61:'energy balance'!E$73),0)</f>
        <v>0</v>
      </c>
      <c r="I37" s="288">
        <f>IF(ISNUMBER('energy balance'!F68/SUM('energy balance'!F$61:'energy balance'!F$73)),'energy balance'!F68/SUM('energy balance'!F$61:'energy balance'!F$73),0)</f>
        <v>0</v>
      </c>
      <c r="J37" s="288">
        <f>IF(ISNUMBER('energy balance'!G68/SUM('energy balance'!G$61:'energy balance'!G$73)),'energy balance'!G68/SUM('energy balance'!G$61:'energy balance'!G$73),0)</f>
        <v>0</v>
      </c>
      <c r="K37" s="288">
        <f>IF(ISNUMBER('energy balance'!H68/SUM('energy balance'!H$61:'energy balance'!H$73)),'energy balance'!H68/SUM('energy balance'!H$61:'energy balance'!H$73),0)</f>
        <v>0</v>
      </c>
      <c r="L37" s="705">
        <f>IF(ISNUMBER('energy balance'!I68/SUM('energy balance'!I$61:'energy balance'!I$73)),'energy balance'!I68/SUM('energy balance'!I$61:'energy balance'!I$73),0)</f>
        <v>0</v>
      </c>
      <c r="M37" s="288">
        <f>IF(ISNUMBER('energy balance'!J68/SUM('energy balance'!J$61:'energy balance'!J$73)),'energy balance'!J68/SUM('energy balance'!J$61:'energy balance'!J$73),0)</f>
        <v>0</v>
      </c>
      <c r="N37" s="288">
        <f>IF(ISNUMBER('energy balance'!K68/SUM('energy balance'!K$61:'energy balance'!K$73)),'energy balance'!K68/SUM('energy balance'!K$61:'energy balance'!K$73),0)</f>
        <v>0</v>
      </c>
      <c r="O37" s="288">
        <f>IF(ISNUMBER('energy balance'!L68/SUM('energy balance'!L$61:'energy balance'!L$73)),'energy balance'!L68/SUM('energy balance'!L$61:'energy balance'!L$73),0)</f>
        <v>0</v>
      </c>
      <c r="P37" s="288">
        <f>IF(ISNUMBER('energy balance'!M68/SUM('energy balance'!M$61:'energy balance'!M$73)),'energy balance'!M68/SUM('energy balance'!M$61:'energy balance'!M$73),0)</f>
        <v>0</v>
      </c>
      <c r="Q37" s="288">
        <f>IF(ISNUMBER('energy balance'!N68/SUM('energy balance'!N$61:'energy balance'!N$73)),'energy balance'!N68/SUM('energy balance'!N$61:'energy balance'!N$73),0)</f>
        <v>0</v>
      </c>
      <c r="R37" s="706">
        <f>IF(ISNUMBER('energy balance'!O68/SUM('energy balance'!O$61:'energy balance'!O$73)),'energy balance'!O68/SUM('energy balance'!O$61:'energy balance'!O$73),0)</f>
        <v>0</v>
      </c>
      <c r="S37" s="288">
        <f>IF(ISNUMBER('energy balance'!P68/SUM('energy balance'!P$61:'energy balance'!P$73)),'energy balance'!P68/SUM('energy balance'!P$61:'energy balance'!P$73),0)</f>
        <v>0</v>
      </c>
      <c r="T37" s="288">
        <f>IF(ISNUMBER('energy balance'!Q68/SUM('energy balance'!Q$61:'energy balance'!Q$73)),'energy balance'!Q68/SUM('energy balance'!Q$61:'energy balance'!Q$73),0)</f>
        <v>0</v>
      </c>
      <c r="U37" s="288">
        <f>IF(ISNUMBER('energy balance'!R68/SUM('energy balance'!R$61:'energy balance'!R$73)),'energy balance'!R68/SUM('energy balance'!R$61:'energy balance'!R$73),0)</f>
        <v>0</v>
      </c>
      <c r="V37" s="705">
        <f>IF(ISNUMBER('energy balance'!S68/SUM('energy balance'!S$61:'energy balance'!S$73)),'energy balance'!S68/SUM('energy balance'!S$61:'energy balance'!S$73),0)</f>
        <v>0</v>
      </c>
      <c r="W37" s="705">
        <f>IF(ISNUMBER('energy balance'!T68/SUM('energy balance'!T$61:'energy balance'!T$73)),'energy balance'!T68/SUM('energy balance'!T$61:'energy balance'!T$73),0)</f>
        <v>0</v>
      </c>
      <c r="X37" s="288">
        <f>IF(ISNUMBER('energy balance'!U68/SUM('energy balance'!U$61:'energy balance'!U$73)),'energy balance'!U68/SUM('energy balance'!U$61:'energy balance'!U$73),0)</f>
        <v>0</v>
      </c>
      <c r="Y37" s="288">
        <f>IF(ISNUMBER('energy balance'!V68/SUM('energy balance'!V$61:'energy balance'!V$73)),'energy balance'!V68/SUM('energy balance'!V$61:'energy balance'!V$73),0)</f>
        <v>0</v>
      </c>
      <c r="Z37" s="288">
        <f>IF(ISNUMBER('energy balance'!W68/SUM('energy balance'!W$61:'energy balance'!W$73)),'energy balance'!W68/SUM('energy balance'!W$61:'energy balance'!W$73),0)</f>
        <v>0</v>
      </c>
      <c r="AA37" s="288">
        <f>IF(ISNUMBER('energy balance'!X68/SUM('energy balance'!X$61:'energy balance'!X$73)),'energy balance'!X68/SUM('energy balance'!X$61:'energy balance'!X$73),0)</f>
        <v>0</v>
      </c>
      <c r="AB37" s="288">
        <f>IF(ISNUMBER('energy balance'!Y68/SUM('energy balance'!Y$61:'energy balance'!Y$73)),'energy balance'!Y68/SUM('energy balance'!Y$61:'energy balance'!Y$73),0)</f>
        <v>0</v>
      </c>
      <c r="AC37" s="288">
        <f>IF(ISNUMBER('energy balance'!Z68/SUM('energy balance'!Z$61:'energy balance'!Z$73)),'energy balance'!Z68/SUM('energy balance'!Z$61:'energy balance'!Z$73),0)</f>
        <v>0</v>
      </c>
      <c r="AD37" s="288">
        <f>IF(ISNUMBER('energy balance'!AA68/SUM('energy balance'!AA$61:'energy balance'!AA$73)),'energy balance'!AA68/SUM('energy balance'!AA$61:'energy balance'!AA$73),0)</f>
        <v>0</v>
      </c>
      <c r="AE37" s="288">
        <f>IF(ISNUMBER('energy balance'!AB68/SUM('energy balance'!AB$61:'energy balance'!AB$73)),'energy balance'!AB68/SUM('energy balance'!AB$61:'energy balance'!AB$73),0)</f>
        <v>0</v>
      </c>
      <c r="AF37" s="288">
        <f>IF(ISNUMBER('energy balance'!AC68/SUM('energy balance'!AC$61:'energy balance'!AC$73)),'energy balance'!AC68/SUM('energy balance'!AC$61:'energy balance'!AC$73),0)</f>
        <v>0</v>
      </c>
      <c r="AG37" s="288">
        <f>IF(ISNUMBER('energy balance'!AD68/SUM('energy balance'!AD$61:'energy balance'!AD$73)),'energy balance'!AD68/SUM('energy balance'!AD$61:'energy balance'!AD$73),0)</f>
        <v>0</v>
      </c>
      <c r="AH37" s="288">
        <f>IF(ISNUMBER('energy balance'!AE68/SUM('energy balance'!AE$61:'energy balance'!AE$73)),'energy balance'!AE68/SUM('energy balance'!AE$61:'energy balance'!AE$73),0)</f>
        <v>0</v>
      </c>
      <c r="AI37" s="288">
        <f>IF(ISNUMBER('energy balance'!AF68/SUM('energy balance'!AF$61:'energy balance'!AF$73)),'energy balance'!AF68/SUM('energy balance'!AF$61:'energy balance'!AF$73),0)</f>
        <v>0</v>
      </c>
      <c r="AJ37" s="288">
        <f>IF(ISNUMBER('energy balance'!AG68/SUM('energy balance'!AG$61:'energy balance'!AG$73)),'energy balance'!AG68/SUM('energy balance'!AG$61:'energy balance'!AG$73),0)</f>
        <v>0</v>
      </c>
      <c r="AK37" s="288">
        <f>IF(ISNUMBER('energy balance'!AH68/SUM('energy balance'!AH$61:'energy balance'!AH$73)),'energy balance'!AH68/SUM('energy balance'!AH$61:'energy balance'!AH$73),0)</f>
        <v>0</v>
      </c>
      <c r="AL37" s="288">
        <f>IF(ISNUMBER('energy balance'!AI68/SUM('energy balance'!AI$61:'energy balance'!AI$73)),'energy balance'!AI68/SUM('energy balance'!AI$61:'energy balance'!AI$73),0)</f>
        <v>0</v>
      </c>
      <c r="AM37" s="288">
        <f>IF(ISNUMBER('energy balance'!AJ68/SUM('energy balance'!AJ$61:'energy balance'!AJ$73)),'energy balance'!AJ68/SUM('energy balance'!AJ$61:'energy balance'!AJ$73),0)</f>
        <v>0</v>
      </c>
      <c r="AN37" s="288">
        <f>IF(ISNUMBER('energy balance'!AK68/SUM('energy balance'!AK$61:'energy balance'!AK$73)),'energy balance'!AK68/SUM('energy balance'!AK$61:'energy balance'!AK$73),0)</f>
        <v>0</v>
      </c>
      <c r="AO37" s="288">
        <f>IF(ISNUMBER('energy balance'!AL68/SUM('energy balance'!AL$61:'energy balance'!AL$73)),'energy balance'!AL68/SUM('energy balance'!AL$61:'energy balance'!AL$73),0)</f>
        <v>0</v>
      </c>
      <c r="AP37" s="288">
        <f>IF(ISNUMBER('energy balance'!AM68/SUM('energy balance'!AM$61:'energy balance'!AM$73)),'energy balance'!AM68/SUM('energy balance'!AM$61:'energy balance'!AM$73),0)</f>
        <v>0</v>
      </c>
      <c r="AQ37" s="288">
        <f>IF(ISNUMBER('energy balance'!AN68/SUM('energy balance'!AN$61:'energy balance'!AN$73)),'energy balance'!AN68/SUM('energy balance'!AN$61:'energy balance'!AN$73),0)</f>
        <v>0</v>
      </c>
      <c r="AR37" s="288">
        <f>IF(ISNUMBER('energy balance'!AO68/SUM('energy balance'!AO$61:'energy balance'!AO$73)),'energy balance'!AO68/SUM('energy balance'!AO$61:'energy balance'!AO$73),0)</f>
        <v>0</v>
      </c>
      <c r="AS37" s="288">
        <f>IF(ISNUMBER('energy balance'!AP68/SUM('energy balance'!AP$61:'energy balance'!AP$73)),'energy balance'!AP68/SUM('energy balance'!AP$61:'energy balance'!AP$73),0)</f>
        <v>0</v>
      </c>
      <c r="AT37" s="288">
        <f>IF(ISNUMBER('energy balance'!AQ68/SUM('energy balance'!AQ$61:'energy balance'!AQ$73)),'energy balance'!AQ68/SUM('energy balance'!AQ$61:'energy balance'!AQ$73),0)</f>
        <v>0</v>
      </c>
      <c r="AU37" s="706">
        <f>IF(ISNUMBER('energy balance'!AR68/SUM('energy balance'!AR$61:'energy balance'!AR$73)),'energy balance'!AR68/SUM('energy balance'!AR$61:'energy balance'!AR$73),0)</f>
        <v>0</v>
      </c>
      <c r="AV37" s="288">
        <f>IF(ISNUMBER('energy balance'!AS68/SUM('energy balance'!AS$61:'energy balance'!AS$73)),'energy balance'!AS68/SUM('energy balance'!AS$61:'energy balance'!AS$73),0)</f>
        <v>0</v>
      </c>
      <c r="AW37" s="288">
        <f>IF(ISNUMBER('energy balance'!AT68/SUM('energy balance'!AT$61:'energy balance'!AT$73)),'energy balance'!AT68/SUM('energy balance'!AT$61:'energy balance'!AT$73),0)</f>
        <v>0</v>
      </c>
      <c r="AX37" s="705">
        <f>IF(ISNUMBER('energy balance'!AU68/SUM('energy balance'!AU$61:'energy balance'!AU$73)),'energy balance'!AU68/SUM('energy balance'!AU$61:'energy balance'!AU$73),0)</f>
        <v>0</v>
      </c>
      <c r="AY37" s="705">
        <f>IF(ISNUMBER('energy balance'!AV68/SUM('energy balance'!AV$61:'energy balance'!AV$73)),'energy balance'!AV68/SUM('energy balance'!AV$61:'energy balance'!AV$73),0)</f>
        <v>0</v>
      </c>
      <c r="AZ37" s="288">
        <f>IF(ISNUMBER('energy balance'!AW68/SUM('energy balance'!AW$61:'energy balance'!AW$73)),'energy balance'!AW68/SUM('energy balance'!AW$61:'energy balance'!AW$73),0)</f>
        <v>0</v>
      </c>
      <c r="BA37" s="288">
        <f>IF(ISNUMBER('energy balance'!AX68/SUM('energy balance'!AX$61:'energy balance'!AX$73)),'energy balance'!AX68/SUM('energy balance'!AX$61:'energy balance'!AX$73),0)</f>
        <v>0</v>
      </c>
      <c r="BB37" s="288">
        <f>IF(ISNUMBER('energy balance'!AY68/SUM('energy balance'!AY$61:'energy balance'!AY$73)),'energy balance'!AY68/SUM('energy balance'!AY$61:'energy balance'!AY$73),0)</f>
        <v>0</v>
      </c>
      <c r="BC37" s="717">
        <f>IF(ISNUMBER('energy balance'!AZ68/SUM('energy balance'!AZ$61:'energy balance'!AZ$73)),'energy balance'!AZ68/SUM('energy balance'!AZ$61:'energy balance'!AZ$73),0)</f>
        <v>0</v>
      </c>
    </row>
    <row r="38" spans="2:56" x14ac:dyDescent="0.2">
      <c r="E38" s="746" t="str">
        <f t="shared" si="1"/>
        <v>Paper, pulp and print</v>
      </c>
      <c r="F38" s="291">
        <f>IF(ISNUMBER('energy balance'!C69/SUM('energy balance'!C$61:'energy balance'!C$73)),'energy balance'!C69/SUM('energy balance'!C$61:'energy balance'!C$73),0)</f>
        <v>0</v>
      </c>
      <c r="G38" s="288">
        <f>IF(ISNUMBER('energy balance'!D69/SUM('energy balance'!D$61:'energy balance'!D$73)),'energy balance'!D69/SUM('energy balance'!D$61:'energy balance'!D$73),0)</f>
        <v>0</v>
      </c>
      <c r="H38" s="288">
        <f>IF(ISNUMBER('energy balance'!E69/SUM('energy balance'!E$61:'energy balance'!E$73)),'energy balance'!E69/SUM('energy balance'!E$61:'energy balance'!E$73),0)</f>
        <v>0</v>
      </c>
      <c r="I38" s="288">
        <f>IF(ISNUMBER('energy balance'!F69/SUM('energy balance'!F$61:'energy balance'!F$73)),'energy balance'!F69/SUM('energy balance'!F$61:'energy balance'!F$73),0)</f>
        <v>0</v>
      </c>
      <c r="J38" s="288">
        <f>IF(ISNUMBER('energy balance'!G69/SUM('energy balance'!G$61:'energy balance'!G$73)),'energy balance'!G69/SUM('energy balance'!G$61:'energy balance'!G$73),0)</f>
        <v>0</v>
      </c>
      <c r="K38" s="288">
        <f>IF(ISNUMBER('energy balance'!H69/SUM('energy balance'!H$61:'energy balance'!H$73)),'energy balance'!H69/SUM('energy balance'!H$61:'energy balance'!H$73),0)</f>
        <v>0</v>
      </c>
      <c r="L38" s="705">
        <f>IF(ISNUMBER('energy balance'!I69/SUM('energy balance'!I$61:'energy balance'!I$73)),'energy balance'!I69/SUM('energy balance'!I$61:'energy balance'!I$73),0)</f>
        <v>0</v>
      </c>
      <c r="M38" s="288">
        <f>IF(ISNUMBER('energy balance'!J69/SUM('energy balance'!J$61:'energy balance'!J$73)),'energy balance'!J69/SUM('energy balance'!J$61:'energy balance'!J$73),0)</f>
        <v>0</v>
      </c>
      <c r="N38" s="288">
        <f>IF(ISNUMBER('energy balance'!K69/SUM('energy balance'!K$61:'energy balance'!K$73)),'energy balance'!K69/SUM('energy balance'!K$61:'energy balance'!K$73),0)</f>
        <v>0</v>
      </c>
      <c r="O38" s="288">
        <f>IF(ISNUMBER('energy balance'!L69/SUM('energy balance'!L$61:'energy balance'!L$73)),'energy balance'!L69/SUM('energy balance'!L$61:'energy balance'!L$73),0)</f>
        <v>0</v>
      </c>
      <c r="P38" s="288">
        <f>IF(ISNUMBER('energy balance'!M69/SUM('energy balance'!M$61:'energy balance'!M$73)),'energy balance'!M69/SUM('energy balance'!M$61:'energy balance'!M$73),0)</f>
        <v>0</v>
      </c>
      <c r="Q38" s="288">
        <f>IF(ISNUMBER('energy balance'!N69/SUM('energy balance'!N$61:'energy balance'!N$73)),'energy balance'!N69/SUM('energy balance'!N$61:'energy balance'!N$73),0)</f>
        <v>0</v>
      </c>
      <c r="R38" s="706">
        <f>IF(ISNUMBER('energy balance'!O69/SUM('energy balance'!O$61:'energy balance'!O$73)),'energy balance'!O69/SUM('energy balance'!O$61:'energy balance'!O$73),0)</f>
        <v>0</v>
      </c>
      <c r="S38" s="288">
        <f>IF(ISNUMBER('energy balance'!P69/SUM('energy balance'!P$61:'energy balance'!P$73)),'energy balance'!P69/SUM('energy balance'!P$61:'energy balance'!P$73),0)</f>
        <v>0</v>
      </c>
      <c r="T38" s="288">
        <f>IF(ISNUMBER('energy balance'!Q69/SUM('energy balance'!Q$61:'energy balance'!Q$73)),'energy balance'!Q69/SUM('energy balance'!Q$61:'energy balance'!Q$73),0)</f>
        <v>0</v>
      </c>
      <c r="U38" s="288">
        <f>IF(ISNUMBER('energy balance'!R69/SUM('energy balance'!R$61:'energy balance'!R$73)),'energy balance'!R69/SUM('energy balance'!R$61:'energy balance'!R$73),0)</f>
        <v>0</v>
      </c>
      <c r="V38" s="705">
        <f>IF(ISNUMBER('energy balance'!S69/SUM('energy balance'!S$61:'energy balance'!S$73)),'energy balance'!S69/SUM('energy balance'!S$61:'energy balance'!S$73),0)</f>
        <v>0</v>
      </c>
      <c r="W38" s="705">
        <f>IF(ISNUMBER('energy balance'!T69/SUM('energy balance'!T$61:'energy balance'!T$73)),'energy balance'!T69/SUM('energy balance'!T$61:'energy balance'!T$73),0)</f>
        <v>0</v>
      </c>
      <c r="X38" s="288">
        <f>IF(ISNUMBER('energy balance'!U69/SUM('energy balance'!U$61:'energy balance'!U$73)),'energy balance'!U69/SUM('energy balance'!U$61:'energy balance'!U$73),0)</f>
        <v>0</v>
      </c>
      <c r="Y38" s="288">
        <f>IF(ISNUMBER('energy balance'!V69/SUM('energy balance'!V$61:'energy balance'!V$73)),'energy balance'!V69/SUM('energy balance'!V$61:'energy balance'!V$73),0)</f>
        <v>0</v>
      </c>
      <c r="Z38" s="288">
        <f>IF(ISNUMBER('energy balance'!W69/SUM('energy balance'!W$61:'energy balance'!W$73)),'energy balance'!W69/SUM('energy balance'!W$61:'energy balance'!W$73),0)</f>
        <v>0</v>
      </c>
      <c r="AA38" s="288">
        <f>IF(ISNUMBER('energy balance'!X69/SUM('energy balance'!X$61:'energy balance'!X$73)),'energy balance'!X69/SUM('energy balance'!X$61:'energy balance'!X$73),0)</f>
        <v>0</v>
      </c>
      <c r="AB38" s="288">
        <f>IF(ISNUMBER('energy balance'!Y69/SUM('energy balance'!Y$61:'energy balance'!Y$73)),'energy balance'!Y69/SUM('energy balance'!Y$61:'energy balance'!Y$73),0)</f>
        <v>0</v>
      </c>
      <c r="AC38" s="288">
        <f>IF(ISNUMBER('energy balance'!Z69/SUM('energy balance'!Z$61:'energy balance'!Z$73)),'energy balance'!Z69/SUM('energy balance'!Z$61:'energy balance'!Z$73),0)</f>
        <v>0</v>
      </c>
      <c r="AD38" s="288">
        <f>IF(ISNUMBER('energy balance'!AA69/SUM('energy balance'!AA$61:'energy balance'!AA$73)),'energy balance'!AA69/SUM('energy balance'!AA$61:'energy balance'!AA$73),0)</f>
        <v>0</v>
      </c>
      <c r="AE38" s="288">
        <f>IF(ISNUMBER('energy balance'!AB69/SUM('energy balance'!AB$61:'energy balance'!AB$73)),'energy balance'!AB69/SUM('energy balance'!AB$61:'energy balance'!AB$73),0)</f>
        <v>0</v>
      </c>
      <c r="AF38" s="288">
        <f>IF(ISNUMBER('energy balance'!AC69/SUM('energy balance'!AC$61:'energy balance'!AC$73)),'energy balance'!AC69/SUM('energy balance'!AC$61:'energy balance'!AC$73),0)</f>
        <v>0</v>
      </c>
      <c r="AG38" s="288">
        <f>IF(ISNUMBER('energy balance'!AD69/SUM('energy balance'!AD$61:'energy balance'!AD$73)),'energy balance'!AD69/SUM('energy balance'!AD$61:'energy balance'!AD$73),0)</f>
        <v>0</v>
      </c>
      <c r="AH38" s="288">
        <f>IF(ISNUMBER('energy balance'!AE69/SUM('energy balance'!AE$61:'energy balance'!AE$73)),'energy balance'!AE69/SUM('energy balance'!AE$61:'energy balance'!AE$73),0)</f>
        <v>0</v>
      </c>
      <c r="AI38" s="288">
        <f>IF(ISNUMBER('energy balance'!AF69/SUM('energy balance'!AF$61:'energy balance'!AF$73)),'energy balance'!AF69/SUM('energy balance'!AF$61:'energy balance'!AF$73),0)</f>
        <v>0</v>
      </c>
      <c r="AJ38" s="288">
        <f>IF(ISNUMBER('energy balance'!AG69/SUM('energy balance'!AG$61:'energy balance'!AG$73)),'energy balance'!AG69/SUM('energy balance'!AG$61:'energy balance'!AG$73),0)</f>
        <v>0</v>
      </c>
      <c r="AK38" s="288">
        <f>IF(ISNUMBER('energy balance'!AH69/SUM('energy balance'!AH$61:'energy balance'!AH$73)),'energy balance'!AH69/SUM('energy balance'!AH$61:'energy balance'!AH$73),0)</f>
        <v>0</v>
      </c>
      <c r="AL38" s="288">
        <f>IF(ISNUMBER('energy balance'!AI69/SUM('energy balance'!AI$61:'energy balance'!AI$73)),'energy balance'!AI69/SUM('energy balance'!AI$61:'energy balance'!AI$73),0)</f>
        <v>0</v>
      </c>
      <c r="AM38" s="288">
        <f>IF(ISNUMBER('energy balance'!AJ69/SUM('energy balance'!AJ$61:'energy balance'!AJ$73)),'energy balance'!AJ69/SUM('energy balance'!AJ$61:'energy balance'!AJ$73),0)</f>
        <v>0</v>
      </c>
      <c r="AN38" s="288">
        <f>IF(ISNUMBER('energy balance'!AK69/SUM('energy balance'!AK$61:'energy balance'!AK$73)),'energy balance'!AK69/SUM('energy balance'!AK$61:'energy balance'!AK$73),0)</f>
        <v>0</v>
      </c>
      <c r="AO38" s="288">
        <f>IF(ISNUMBER('energy balance'!AL69/SUM('energy balance'!AL$61:'energy balance'!AL$73)),'energy balance'!AL69/SUM('energy balance'!AL$61:'energy balance'!AL$73),0)</f>
        <v>0</v>
      </c>
      <c r="AP38" s="288">
        <f>IF(ISNUMBER('energy balance'!AM69/SUM('energy balance'!AM$61:'energy balance'!AM$73)),'energy balance'!AM69/SUM('energy balance'!AM$61:'energy balance'!AM$73),0)</f>
        <v>0</v>
      </c>
      <c r="AQ38" s="288">
        <f>IF(ISNUMBER('energy balance'!AN69/SUM('energy balance'!AN$61:'energy balance'!AN$73)),'energy balance'!AN69/SUM('energy balance'!AN$61:'energy balance'!AN$73),0)</f>
        <v>0</v>
      </c>
      <c r="AR38" s="288">
        <f>IF(ISNUMBER('energy balance'!AO69/SUM('energy balance'!AO$61:'energy balance'!AO$73)),'energy balance'!AO69/SUM('energy balance'!AO$61:'energy balance'!AO$73),0)</f>
        <v>0</v>
      </c>
      <c r="AS38" s="288">
        <f>IF(ISNUMBER('energy balance'!AP69/SUM('energy balance'!AP$61:'energy balance'!AP$73)),'energy balance'!AP69/SUM('energy balance'!AP$61:'energy balance'!AP$73),0)</f>
        <v>0</v>
      </c>
      <c r="AT38" s="288">
        <f>IF(ISNUMBER('energy balance'!AQ69/SUM('energy balance'!AQ$61:'energy balance'!AQ$73)),'energy balance'!AQ69/SUM('energy balance'!AQ$61:'energy balance'!AQ$73),0)</f>
        <v>0</v>
      </c>
      <c r="AU38" s="706">
        <f>IF(ISNUMBER('energy balance'!AR69/SUM('energy balance'!AR$61:'energy balance'!AR$73)),'energy balance'!AR69/SUM('energy balance'!AR$61:'energy balance'!AR$73),0)</f>
        <v>0</v>
      </c>
      <c r="AV38" s="288">
        <f>IF(ISNUMBER('energy balance'!AS69/SUM('energy balance'!AS$61:'energy balance'!AS$73)),'energy balance'!AS69/SUM('energy balance'!AS$61:'energy balance'!AS$73),0)</f>
        <v>0</v>
      </c>
      <c r="AW38" s="288">
        <f>IF(ISNUMBER('energy balance'!AT69/SUM('energy balance'!AT$61:'energy balance'!AT$73)),'energy balance'!AT69/SUM('energy balance'!AT$61:'energy balance'!AT$73),0)</f>
        <v>0</v>
      </c>
      <c r="AX38" s="705">
        <f>IF(ISNUMBER('energy balance'!AU69/SUM('energy balance'!AU$61:'energy balance'!AU$73)),'energy balance'!AU69/SUM('energy balance'!AU$61:'energy balance'!AU$73),0)</f>
        <v>0</v>
      </c>
      <c r="AY38" s="705">
        <f>IF(ISNUMBER('energy balance'!AV69/SUM('energy balance'!AV$61:'energy balance'!AV$73)),'energy balance'!AV69/SUM('energy balance'!AV$61:'energy balance'!AV$73),0)</f>
        <v>0</v>
      </c>
      <c r="AZ38" s="288">
        <f>IF(ISNUMBER('energy balance'!AW69/SUM('energy balance'!AW$61:'energy balance'!AW$73)),'energy balance'!AW69/SUM('energy balance'!AW$61:'energy balance'!AW$73),0)</f>
        <v>0</v>
      </c>
      <c r="BA38" s="288">
        <f>IF(ISNUMBER('energy balance'!AX69/SUM('energy balance'!AX$61:'energy balance'!AX$73)),'energy balance'!AX69/SUM('energy balance'!AX$61:'energy balance'!AX$73),0)</f>
        <v>0</v>
      </c>
      <c r="BB38" s="288">
        <f>IF(ISNUMBER('energy balance'!AY69/SUM('energy balance'!AY$61:'energy balance'!AY$73)),'energy balance'!AY69/SUM('energy balance'!AY$61:'energy balance'!AY$73),0)</f>
        <v>0</v>
      </c>
      <c r="BC38" s="717">
        <f>IF(ISNUMBER('energy balance'!AZ69/SUM('energy balance'!AZ$61:'energy balance'!AZ$73)),'energy balance'!AZ69/SUM('energy balance'!AZ$61:'energy balance'!AZ$73),0)</f>
        <v>0</v>
      </c>
    </row>
    <row r="39" spans="2:56" x14ac:dyDescent="0.2">
      <c r="E39" s="746" t="str">
        <f t="shared" si="1"/>
        <v>Wood and wood products</v>
      </c>
      <c r="F39" s="291">
        <f>IF(ISNUMBER('energy balance'!C70/SUM('energy balance'!C$61:'energy balance'!C$73)),'energy balance'!C70/SUM('energy balance'!C$61:'energy balance'!C$73),0)</f>
        <v>0</v>
      </c>
      <c r="G39" s="288">
        <f>IF(ISNUMBER('energy balance'!D70/SUM('energy balance'!D$61:'energy balance'!D$73)),'energy balance'!D70/SUM('energy balance'!D$61:'energy balance'!D$73),0)</f>
        <v>0</v>
      </c>
      <c r="H39" s="288">
        <f>IF(ISNUMBER('energy balance'!E70/SUM('energy balance'!E$61:'energy balance'!E$73)),'energy balance'!E70/SUM('energy balance'!E$61:'energy balance'!E$73),0)</f>
        <v>0</v>
      </c>
      <c r="I39" s="288">
        <f>IF(ISNUMBER('energy balance'!F70/SUM('energy balance'!F$61:'energy balance'!F$73)),'energy balance'!F70/SUM('energy balance'!F$61:'energy balance'!F$73),0)</f>
        <v>0</v>
      </c>
      <c r="J39" s="288">
        <f>IF(ISNUMBER('energy balance'!G70/SUM('energy balance'!G$61:'energy balance'!G$73)),'energy balance'!G70/SUM('energy balance'!G$61:'energy balance'!G$73),0)</f>
        <v>0</v>
      </c>
      <c r="K39" s="288">
        <f>IF(ISNUMBER('energy balance'!H70/SUM('energy balance'!H$61:'energy balance'!H$73)),'energy balance'!H70/SUM('energy balance'!H$61:'energy balance'!H$73),0)</f>
        <v>0</v>
      </c>
      <c r="L39" s="705">
        <f>IF(ISNUMBER('energy balance'!I70/SUM('energy balance'!I$61:'energy balance'!I$73)),'energy balance'!I70/SUM('energy balance'!I$61:'energy balance'!I$73),0)</f>
        <v>0</v>
      </c>
      <c r="M39" s="288">
        <f>IF(ISNUMBER('energy balance'!J70/SUM('energy balance'!J$61:'energy balance'!J$73)),'energy balance'!J70/SUM('energy balance'!J$61:'energy balance'!J$73),0)</f>
        <v>0</v>
      </c>
      <c r="N39" s="288">
        <f>IF(ISNUMBER('energy balance'!K70/SUM('energy balance'!K$61:'energy balance'!K$73)),'energy balance'!K70/SUM('energy balance'!K$61:'energy balance'!K$73),0)</f>
        <v>0</v>
      </c>
      <c r="O39" s="288">
        <f>IF(ISNUMBER('energy balance'!L70/SUM('energy balance'!L$61:'energy balance'!L$73)),'energy balance'!L70/SUM('energy balance'!L$61:'energy balance'!L$73),0)</f>
        <v>0</v>
      </c>
      <c r="P39" s="288">
        <f>IF(ISNUMBER('energy balance'!M70/SUM('energy balance'!M$61:'energy balance'!M$73)),'energy balance'!M70/SUM('energy balance'!M$61:'energy balance'!M$73),0)</f>
        <v>0</v>
      </c>
      <c r="Q39" s="288">
        <f>IF(ISNUMBER('energy balance'!N70/SUM('energy balance'!N$61:'energy balance'!N$73)),'energy balance'!N70/SUM('energy balance'!N$61:'energy balance'!N$73),0)</f>
        <v>0</v>
      </c>
      <c r="R39" s="706">
        <f>IF(ISNUMBER('energy balance'!O70/SUM('energy balance'!O$61:'energy balance'!O$73)),'energy balance'!O70/SUM('energy balance'!O$61:'energy balance'!O$73),0)</f>
        <v>0</v>
      </c>
      <c r="S39" s="288">
        <f>IF(ISNUMBER('energy balance'!P70/SUM('energy balance'!P$61:'energy balance'!P$73)),'energy balance'!P70/SUM('energy balance'!P$61:'energy balance'!P$73),0)</f>
        <v>0</v>
      </c>
      <c r="T39" s="288">
        <f>IF(ISNUMBER('energy balance'!Q70/SUM('energy balance'!Q$61:'energy balance'!Q$73)),'energy balance'!Q70/SUM('energy balance'!Q$61:'energy balance'!Q$73),0)</f>
        <v>0</v>
      </c>
      <c r="U39" s="288">
        <f>IF(ISNUMBER('energy balance'!R70/SUM('energy balance'!R$61:'energy balance'!R$73)),'energy balance'!R70/SUM('energy balance'!R$61:'energy balance'!R$73),0)</f>
        <v>0</v>
      </c>
      <c r="V39" s="705">
        <f>IF(ISNUMBER('energy balance'!S70/SUM('energy balance'!S$61:'energy balance'!S$73)),'energy balance'!S70/SUM('energy balance'!S$61:'energy balance'!S$73),0)</f>
        <v>0</v>
      </c>
      <c r="W39" s="705">
        <f>IF(ISNUMBER('energy balance'!T70/SUM('energy balance'!T$61:'energy balance'!T$73)),'energy balance'!T70/SUM('energy balance'!T$61:'energy balance'!T$73),0)</f>
        <v>0</v>
      </c>
      <c r="X39" s="288">
        <f>IF(ISNUMBER('energy balance'!U70/SUM('energy balance'!U$61:'energy balance'!U$73)),'energy balance'!U70/SUM('energy balance'!U$61:'energy balance'!U$73),0)</f>
        <v>0</v>
      </c>
      <c r="Y39" s="288">
        <f>IF(ISNUMBER('energy balance'!V70/SUM('energy balance'!V$61:'energy balance'!V$73)),'energy balance'!V70/SUM('energy balance'!V$61:'energy balance'!V$73),0)</f>
        <v>0</v>
      </c>
      <c r="Z39" s="288">
        <f>IF(ISNUMBER('energy balance'!W70/SUM('energy balance'!W$61:'energy balance'!W$73)),'energy balance'!W70/SUM('energy balance'!W$61:'energy balance'!W$73),0)</f>
        <v>0</v>
      </c>
      <c r="AA39" s="288">
        <f>IF(ISNUMBER('energy balance'!X70/SUM('energy balance'!X$61:'energy balance'!X$73)),'energy balance'!X70/SUM('energy balance'!X$61:'energy balance'!X$73),0)</f>
        <v>0</v>
      </c>
      <c r="AB39" s="288">
        <f>IF(ISNUMBER('energy balance'!Y70/SUM('energy balance'!Y$61:'energy balance'!Y$73)),'energy balance'!Y70/SUM('energy balance'!Y$61:'energy balance'!Y$73),0)</f>
        <v>0</v>
      </c>
      <c r="AC39" s="288">
        <f>IF(ISNUMBER('energy balance'!Z70/SUM('energy balance'!Z$61:'energy balance'!Z$73)),'energy balance'!Z70/SUM('energy balance'!Z$61:'energy balance'!Z$73),0)</f>
        <v>0</v>
      </c>
      <c r="AD39" s="288">
        <f>IF(ISNUMBER('energy balance'!AA70/SUM('energy balance'!AA$61:'energy balance'!AA$73)),'energy balance'!AA70/SUM('energy balance'!AA$61:'energy balance'!AA$73),0)</f>
        <v>0</v>
      </c>
      <c r="AE39" s="288">
        <f>IF(ISNUMBER('energy balance'!AB70/SUM('energy balance'!AB$61:'energy balance'!AB$73)),'energy balance'!AB70/SUM('energy balance'!AB$61:'energy balance'!AB$73),0)</f>
        <v>0</v>
      </c>
      <c r="AF39" s="288">
        <f>IF(ISNUMBER('energy balance'!AC70/SUM('energy balance'!AC$61:'energy balance'!AC$73)),'energy balance'!AC70/SUM('energy balance'!AC$61:'energy balance'!AC$73),0)</f>
        <v>0</v>
      </c>
      <c r="AG39" s="288">
        <f>IF(ISNUMBER('energy balance'!AD70/SUM('energy balance'!AD$61:'energy balance'!AD$73)),'energy balance'!AD70/SUM('energy balance'!AD$61:'energy balance'!AD$73),0)</f>
        <v>0</v>
      </c>
      <c r="AH39" s="288">
        <f>IF(ISNUMBER('energy balance'!AE70/SUM('energy balance'!AE$61:'energy balance'!AE$73)),'energy balance'!AE70/SUM('energy balance'!AE$61:'energy balance'!AE$73),0)</f>
        <v>0</v>
      </c>
      <c r="AI39" s="288">
        <f>IF(ISNUMBER('energy balance'!AF70/SUM('energy balance'!AF$61:'energy balance'!AF$73)),'energy balance'!AF70/SUM('energy balance'!AF$61:'energy balance'!AF$73),0)</f>
        <v>0</v>
      </c>
      <c r="AJ39" s="288">
        <f>IF(ISNUMBER('energy balance'!AG70/SUM('energy balance'!AG$61:'energy balance'!AG$73)),'energy balance'!AG70/SUM('energy balance'!AG$61:'energy balance'!AG$73),0)</f>
        <v>0</v>
      </c>
      <c r="AK39" s="288">
        <f>IF(ISNUMBER('energy balance'!AH70/SUM('energy balance'!AH$61:'energy balance'!AH$73)),'energy balance'!AH70/SUM('energy balance'!AH$61:'energy balance'!AH$73),0)</f>
        <v>0</v>
      </c>
      <c r="AL39" s="288">
        <f>IF(ISNUMBER('energy balance'!AI70/SUM('energy balance'!AI$61:'energy balance'!AI$73)),'energy balance'!AI70/SUM('energy balance'!AI$61:'energy balance'!AI$73),0)</f>
        <v>0</v>
      </c>
      <c r="AM39" s="288">
        <f>IF(ISNUMBER('energy balance'!AJ70/SUM('energy balance'!AJ$61:'energy balance'!AJ$73)),'energy balance'!AJ70/SUM('energy balance'!AJ$61:'energy balance'!AJ$73),0)</f>
        <v>0</v>
      </c>
      <c r="AN39" s="288">
        <f>IF(ISNUMBER('energy balance'!AK70/SUM('energy balance'!AK$61:'energy balance'!AK$73)),'energy balance'!AK70/SUM('energy balance'!AK$61:'energy balance'!AK$73),0)</f>
        <v>0</v>
      </c>
      <c r="AO39" s="288">
        <f>IF(ISNUMBER('energy balance'!AL70/SUM('energy balance'!AL$61:'energy balance'!AL$73)),'energy balance'!AL70/SUM('energy balance'!AL$61:'energy balance'!AL$73),0)</f>
        <v>0</v>
      </c>
      <c r="AP39" s="288">
        <f>IF(ISNUMBER('energy balance'!AM70/SUM('energy balance'!AM$61:'energy balance'!AM$73)),'energy balance'!AM70/SUM('energy balance'!AM$61:'energy balance'!AM$73),0)</f>
        <v>0</v>
      </c>
      <c r="AQ39" s="288">
        <f>IF(ISNUMBER('energy balance'!AN70/SUM('energy balance'!AN$61:'energy balance'!AN$73)),'energy balance'!AN70/SUM('energy balance'!AN$61:'energy balance'!AN$73),0)</f>
        <v>0</v>
      </c>
      <c r="AR39" s="288">
        <f>IF(ISNUMBER('energy balance'!AO70/SUM('energy balance'!AO$61:'energy balance'!AO$73)),'energy balance'!AO70/SUM('energy balance'!AO$61:'energy balance'!AO$73),0)</f>
        <v>0</v>
      </c>
      <c r="AS39" s="288">
        <f>IF(ISNUMBER('energy balance'!AP70/SUM('energy balance'!AP$61:'energy balance'!AP$73)),'energy balance'!AP70/SUM('energy balance'!AP$61:'energy balance'!AP$73),0)</f>
        <v>0</v>
      </c>
      <c r="AT39" s="288">
        <f>IF(ISNUMBER('energy balance'!AQ70/SUM('energy balance'!AQ$61:'energy balance'!AQ$73)),'energy balance'!AQ70/SUM('energy balance'!AQ$61:'energy balance'!AQ$73),0)</f>
        <v>0</v>
      </c>
      <c r="AU39" s="706">
        <f>IF(ISNUMBER('energy balance'!AR70/SUM('energy balance'!AR$61:'energy balance'!AR$73)),'energy balance'!AR70/SUM('energy balance'!AR$61:'energy balance'!AR$73),0)</f>
        <v>0</v>
      </c>
      <c r="AV39" s="288">
        <f>IF(ISNUMBER('energy balance'!AS70/SUM('energy balance'!AS$61:'energy balance'!AS$73)),'energy balance'!AS70/SUM('energy balance'!AS$61:'energy balance'!AS$73),0)</f>
        <v>0</v>
      </c>
      <c r="AW39" s="288">
        <f>IF(ISNUMBER('energy balance'!AT70/SUM('energy balance'!AT$61:'energy balance'!AT$73)),'energy balance'!AT70/SUM('energy balance'!AT$61:'energy balance'!AT$73),0)</f>
        <v>0</v>
      </c>
      <c r="AX39" s="705">
        <f>IF(ISNUMBER('energy balance'!AU70/SUM('energy balance'!AU$61:'energy balance'!AU$73)),'energy balance'!AU70/SUM('energy balance'!AU$61:'energy balance'!AU$73),0)</f>
        <v>0</v>
      </c>
      <c r="AY39" s="705">
        <f>IF(ISNUMBER('energy balance'!AV70/SUM('energy balance'!AV$61:'energy balance'!AV$73)),'energy balance'!AV70/SUM('energy balance'!AV$61:'energy balance'!AV$73),0)</f>
        <v>0</v>
      </c>
      <c r="AZ39" s="288">
        <f>IF(ISNUMBER('energy balance'!AW70/SUM('energy balance'!AW$61:'energy balance'!AW$73)),'energy balance'!AW70/SUM('energy balance'!AW$61:'energy balance'!AW$73),0)</f>
        <v>0</v>
      </c>
      <c r="BA39" s="288">
        <f>IF(ISNUMBER('energy balance'!AX70/SUM('energy balance'!AX$61:'energy balance'!AX$73)),'energy balance'!AX70/SUM('energy balance'!AX$61:'energy balance'!AX$73),0)</f>
        <v>0</v>
      </c>
      <c r="BB39" s="288">
        <f>IF(ISNUMBER('energy balance'!AY70/SUM('energy balance'!AY$61:'energy balance'!AY$73)),'energy balance'!AY70/SUM('energy balance'!AY$61:'energy balance'!AY$73),0)</f>
        <v>0</v>
      </c>
      <c r="BC39" s="717">
        <f>IF(ISNUMBER('energy balance'!AZ70/SUM('energy balance'!AZ$61:'energy balance'!AZ$73)),'energy balance'!AZ70/SUM('energy balance'!AZ$61:'energy balance'!AZ$73),0)</f>
        <v>0</v>
      </c>
    </row>
    <row r="40" spans="2:56" x14ac:dyDescent="0.2">
      <c r="E40" s="746" t="str">
        <f t="shared" si="1"/>
        <v>Construction</v>
      </c>
      <c r="F40" s="291">
        <f>IF(ISNUMBER('energy balance'!C71/SUM('energy balance'!C$61:'energy balance'!C$73)),'energy balance'!C71/SUM('energy balance'!C$61:'energy balance'!C$73),0)</f>
        <v>0</v>
      </c>
      <c r="G40" s="288">
        <f>IF(ISNUMBER('energy balance'!D71/SUM('energy balance'!D$61:'energy balance'!D$73)),'energy balance'!D71/SUM('energy balance'!D$61:'energy balance'!D$73),0)</f>
        <v>0</v>
      </c>
      <c r="H40" s="288">
        <f>IF(ISNUMBER('energy balance'!E71/SUM('energy balance'!E$61:'energy balance'!E$73)),'energy balance'!E71/SUM('energy balance'!E$61:'energy balance'!E$73),0)</f>
        <v>0</v>
      </c>
      <c r="I40" s="288">
        <f>IF(ISNUMBER('energy balance'!F71/SUM('energy balance'!F$61:'energy balance'!F$73)),'energy balance'!F71/SUM('energy balance'!F$61:'energy balance'!F$73),0)</f>
        <v>0</v>
      </c>
      <c r="J40" s="288">
        <f>IF(ISNUMBER('energy balance'!G71/SUM('energy balance'!G$61:'energy balance'!G$73)),'energy balance'!G71/SUM('energy balance'!G$61:'energy balance'!G$73),0)</f>
        <v>0</v>
      </c>
      <c r="K40" s="288">
        <f>IF(ISNUMBER('energy balance'!H71/SUM('energy balance'!H$61:'energy balance'!H$73)),'energy balance'!H71/SUM('energy balance'!H$61:'energy balance'!H$73),0)</f>
        <v>0</v>
      </c>
      <c r="L40" s="705">
        <f>IF(ISNUMBER('energy balance'!I71/SUM('energy balance'!I$61:'energy balance'!I$73)),'energy balance'!I71/SUM('energy balance'!I$61:'energy balance'!I$73),0)</f>
        <v>0</v>
      </c>
      <c r="M40" s="288">
        <f>IF(ISNUMBER('energy balance'!J71/SUM('energy balance'!J$61:'energy balance'!J$73)),'energy balance'!J71/SUM('energy balance'!J$61:'energy balance'!J$73),0)</f>
        <v>0</v>
      </c>
      <c r="N40" s="288">
        <f>IF(ISNUMBER('energy balance'!K71/SUM('energy balance'!K$61:'energy balance'!K$73)),'energy balance'!K71/SUM('energy balance'!K$61:'energy balance'!K$73),0)</f>
        <v>0</v>
      </c>
      <c r="O40" s="288">
        <f>IF(ISNUMBER('energy balance'!L71/SUM('energy balance'!L$61:'energy balance'!L$73)),'energy balance'!L71/SUM('energy balance'!L$61:'energy balance'!L$73),0)</f>
        <v>0</v>
      </c>
      <c r="P40" s="288">
        <f>IF(ISNUMBER('energy balance'!M71/SUM('energy balance'!M$61:'energy balance'!M$73)),'energy balance'!M71/SUM('energy balance'!M$61:'energy balance'!M$73),0)</f>
        <v>0</v>
      </c>
      <c r="Q40" s="288">
        <f>IF(ISNUMBER('energy balance'!N71/SUM('energy balance'!N$61:'energy balance'!N$73)),'energy balance'!N71/SUM('energy balance'!N$61:'energy balance'!N$73),0)</f>
        <v>0</v>
      </c>
      <c r="R40" s="706">
        <f>IF(ISNUMBER('energy balance'!O71/SUM('energy balance'!O$61:'energy balance'!O$73)),'energy balance'!O71/SUM('energy balance'!O$61:'energy balance'!O$73),0)</f>
        <v>0</v>
      </c>
      <c r="S40" s="288">
        <f>IF(ISNUMBER('energy balance'!P71/SUM('energy balance'!P$61:'energy balance'!P$73)),'energy balance'!P71/SUM('energy balance'!P$61:'energy balance'!P$73),0)</f>
        <v>0</v>
      </c>
      <c r="T40" s="288">
        <f>IF(ISNUMBER('energy balance'!Q71/SUM('energy balance'!Q$61:'energy balance'!Q$73)),'energy balance'!Q71/SUM('energy balance'!Q$61:'energy balance'!Q$73),0)</f>
        <v>0</v>
      </c>
      <c r="U40" s="288">
        <f>IF(ISNUMBER('energy balance'!R71/SUM('energy balance'!R$61:'energy balance'!R$73)),'energy balance'!R71/SUM('energy balance'!R$61:'energy balance'!R$73),0)</f>
        <v>0</v>
      </c>
      <c r="V40" s="705">
        <f>IF(ISNUMBER('energy balance'!S71/SUM('energy balance'!S$61:'energy balance'!S$73)),'energy balance'!S71/SUM('energy balance'!S$61:'energy balance'!S$73),0)</f>
        <v>0</v>
      </c>
      <c r="W40" s="705">
        <f>IF(ISNUMBER('energy balance'!T71/SUM('energy balance'!T$61:'energy balance'!T$73)),'energy balance'!T71/SUM('energy balance'!T$61:'energy balance'!T$73),0)</f>
        <v>0</v>
      </c>
      <c r="X40" s="288">
        <f>IF(ISNUMBER('energy balance'!U71/SUM('energy balance'!U$61:'energy balance'!U$73)),'energy balance'!U71/SUM('energy balance'!U$61:'energy balance'!U$73),0)</f>
        <v>0</v>
      </c>
      <c r="Y40" s="288">
        <f>IF(ISNUMBER('energy balance'!V71/SUM('energy balance'!V$61:'energy balance'!V$73)),'energy balance'!V71/SUM('energy balance'!V$61:'energy balance'!V$73),0)</f>
        <v>0</v>
      </c>
      <c r="Z40" s="288">
        <f>IF(ISNUMBER('energy balance'!W71/SUM('energy balance'!W$61:'energy balance'!W$73)),'energy balance'!W71/SUM('energy balance'!W$61:'energy balance'!W$73),0)</f>
        <v>0</v>
      </c>
      <c r="AA40" s="288">
        <f>IF(ISNUMBER('energy balance'!X71/SUM('energy balance'!X$61:'energy balance'!X$73)),'energy balance'!X71/SUM('energy balance'!X$61:'energy balance'!X$73),0)</f>
        <v>0</v>
      </c>
      <c r="AB40" s="288">
        <f>IF(ISNUMBER('energy balance'!Y71/SUM('energy balance'!Y$61:'energy balance'!Y$73)),'energy balance'!Y71/SUM('energy balance'!Y$61:'energy balance'!Y$73),0)</f>
        <v>0</v>
      </c>
      <c r="AC40" s="288">
        <f>IF(ISNUMBER('energy balance'!Z71/SUM('energy balance'!Z$61:'energy balance'!Z$73)),'energy balance'!Z71/SUM('energy balance'!Z$61:'energy balance'!Z$73),0)</f>
        <v>0</v>
      </c>
      <c r="AD40" s="288">
        <f>IF(ISNUMBER('energy balance'!AA71/SUM('energy balance'!AA$61:'energy balance'!AA$73)),'energy balance'!AA71/SUM('energy balance'!AA$61:'energy balance'!AA$73),0)</f>
        <v>0</v>
      </c>
      <c r="AE40" s="288">
        <f>IF(ISNUMBER('energy balance'!AB71/SUM('energy balance'!AB$61:'energy balance'!AB$73)),'energy balance'!AB71/SUM('energy balance'!AB$61:'energy balance'!AB$73),0)</f>
        <v>0</v>
      </c>
      <c r="AF40" s="288">
        <f>IF(ISNUMBER('energy balance'!AC71/SUM('energy balance'!AC$61:'energy balance'!AC$73)),'energy balance'!AC71/SUM('energy balance'!AC$61:'energy balance'!AC$73),0)</f>
        <v>0</v>
      </c>
      <c r="AG40" s="288">
        <f>IF(ISNUMBER('energy balance'!AD71/SUM('energy balance'!AD$61:'energy balance'!AD$73)),'energy balance'!AD71/SUM('energy balance'!AD$61:'energy balance'!AD$73),0)</f>
        <v>0</v>
      </c>
      <c r="AH40" s="288">
        <f>IF(ISNUMBER('energy balance'!AE71/SUM('energy balance'!AE$61:'energy balance'!AE$73)),'energy balance'!AE71/SUM('energy balance'!AE$61:'energy balance'!AE$73),0)</f>
        <v>0</v>
      </c>
      <c r="AI40" s="288">
        <f>IF(ISNUMBER('energy balance'!AF71/SUM('energy balance'!AF$61:'energy balance'!AF$73)),'energy balance'!AF71/SUM('energy balance'!AF$61:'energy balance'!AF$73),0)</f>
        <v>0</v>
      </c>
      <c r="AJ40" s="288">
        <f>IF(ISNUMBER('energy balance'!AG71/SUM('energy balance'!AG$61:'energy balance'!AG$73)),'energy balance'!AG71/SUM('energy balance'!AG$61:'energy balance'!AG$73),0)</f>
        <v>0</v>
      </c>
      <c r="AK40" s="288">
        <f>IF(ISNUMBER('energy balance'!AH71/SUM('energy balance'!AH$61:'energy balance'!AH$73)),'energy balance'!AH71/SUM('energy balance'!AH$61:'energy balance'!AH$73),0)</f>
        <v>0</v>
      </c>
      <c r="AL40" s="288">
        <f>IF(ISNUMBER('energy balance'!AI71/SUM('energy balance'!AI$61:'energy balance'!AI$73)),'energy balance'!AI71/SUM('energy balance'!AI$61:'energy balance'!AI$73),0)</f>
        <v>0</v>
      </c>
      <c r="AM40" s="288">
        <f>IF(ISNUMBER('energy balance'!AJ71/SUM('energy balance'!AJ$61:'energy balance'!AJ$73)),'energy balance'!AJ71/SUM('energy balance'!AJ$61:'energy balance'!AJ$73),0)</f>
        <v>0</v>
      </c>
      <c r="AN40" s="288">
        <f>IF(ISNUMBER('energy balance'!AK71/SUM('energy balance'!AK$61:'energy balance'!AK$73)),'energy balance'!AK71/SUM('energy balance'!AK$61:'energy balance'!AK$73),0)</f>
        <v>0</v>
      </c>
      <c r="AO40" s="288">
        <f>IF(ISNUMBER('energy balance'!AL71/SUM('energy balance'!AL$61:'energy balance'!AL$73)),'energy balance'!AL71/SUM('energy balance'!AL$61:'energy balance'!AL$73),0)</f>
        <v>0</v>
      </c>
      <c r="AP40" s="288">
        <f>IF(ISNUMBER('energy balance'!AM71/SUM('energy balance'!AM$61:'energy balance'!AM$73)),'energy balance'!AM71/SUM('energy balance'!AM$61:'energy balance'!AM$73),0)</f>
        <v>0</v>
      </c>
      <c r="AQ40" s="288">
        <f>IF(ISNUMBER('energy balance'!AN71/SUM('energy balance'!AN$61:'energy balance'!AN$73)),'energy balance'!AN71/SUM('energy balance'!AN$61:'energy balance'!AN$73),0)</f>
        <v>0</v>
      </c>
      <c r="AR40" s="288">
        <f>IF(ISNUMBER('energy balance'!AO71/SUM('energy balance'!AO$61:'energy balance'!AO$73)),'energy balance'!AO71/SUM('energy balance'!AO$61:'energy balance'!AO$73),0)</f>
        <v>0</v>
      </c>
      <c r="AS40" s="288">
        <f>IF(ISNUMBER('energy balance'!AP71/SUM('energy balance'!AP$61:'energy balance'!AP$73)),'energy balance'!AP71/SUM('energy balance'!AP$61:'energy balance'!AP$73),0)</f>
        <v>0</v>
      </c>
      <c r="AT40" s="288">
        <f>IF(ISNUMBER('energy balance'!AQ71/SUM('energy balance'!AQ$61:'energy balance'!AQ$73)),'energy balance'!AQ71/SUM('energy balance'!AQ$61:'energy balance'!AQ$73),0)</f>
        <v>0</v>
      </c>
      <c r="AU40" s="706">
        <f>IF(ISNUMBER('energy balance'!AR71/SUM('energy balance'!AR$61:'energy balance'!AR$73)),'energy balance'!AR71/SUM('energy balance'!AR$61:'energy balance'!AR$73),0)</f>
        <v>0</v>
      </c>
      <c r="AV40" s="288">
        <f>IF(ISNUMBER('energy balance'!AS71/SUM('energy balance'!AS$61:'energy balance'!AS$73)),'energy balance'!AS71/SUM('energy balance'!AS$61:'energy balance'!AS$73),0)</f>
        <v>0</v>
      </c>
      <c r="AW40" s="288">
        <f>IF(ISNUMBER('energy balance'!AT71/SUM('energy balance'!AT$61:'energy balance'!AT$73)),'energy balance'!AT71/SUM('energy balance'!AT$61:'energy balance'!AT$73),0)</f>
        <v>0</v>
      </c>
      <c r="AX40" s="705">
        <f>IF(ISNUMBER('energy balance'!AU71/SUM('energy balance'!AU$61:'energy balance'!AU$73)),'energy balance'!AU71/SUM('energy balance'!AU$61:'energy balance'!AU$73),0)</f>
        <v>0</v>
      </c>
      <c r="AY40" s="705">
        <f>IF(ISNUMBER('energy balance'!AV71/SUM('energy balance'!AV$61:'energy balance'!AV$73)),'energy balance'!AV71/SUM('energy balance'!AV$61:'energy balance'!AV$73),0)</f>
        <v>0</v>
      </c>
      <c r="AZ40" s="288">
        <f>IF(ISNUMBER('energy balance'!AW71/SUM('energy balance'!AW$61:'energy balance'!AW$73)),'energy balance'!AW71/SUM('energy balance'!AW$61:'energy balance'!AW$73),0)</f>
        <v>0</v>
      </c>
      <c r="BA40" s="288">
        <f>IF(ISNUMBER('energy balance'!AX71/SUM('energy balance'!AX$61:'energy balance'!AX$73)),'energy balance'!AX71/SUM('energy balance'!AX$61:'energy balance'!AX$73),0)</f>
        <v>0</v>
      </c>
      <c r="BB40" s="288">
        <f>IF(ISNUMBER('energy balance'!AY71/SUM('energy balance'!AY$61:'energy balance'!AY$73)),'energy balance'!AY71/SUM('energy balance'!AY$61:'energy balance'!AY$73),0)</f>
        <v>0</v>
      </c>
      <c r="BC40" s="717">
        <f>IF(ISNUMBER('energy balance'!AZ71/SUM('energy balance'!AZ$61:'energy balance'!AZ$73)),'energy balance'!AZ71/SUM('energy balance'!AZ$61:'energy balance'!AZ$73),0)</f>
        <v>0</v>
      </c>
    </row>
    <row r="41" spans="2:56" x14ac:dyDescent="0.2">
      <c r="E41" s="746" t="str">
        <f t="shared" si="1"/>
        <v>Textile and leather</v>
      </c>
      <c r="F41" s="291">
        <f>IF(ISNUMBER('energy balance'!C72/SUM('energy balance'!C$61:'energy balance'!C$73)),'energy balance'!C72/SUM('energy balance'!C$61:'energy balance'!C$73),0)</f>
        <v>0</v>
      </c>
      <c r="G41" s="288">
        <f>IF(ISNUMBER('energy balance'!D72/SUM('energy balance'!D$61:'energy balance'!D$73)),'energy balance'!D72/SUM('energy balance'!D$61:'energy balance'!D$73),0)</f>
        <v>0</v>
      </c>
      <c r="H41" s="288">
        <f>IF(ISNUMBER('energy balance'!E72/SUM('energy balance'!E$61:'energy balance'!E$73)),'energy balance'!E72/SUM('energy balance'!E$61:'energy balance'!E$73),0)</f>
        <v>0</v>
      </c>
      <c r="I41" s="288">
        <f>IF(ISNUMBER('energy balance'!F72/SUM('energy balance'!F$61:'energy balance'!F$73)),'energy balance'!F72/SUM('energy balance'!F$61:'energy balance'!F$73),0)</f>
        <v>0</v>
      </c>
      <c r="J41" s="288">
        <f>IF(ISNUMBER('energy balance'!G72/SUM('energy balance'!G$61:'energy balance'!G$73)),'energy balance'!G72/SUM('energy balance'!G$61:'energy balance'!G$73),0)</f>
        <v>0</v>
      </c>
      <c r="K41" s="288">
        <f>IF(ISNUMBER('energy balance'!H72/SUM('energy balance'!H$61:'energy balance'!H$73)),'energy balance'!H72/SUM('energy balance'!H$61:'energy balance'!H$73),0)</f>
        <v>0</v>
      </c>
      <c r="L41" s="705">
        <f>IF(ISNUMBER('energy balance'!I72/SUM('energy balance'!I$61:'energy balance'!I$73)),'energy balance'!I72/SUM('energy balance'!I$61:'energy balance'!I$73),0)</f>
        <v>0</v>
      </c>
      <c r="M41" s="288">
        <f>IF(ISNUMBER('energy balance'!J72/SUM('energy balance'!J$61:'energy balance'!J$73)),'energy balance'!J72/SUM('energy balance'!J$61:'energy balance'!J$73),0)</f>
        <v>0</v>
      </c>
      <c r="N41" s="288">
        <f>IF(ISNUMBER('energy balance'!K72/SUM('energy balance'!K$61:'energy balance'!K$73)),'energy balance'!K72/SUM('energy balance'!K$61:'energy balance'!K$73),0)</f>
        <v>0</v>
      </c>
      <c r="O41" s="288">
        <f>IF(ISNUMBER('energy balance'!L72/SUM('energy balance'!L$61:'energy balance'!L$73)),'energy balance'!L72/SUM('energy balance'!L$61:'energy balance'!L$73),0)</f>
        <v>0</v>
      </c>
      <c r="P41" s="288">
        <f>IF(ISNUMBER('energy balance'!M72/SUM('energy balance'!M$61:'energy balance'!M$73)),'energy balance'!M72/SUM('energy balance'!M$61:'energy balance'!M$73),0)</f>
        <v>0</v>
      </c>
      <c r="Q41" s="288">
        <f>IF(ISNUMBER('energy balance'!N72/SUM('energy balance'!N$61:'energy balance'!N$73)),'energy balance'!N72/SUM('energy balance'!N$61:'energy balance'!N$73),0)</f>
        <v>0</v>
      </c>
      <c r="R41" s="706">
        <f>IF(ISNUMBER('energy balance'!O72/SUM('energy balance'!O$61:'energy balance'!O$73)),'energy balance'!O72/SUM('energy balance'!O$61:'energy balance'!O$73),0)</f>
        <v>0</v>
      </c>
      <c r="S41" s="288">
        <f>IF(ISNUMBER('energy balance'!P72/SUM('energy balance'!P$61:'energy balance'!P$73)),'energy balance'!P72/SUM('energy balance'!P$61:'energy balance'!P$73),0)</f>
        <v>0</v>
      </c>
      <c r="T41" s="288">
        <f>IF(ISNUMBER('energy balance'!Q72/SUM('energy balance'!Q$61:'energy balance'!Q$73)),'energy balance'!Q72/SUM('energy balance'!Q$61:'energy balance'!Q$73),0)</f>
        <v>0</v>
      </c>
      <c r="U41" s="288">
        <f>IF(ISNUMBER('energy balance'!R72/SUM('energy balance'!R$61:'energy balance'!R$73)),'energy balance'!R72/SUM('energy balance'!R$61:'energy balance'!R$73),0)</f>
        <v>0</v>
      </c>
      <c r="V41" s="705">
        <f>IF(ISNUMBER('energy balance'!S72/SUM('energy balance'!S$61:'energy balance'!S$73)),'energy balance'!S72/SUM('energy balance'!S$61:'energy balance'!S$73),0)</f>
        <v>0</v>
      </c>
      <c r="W41" s="705">
        <f>IF(ISNUMBER('energy balance'!T72/SUM('energy balance'!T$61:'energy balance'!T$73)),'energy balance'!T72/SUM('energy balance'!T$61:'energy balance'!T$73),0)</f>
        <v>0</v>
      </c>
      <c r="X41" s="288">
        <f>IF(ISNUMBER('energy balance'!U72/SUM('energy balance'!U$61:'energy balance'!U$73)),'energy balance'!U72/SUM('energy balance'!U$61:'energy balance'!U$73),0)</f>
        <v>0</v>
      </c>
      <c r="Y41" s="288">
        <f>IF(ISNUMBER('energy balance'!V72/SUM('energy balance'!V$61:'energy balance'!V$73)),'energy balance'!V72/SUM('energy balance'!V$61:'energy balance'!V$73),0)</f>
        <v>0</v>
      </c>
      <c r="Z41" s="288">
        <f>IF(ISNUMBER('energy balance'!W72/SUM('energy balance'!W$61:'energy balance'!W$73)),'energy balance'!W72/SUM('energy balance'!W$61:'energy balance'!W$73),0)</f>
        <v>0</v>
      </c>
      <c r="AA41" s="288">
        <f>IF(ISNUMBER('energy balance'!X72/SUM('energy balance'!X$61:'energy balance'!X$73)),'energy balance'!X72/SUM('energy balance'!X$61:'energy balance'!X$73),0)</f>
        <v>0</v>
      </c>
      <c r="AB41" s="288">
        <f>IF(ISNUMBER('energy balance'!Y72/SUM('energy balance'!Y$61:'energy balance'!Y$73)),'energy balance'!Y72/SUM('energy balance'!Y$61:'energy balance'!Y$73),0)</f>
        <v>0</v>
      </c>
      <c r="AC41" s="288">
        <f>IF(ISNUMBER('energy balance'!Z72/SUM('energy balance'!Z$61:'energy balance'!Z$73)),'energy balance'!Z72/SUM('energy balance'!Z$61:'energy balance'!Z$73),0)</f>
        <v>0</v>
      </c>
      <c r="AD41" s="288">
        <f>IF(ISNUMBER('energy balance'!AA72/SUM('energy balance'!AA$61:'energy balance'!AA$73)),'energy balance'!AA72/SUM('energy balance'!AA$61:'energy balance'!AA$73),0)</f>
        <v>0</v>
      </c>
      <c r="AE41" s="288">
        <f>IF(ISNUMBER('energy balance'!AB72/SUM('energy balance'!AB$61:'energy balance'!AB$73)),'energy balance'!AB72/SUM('energy balance'!AB$61:'energy balance'!AB$73),0)</f>
        <v>0</v>
      </c>
      <c r="AF41" s="288">
        <f>IF(ISNUMBER('energy balance'!AC72/SUM('energy balance'!AC$61:'energy balance'!AC$73)),'energy balance'!AC72/SUM('energy balance'!AC$61:'energy balance'!AC$73),0)</f>
        <v>0</v>
      </c>
      <c r="AG41" s="288">
        <f>IF(ISNUMBER('energy balance'!AD72/SUM('energy balance'!AD$61:'energy balance'!AD$73)),'energy balance'!AD72/SUM('energy balance'!AD$61:'energy balance'!AD$73),0)</f>
        <v>0</v>
      </c>
      <c r="AH41" s="288">
        <f>IF(ISNUMBER('energy balance'!AE72/SUM('energy balance'!AE$61:'energy balance'!AE$73)),'energy balance'!AE72/SUM('energy balance'!AE$61:'energy balance'!AE$73),0)</f>
        <v>0</v>
      </c>
      <c r="AI41" s="288">
        <f>IF(ISNUMBER('energy balance'!AF72/SUM('energy balance'!AF$61:'energy balance'!AF$73)),'energy balance'!AF72/SUM('energy balance'!AF$61:'energy balance'!AF$73),0)</f>
        <v>0</v>
      </c>
      <c r="AJ41" s="288">
        <f>IF(ISNUMBER('energy balance'!AG72/SUM('energy balance'!AG$61:'energy balance'!AG$73)),'energy balance'!AG72/SUM('energy balance'!AG$61:'energy balance'!AG$73),0)</f>
        <v>0</v>
      </c>
      <c r="AK41" s="288">
        <f>IF(ISNUMBER('energy balance'!AH72/SUM('energy balance'!AH$61:'energy balance'!AH$73)),'energy balance'!AH72/SUM('energy balance'!AH$61:'energy balance'!AH$73),0)</f>
        <v>0</v>
      </c>
      <c r="AL41" s="288">
        <f>IF(ISNUMBER('energy balance'!AI72/SUM('energy balance'!AI$61:'energy balance'!AI$73)),'energy balance'!AI72/SUM('energy balance'!AI$61:'energy balance'!AI$73),0)</f>
        <v>0</v>
      </c>
      <c r="AM41" s="288">
        <f>IF(ISNUMBER('energy balance'!AJ72/SUM('energy balance'!AJ$61:'energy balance'!AJ$73)),'energy balance'!AJ72/SUM('energy balance'!AJ$61:'energy balance'!AJ$73),0)</f>
        <v>0</v>
      </c>
      <c r="AN41" s="288">
        <f>IF(ISNUMBER('energy balance'!AK72/SUM('energy balance'!AK$61:'energy balance'!AK$73)),'energy balance'!AK72/SUM('energy balance'!AK$61:'energy balance'!AK$73),0)</f>
        <v>0</v>
      </c>
      <c r="AO41" s="288">
        <f>IF(ISNUMBER('energy balance'!AL72/SUM('energy balance'!AL$61:'energy balance'!AL$73)),'energy balance'!AL72/SUM('energy balance'!AL$61:'energy balance'!AL$73),0)</f>
        <v>0</v>
      </c>
      <c r="AP41" s="288">
        <f>IF(ISNUMBER('energy balance'!AM72/SUM('energy balance'!AM$61:'energy balance'!AM$73)),'energy balance'!AM72/SUM('energy balance'!AM$61:'energy balance'!AM$73),0)</f>
        <v>0</v>
      </c>
      <c r="AQ41" s="288">
        <f>IF(ISNUMBER('energy balance'!AN72/SUM('energy balance'!AN$61:'energy balance'!AN$73)),'energy balance'!AN72/SUM('energy balance'!AN$61:'energy balance'!AN$73),0)</f>
        <v>0</v>
      </c>
      <c r="AR41" s="288">
        <f>IF(ISNUMBER('energy balance'!AO72/SUM('energy balance'!AO$61:'energy balance'!AO$73)),'energy balance'!AO72/SUM('energy balance'!AO$61:'energy balance'!AO$73),0)</f>
        <v>0</v>
      </c>
      <c r="AS41" s="288">
        <f>IF(ISNUMBER('energy balance'!AP72/SUM('energy balance'!AP$61:'energy balance'!AP$73)),'energy balance'!AP72/SUM('energy balance'!AP$61:'energy balance'!AP$73),0)</f>
        <v>0</v>
      </c>
      <c r="AT41" s="288">
        <f>IF(ISNUMBER('energy balance'!AQ72/SUM('energy balance'!AQ$61:'energy balance'!AQ$73)),'energy balance'!AQ72/SUM('energy balance'!AQ$61:'energy balance'!AQ$73),0)</f>
        <v>0</v>
      </c>
      <c r="AU41" s="706">
        <f>IF(ISNUMBER('energy balance'!AR72/SUM('energy balance'!AR$61:'energy balance'!AR$73)),'energy balance'!AR72/SUM('energy balance'!AR$61:'energy balance'!AR$73),0)</f>
        <v>0</v>
      </c>
      <c r="AV41" s="288">
        <f>IF(ISNUMBER('energy balance'!AS72/SUM('energy balance'!AS$61:'energy balance'!AS$73)),'energy balance'!AS72/SUM('energy balance'!AS$61:'energy balance'!AS$73),0)</f>
        <v>0</v>
      </c>
      <c r="AW41" s="288">
        <f>IF(ISNUMBER('energy balance'!AT72/SUM('energy balance'!AT$61:'energy balance'!AT$73)),'energy balance'!AT72/SUM('energy balance'!AT$61:'energy balance'!AT$73),0)</f>
        <v>0</v>
      </c>
      <c r="AX41" s="705">
        <f>IF(ISNUMBER('energy balance'!AU72/SUM('energy balance'!AU$61:'energy balance'!AU$73)),'energy balance'!AU72/SUM('energy balance'!AU$61:'energy balance'!AU$73),0)</f>
        <v>0</v>
      </c>
      <c r="AY41" s="705">
        <f>IF(ISNUMBER('energy balance'!AV72/SUM('energy balance'!AV$61:'energy balance'!AV$73)),'energy balance'!AV72/SUM('energy balance'!AV$61:'energy balance'!AV$73),0)</f>
        <v>0</v>
      </c>
      <c r="AZ41" s="288">
        <f>IF(ISNUMBER('energy balance'!AW72/SUM('energy balance'!AW$61:'energy balance'!AW$73)),'energy balance'!AW72/SUM('energy balance'!AW$61:'energy balance'!AW$73),0)</f>
        <v>0</v>
      </c>
      <c r="BA41" s="288">
        <f>IF(ISNUMBER('energy balance'!AX72/SUM('energy balance'!AX$61:'energy balance'!AX$73)),'energy balance'!AX72/SUM('energy balance'!AX$61:'energy balance'!AX$73),0)</f>
        <v>0</v>
      </c>
      <c r="BB41" s="288">
        <f>IF(ISNUMBER('energy balance'!AY72/SUM('energy balance'!AY$61:'energy balance'!AY$73)),'energy balance'!AY72/SUM('energy balance'!AY$61:'energy balance'!AY$73),0)</f>
        <v>0</v>
      </c>
      <c r="BC41" s="717">
        <f>IF(ISNUMBER('energy balance'!AZ72/SUM('energy balance'!AZ$61:'energy balance'!AZ$73)),'energy balance'!AZ72/SUM('energy balance'!AZ$61:'energy balance'!AZ$73),0)</f>
        <v>0</v>
      </c>
    </row>
    <row r="42" spans="2:56" ht="17" thickBot="1" x14ac:dyDescent="0.25">
      <c r="E42" s="784" t="str">
        <f t="shared" si="1"/>
        <v>Non-specified (industry)</v>
      </c>
      <c r="F42" s="708">
        <f>IF(ISNUMBER('energy balance'!C73/SUM('energy balance'!C$61:'energy balance'!C$73)),'energy balance'!C73/SUM('energy balance'!C$61:'energy balance'!C$73),0)</f>
        <v>0</v>
      </c>
      <c r="G42" s="709">
        <f>IF(ISNUMBER('energy balance'!D73/SUM('energy balance'!D$61:'energy balance'!D$73)),'energy balance'!D73/SUM('energy balance'!D$61:'energy balance'!D$73),0)</f>
        <v>0</v>
      </c>
      <c r="H42" s="709">
        <f>IF(ISNUMBER('energy balance'!E73/SUM('energy balance'!E$61:'energy balance'!E$73)),'energy balance'!E73/SUM('energy balance'!E$61:'energy balance'!E$73),0)</f>
        <v>0</v>
      </c>
      <c r="I42" s="709">
        <f>IF(ISNUMBER('energy balance'!F73/SUM('energy balance'!F$61:'energy balance'!F$73)),'energy balance'!F73/SUM('energy balance'!F$61:'energy balance'!F$73),0)</f>
        <v>0</v>
      </c>
      <c r="J42" s="709">
        <f>IF(ISNUMBER('energy balance'!G73/SUM('energy balance'!G$61:'energy balance'!G$73)),'energy balance'!G73/SUM('energy balance'!G$61:'energy balance'!G$73),0)</f>
        <v>0</v>
      </c>
      <c r="K42" s="709">
        <f>IF(ISNUMBER('energy balance'!H73/SUM('energy balance'!H$61:'energy balance'!H$73)),'energy balance'!H73/SUM('energy balance'!H$61:'energy balance'!H$73),0)</f>
        <v>0</v>
      </c>
      <c r="L42" s="710">
        <f>IF(ISNUMBER('energy balance'!I73/SUM('energy balance'!I$61:'energy balance'!I$73)),'energy balance'!I73/SUM('energy balance'!I$61:'energy balance'!I$73),0)</f>
        <v>0</v>
      </c>
      <c r="M42" s="709">
        <f>IF(ISNUMBER('energy balance'!J73/SUM('energy balance'!J$61:'energy balance'!J$73)),'energy balance'!J73/SUM('energy balance'!J$61:'energy balance'!J$73),0)</f>
        <v>0</v>
      </c>
      <c r="N42" s="709">
        <f>IF(ISNUMBER('energy balance'!K73/SUM('energy balance'!K$61:'energy balance'!K$73)),'energy balance'!K73/SUM('energy balance'!K$61:'energy balance'!K$73),0)</f>
        <v>0</v>
      </c>
      <c r="O42" s="709">
        <f>IF(ISNUMBER('energy balance'!L73/SUM('energy balance'!L$61:'energy balance'!L$73)),'energy balance'!L73/SUM('energy balance'!L$61:'energy balance'!L$73),0)</f>
        <v>0</v>
      </c>
      <c r="P42" s="709">
        <f>IF(ISNUMBER('energy balance'!M73/SUM('energy balance'!M$61:'energy balance'!M$73)),'energy balance'!M73/SUM('energy balance'!M$61:'energy balance'!M$73),0)</f>
        <v>0</v>
      </c>
      <c r="Q42" s="709">
        <f>IF(ISNUMBER('energy balance'!N73/SUM('energy balance'!N$61:'energy balance'!N$73)),'energy balance'!N73/SUM('energy balance'!N$61:'energy balance'!N$73),0)</f>
        <v>0</v>
      </c>
      <c r="R42" s="711">
        <f>IF(ISNUMBER('energy balance'!O73/SUM('energy balance'!O$61:'energy balance'!O$73)),'energy balance'!O73/SUM('energy balance'!O$61:'energy balance'!O$73),0)</f>
        <v>0</v>
      </c>
      <c r="S42" s="709">
        <f>IF(ISNUMBER('energy balance'!P73/SUM('energy balance'!P$61:'energy balance'!P$73)),'energy balance'!P73/SUM('energy balance'!P$61:'energy balance'!P$73),0)</f>
        <v>0</v>
      </c>
      <c r="T42" s="709">
        <f>IF(ISNUMBER('energy balance'!Q73/SUM('energy balance'!Q$61:'energy balance'!Q$73)),'energy balance'!Q73/SUM('energy balance'!Q$61:'energy balance'!Q$73),0)</f>
        <v>0</v>
      </c>
      <c r="U42" s="709">
        <f>IF(ISNUMBER('energy balance'!R73/SUM('energy balance'!R$61:'energy balance'!R$73)),'energy balance'!R73/SUM('energy balance'!R$61:'energy balance'!R$73),0)</f>
        <v>0</v>
      </c>
      <c r="V42" s="710">
        <f>IF(ISNUMBER('energy balance'!S73/SUM('energy balance'!S$61:'energy balance'!S$73)),'energy balance'!S73/SUM('energy balance'!S$61:'energy balance'!S$73),0)</f>
        <v>0</v>
      </c>
      <c r="W42" s="710">
        <f>IF(ISNUMBER('energy balance'!T73/SUM('energy balance'!T$61:'energy balance'!T$73)),'energy balance'!T73/SUM('energy balance'!T$61:'energy balance'!T$73),0)</f>
        <v>0</v>
      </c>
      <c r="X42" s="709">
        <f>IF(ISNUMBER('energy balance'!U73/SUM('energy balance'!U$61:'energy balance'!U$73)),'energy balance'!U73/SUM('energy balance'!U$61:'energy balance'!U$73),0)</f>
        <v>0</v>
      </c>
      <c r="Y42" s="709">
        <f>IF(ISNUMBER('energy balance'!V73/SUM('energy balance'!V$61:'energy balance'!V$73)),'energy balance'!V73/SUM('energy balance'!V$61:'energy balance'!V$73),0)</f>
        <v>0</v>
      </c>
      <c r="Z42" s="709">
        <f>IF(ISNUMBER('energy balance'!W73/SUM('energy balance'!W$61:'energy balance'!W$73)),'energy balance'!W73/SUM('energy balance'!W$61:'energy balance'!W$73),0)</f>
        <v>0</v>
      </c>
      <c r="AA42" s="709">
        <f>IF(ISNUMBER('energy balance'!X73/SUM('energy balance'!X$61:'energy balance'!X$73)),'energy balance'!X73/SUM('energy balance'!X$61:'energy balance'!X$73),0)</f>
        <v>0</v>
      </c>
      <c r="AB42" s="709">
        <f>IF(ISNUMBER('energy balance'!Y73/SUM('energy balance'!Y$61:'energy balance'!Y$73)),'energy balance'!Y73/SUM('energy balance'!Y$61:'energy balance'!Y$73),0)</f>
        <v>0</v>
      </c>
      <c r="AC42" s="709">
        <f>IF(ISNUMBER('energy balance'!Z73/SUM('energy balance'!Z$61:'energy balance'!Z$73)),'energy balance'!Z73/SUM('energy balance'!Z$61:'energy balance'!Z$73),0)</f>
        <v>0</v>
      </c>
      <c r="AD42" s="709">
        <f>IF(ISNUMBER('energy balance'!AA73/SUM('energy balance'!AA$61:'energy balance'!AA$73)),'energy balance'!AA73/SUM('energy balance'!AA$61:'energy balance'!AA$73),0)</f>
        <v>0</v>
      </c>
      <c r="AE42" s="709">
        <f>IF(ISNUMBER('energy balance'!AB73/SUM('energy balance'!AB$61:'energy balance'!AB$73)),'energy balance'!AB73/SUM('energy balance'!AB$61:'energy balance'!AB$73),0)</f>
        <v>0</v>
      </c>
      <c r="AF42" s="709">
        <f>IF(ISNUMBER('energy balance'!AC73/SUM('energy balance'!AC$61:'energy balance'!AC$73)),'energy balance'!AC73/SUM('energy balance'!AC$61:'energy balance'!AC$73),0)</f>
        <v>0</v>
      </c>
      <c r="AG42" s="709">
        <f>IF(ISNUMBER('energy balance'!AD73/SUM('energy balance'!AD$61:'energy balance'!AD$73)),'energy balance'!AD73/SUM('energy balance'!AD$61:'energy balance'!AD$73),0)</f>
        <v>0</v>
      </c>
      <c r="AH42" s="709">
        <f>IF(ISNUMBER('energy balance'!AE73/SUM('energy balance'!AE$61:'energy balance'!AE$73)),'energy balance'!AE73/SUM('energy balance'!AE$61:'energy balance'!AE$73),0)</f>
        <v>0</v>
      </c>
      <c r="AI42" s="709">
        <f>IF(ISNUMBER('energy balance'!AF73/SUM('energy balance'!AF$61:'energy balance'!AF$73)),'energy balance'!AF73/SUM('energy balance'!AF$61:'energy balance'!AF$73),0)</f>
        <v>0</v>
      </c>
      <c r="AJ42" s="709">
        <f>IF(ISNUMBER('energy balance'!AG73/SUM('energy balance'!AG$61:'energy balance'!AG$73)),'energy balance'!AG73/SUM('energy balance'!AG$61:'energy balance'!AG$73),0)</f>
        <v>0</v>
      </c>
      <c r="AK42" s="709">
        <f>IF(ISNUMBER('energy balance'!AH73/SUM('energy balance'!AH$61:'energy balance'!AH$73)),'energy balance'!AH73/SUM('energy balance'!AH$61:'energy balance'!AH$73),0)</f>
        <v>0</v>
      </c>
      <c r="AL42" s="709">
        <f>IF(ISNUMBER('energy balance'!AI73/SUM('energy balance'!AI$61:'energy balance'!AI$73)),'energy balance'!AI73/SUM('energy balance'!AI$61:'energy balance'!AI$73),0)</f>
        <v>0</v>
      </c>
      <c r="AM42" s="709">
        <f>IF(ISNUMBER('energy balance'!AJ73/SUM('energy balance'!AJ$61:'energy balance'!AJ$73)),'energy balance'!AJ73/SUM('energy balance'!AJ$61:'energy balance'!AJ$73),0)</f>
        <v>0</v>
      </c>
      <c r="AN42" s="709">
        <f>IF(ISNUMBER('energy balance'!AK73/SUM('energy balance'!AK$61:'energy balance'!AK$73)),'energy balance'!AK73/SUM('energy balance'!AK$61:'energy balance'!AK$73),0)</f>
        <v>0</v>
      </c>
      <c r="AO42" s="709">
        <f>IF(ISNUMBER('energy balance'!AL73/SUM('energy balance'!AL$61:'energy balance'!AL$73)),'energy balance'!AL73/SUM('energy balance'!AL$61:'energy balance'!AL$73),0)</f>
        <v>0</v>
      </c>
      <c r="AP42" s="709">
        <f>IF(ISNUMBER('energy balance'!AM73/SUM('energy balance'!AM$61:'energy balance'!AM$73)),'energy balance'!AM73/SUM('energy balance'!AM$61:'energy balance'!AM$73),0)</f>
        <v>0</v>
      </c>
      <c r="AQ42" s="709">
        <f>IF(ISNUMBER('energy balance'!AN73/SUM('energy balance'!AN$61:'energy balance'!AN$73)),'energy balance'!AN73/SUM('energy balance'!AN$61:'energy balance'!AN$73),0)</f>
        <v>0</v>
      </c>
      <c r="AR42" s="709">
        <f>IF(ISNUMBER('energy balance'!AO73/SUM('energy balance'!AO$61:'energy balance'!AO$73)),'energy balance'!AO73/SUM('energy balance'!AO$61:'energy balance'!AO$73),0)</f>
        <v>0</v>
      </c>
      <c r="AS42" s="709">
        <f>IF(ISNUMBER('energy balance'!AP73/SUM('energy balance'!AP$61:'energy balance'!AP$73)),'energy balance'!AP73/SUM('energy balance'!AP$61:'energy balance'!AP$73),0)</f>
        <v>0</v>
      </c>
      <c r="AT42" s="709">
        <f>IF(ISNUMBER('energy balance'!AQ73/SUM('energy balance'!AQ$61:'energy balance'!AQ$73)),'energy balance'!AQ73/SUM('energy balance'!AQ$61:'energy balance'!AQ$73),0)</f>
        <v>0</v>
      </c>
      <c r="AU42" s="711">
        <f>IF(ISNUMBER('energy balance'!AR73/SUM('energy balance'!AR$61:'energy balance'!AR$73)),'energy balance'!AR73/SUM('energy balance'!AR$61:'energy balance'!AR$73),0)</f>
        <v>0</v>
      </c>
      <c r="AV42" s="709">
        <f>IF(ISNUMBER('energy balance'!AS73/SUM('energy balance'!AS$61:'energy balance'!AS$73)),'energy balance'!AS73/SUM('energy balance'!AS$61:'energy balance'!AS$73),0)</f>
        <v>0</v>
      </c>
      <c r="AW42" s="709">
        <f>IF(ISNUMBER('energy balance'!AT73/SUM('energy balance'!AT$61:'energy balance'!AT$73)),'energy balance'!AT73/SUM('energy balance'!AT$61:'energy balance'!AT$73),0)</f>
        <v>0</v>
      </c>
      <c r="AX42" s="710">
        <f>IF(ISNUMBER('energy balance'!AU73/SUM('energy balance'!AU$61:'energy balance'!AU$73)),'energy balance'!AU73/SUM('energy balance'!AU$61:'energy balance'!AU$73),0)</f>
        <v>0</v>
      </c>
      <c r="AY42" s="710">
        <f>IF(ISNUMBER('energy balance'!AV73/SUM('energy balance'!AV$61:'energy balance'!AV$73)),'energy balance'!AV73/SUM('energy balance'!AV$61:'energy balance'!AV$73),0)</f>
        <v>0</v>
      </c>
      <c r="AZ42" s="709">
        <f>IF(ISNUMBER('energy balance'!AW73/SUM('energy balance'!AW$61:'energy balance'!AW$73)),'energy balance'!AW73/SUM('energy balance'!AW$61:'energy balance'!AW$73),0)</f>
        <v>0</v>
      </c>
      <c r="BA42" s="709">
        <f>IF(ISNUMBER('energy balance'!AX73/SUM('energy balance'!AX$61:'energy balance'!AX$73)),'energy balance'!AX73/SUM('energy balance'!AX$61:'energy balance'!AX$73),0)</f>
        <v>0</v>
      </c>
      <c r="BB42" s="709">
        <f>IF(ISNUMBER('energy balance'!AY73/SUM('energy balance'!AY$61:'energy balance'!AY$73)),'energy balance'!AY73/SUM('energy balance'!AY$61:'energy balance'!AY$73),0)</f>
        <v>0</v>
      </c>
      <c r="BC42" s="718">
        <f>IF(ISNUMBER('energy balance'!AZ73/SUM('energy balance'!AZ$61:'energy balance'!AZ$73)),'energy balance'!AZ73/SUM('energy balance'!AZ$61:'energy balance'!AZ$73),0)</f>
        <v>0</v>
      </c>
    </row>
    <row r="44" spans="2:56" ht="17" thickBot="1" x14ac:dyDescent="0.25"/>
    <row r="45" spans="2:56" ht="17" thickBot="1" x14ac:dyDescent="0.25">
      <c r="B45" s="685" t="s">
        <v>224</v>
      </c>
      <c r="C45" s="686"/>
      <c r="D45" s="687"/>
      <c r="F45" s="283"/>
      <c r="G45" s="104"/>
      <c r="H45" s="104"/>
      <c r="I45" s="104"/>
      <c r="J45" s="104"/>
      <c r="K45" s="104"/>
      <c r="L45" s="104"/>
      <c r="M45" s="104"/>
      <c r="N45" s="104"/>
      <c r="O45" s="104"/>
      <c r="P45" s="104"/>
      <c r="Q45" s="104"/>
      <c r="R45" s="104"/>
      <c r="S45" s="104"/>
      <c r="T45" s="104"/>
      <c r="U45" s="104"/>
      <c r="V45" s="104"/>
      <c r="W45" s="264"/>
      <c r="X45" s="104"/>
      <c r="Y45" s="104"/>
      <c r="Z45" s="104"/>
      <c r="AA45" s="104"/>
      <c r="AB45" s="104"/>
      <c r="AC45" s="104"/>
      <c r="AD45" s="104"/>
      <c r="AE45" s="104"/>
      <c r="AF45" s="104"/>
      <c r="AG45" s="104"/>
      <c r="AH45" s="104"/>
      <c r="AI45" s="104"/>
      <c r="AJ45" s="104"/>
      <c r="AK45" s="104"/>
      <c r="AL45" s="104"/>
      <c r="AM45" s="104"/>
      <c r="AN45" s="104"/>
      <c r="AO45" s="104"/>
      <c r="AP45" s="104"/>
      <c r="AQ45" s="104"/>
      <c r="AR45" s="104"/>
      <c r="AS45" s="104"/>
      <c r="AT45" s="104"/>
      <c r="AU45" s="283"/>
      <c r="AV45" s="104"/>
      <c r="AW45" s="83"/>
      <c r="AX45" s="283"/>
      <c r="AY45" s="104"/>
      <c r="AZ45" s="104"/>
      <c r="BA45" s="104"/>
      <c r="BB45" s="104"/>
      <c r="BC45" s="83"/>
      <c r="BD45" s="5"/>
    </row>
    <row r="46" spans="2:56" ht="35" thickBot="1" x14ac:dyDescent="0.25">
      <c r="B46" s="688" t="s">
        <v>225</v>
      </c>
      <c r="C46" s="689" t="s">
        <v>449</v>
      </c>
      <c r="D46" s="690" t="s">
        <v>228</v>
      </c>
      <c r="F46" s="279" t="s">
        <v>140</v>
      </c>
      <c r="G46" s="40" t="s">
        <v>141</v>
      </c>
      <c r="H46" s="40" t="s">
        <v>142</v>
      </c>
      <c r="I46" s="40" t="s">
        <v>143</v>
      </c>
      <c r="J46" s="40" t="s">
        <v>144</v>
      </c>
      <c r="K46" s="40" t="s">
        <v>145</v>
      </c>
      <c r="L46" s="273" t="s">
        <v>146</v>
      </c>
      <c r="M46" s="40" t="s">
        <v>147</v>
      </c>
      <c r="N46" s="40" t="s">
        <v>148</v>
      </c>
      <c r="O46" s="40" t="s">
        <v>149</v>
      </c>
      <c r="P46" s="40" t="s">
        <v>150</v>
      </c>
      <c r="Q46" s="40" t="s">
        <v>151</v>
      </c>
      <c r="R46" s="277" t="s">
        <v>152</v>
      </c>
      <c r="S46" s="155" t="s">
        <v>153</v>
      </c>
      <c r="T46" s="155" t="s">
        <v>154</v>
      </c>
      <c r="U46" s="156" t="s">
        <v>155</v>
      </c>
      <c r="V46" s="40" t="s">
        <v>156</v>
      </c>
      <c r="W46" s="274" t="s">
        <v>157</v>
      </c>
      <c r="X46" s="40" t="s">
        <v>158</v>
      </c>
      <c r="Y46" s="40" t="s">
        <v>159</v>
      </c>
      <c r="Z46" s="40" t="s">
        <v>160</v>
      </c>
      <c r="AA46" s="40" t="s">
        <v>161</v>
      </c>
      <c r="AB46" s="40" t="s">
        <v>162</v>
      </c>
      <c r="AC46" s="40" t="s">
        <v>163</v>
      </c>
      <c r="AD46" s="40" t="s">
        <v>164</v>
      </c>
      <c r="AE46" s="40" t="s">
        <v>165</v>
      </c>
      <c r="AF46" s="40" t="s">
        <v>166</v>
      </c>
      <c r="AG46" s="40" t="s">
        <v>167</v>
      </c>
      <c r="AH46" s="40" t="s">
        <v>168</v>
      </c>
      <c r="AI46" s="40" t="s">
        <v>169</v>
      </c>
      <c r="AJ46" s="40" t="s">
        <v>170</v>
      </c>
      <c r="AK46" s="40" t="s">
        <v>171</v>
      </c>
      <c r="AL46" s="40" t="s">
        <v>172</v>
      </c>
      <c r="AM46" s="40" t="s">
        <v>173</v>
      </c>
      <c r="AN46" s="40" t="s">
        <v>174</v>
      </c>
      <c r="AO46" s="40" t="s">
        <v>175</v>
      </c>
      <c r="AP46" s="40" t="s">
        <v>176</v>
      </c>
      <c r="AQ46" s="40" t="s">
        <v>177</v>
      </c>
      <c r="AR46" s="40" t="s">
        <v>178</v>
      </c>
      <c r="AS46" s="40" t="s">
        <v>179</v>
      </c>
      <c r="AT46" s="40" t="s">
        <v>180</v>
      </c>
      <c r="AU46" s="279" t="s">
        <v>181</v>
      </c>
      <c r="AV46" s="273" t="s">
        <v>182</v>
      </c>
      <c r="AW46" s="41" t="s">
        <v>183</v>
      </c>
      <c r="AX46" s="279" t="s">
        <v>184</v>
      </c>
      <c r="AY46" s="277" t="s">
        <v>185</v>
      </c>
      <c r="AZ46" s="277" t="s">
        <v>186</v>
      </c>
      <c r="BA46" s="155" t="s">
        <v>187</v>
      </c>
      <c r="BB46" s="156" t="s">
        <v>188</v>
      </c>
      <c r="BC46" s="41" t="s">
        <v>189</v>
      </c>
      <c r="BD46" s="45" t="s">
        <v>190</v>
      </c>
    </row>
    <row r="47" spans="2:56" x14ac:dyDescent="0.2">
      <c r="B47" s="691" t="s">
        <v>226</v>
      </c>
      <c r="C47" s="692">
        <f>SUM(C48:C64)</f>
        <v>0</v>
      </c>
      <c r="D47" s="218"/>
      <c r="F47" s="81" t="s">
        <v>347</v>
      </c>
      <c r="G47" s="104"/>
      <c r="H47" s="104"/>
      <c r="I47" s="104"/>
      <c r="J47" s="104"/>
      <c r="K47" s="104"/>
      <c r="L47" s="104"/>
      <c r="M47" s="104"/>
      <c r="N47" s="104"/>
      <c r="O47" s="104"/>
      <c r="P47" s="104"/>
      <c r="Q47" s="104"/>
      <c r="R47" s="104"/>
      <c r="S47" s="104"/>
      <c r="T47" s="104"/>
      <c r="U47" s="104"/>
      <c r="V47" s="104"/>
      <c r="W47" s="739" t="s">
        <v>349</v>
      </c>
      <c r="X47" s="82" t="s">
        <v>350</v>
      </c>
      <c r="Y47" s="104"/>
      <c r="Z47" s="104"/>
      <c r="AA47" s="104"/>
      <c r="AB47" s="104"/>
      <c r="AC47" s="104"/>
      <c r="AD47" s="104"/>
      <c r="AE47" s="104"/>
      <c r="AF47" s="104"/>
      <c r="AG47" s="104"/>
      <c r="AH47" s="104"/>
      <c r="AI47" s="104"/>
      <c r="AJ47" s="104"/>
      <c r="AK47" s="104"/>
      <c r="AL47" s="104"/>
      <c r="AM47" s="104"/>
      <c r="AN47" s="104"/>
      <c r="AO47" s="104"/>
      <c r="AP47" s="104"/>
      <c r="AQ47" s="104"/>
      <c r="AR47" s="104"/>
      <c r="AS47" s="104"/>
      <c r="AT47" s="83"/>
    </row>
    <row r="48" spans="2:56" x14ac:dyDescent="0.2">
      <c r="B48" s="693" t="s">
        <v>89</v>
      </c>
      <c r="C48" s="101">
        <f>'autoproducer prod.'!G11</f>
        <v>0</v>
      </c>
      <c r="D48" s="694" t="e">
        <f>C48/$C$47</f>
        <v>#DIV/0!</v>
      </c>
      <c r="F48" s="721" t="e">
        <f t="shared" ref="F48:AT48" si="2">coal_mines*coal_mines_carriers</f>
        <v>#DIV/0!</v>
      </c>
      <c r="G48" s="715" t="e">
        <f t="shared" si="2"/>
        <v>#DIV/0!</v>
      </c>
      <c r="H48" s="715" t="e">
        <f t="shared" si="2"/>
        <v>#DIV/0!</v>
      </c>
      <c r="I48" s="715" t="e">
        <f t="shared" si="2"/>
        <v>#DIV/0!</v>
      </c>
      <c r="J48" s="715" t="e">
        <f t="shared" si="2"/>
        <v>#DIV/0!</v>
      </c>
      <c r="K48" s="715" t="e">
        <f t="shared" si="2"/>
        <v>#DIV/0!</v>
      </c>
      <c r="L48" s="725" t="e">
        <f t="shared" si="2"/>
        <v>#DIV/0!</v>
      </c>
      <c r="M48" s="715" t="e">
        <f t="shared" si="2"/>
        <v>#DIV/0!</v>
      </c>
      <c r="N48" s="715" t="e">
        <f t="shared" si="2"/>
        <v>#DIV/0!</v>
      </c>
      <c r="O48" s="715" t="e">
        <f t="shared" si="2"/>
        <v>#DIV/0!</v>
      </c>
      <c r="P48" s="715" t="e">
        <f t="shared" si="2"/>
        <v>#DIV/0!</v>
      </c>
      <c r="Q48" s="715" t="e">
        <f t="shared" si="2"/>
        <v>#DIV/0!</v>
      </c>
      <c r="R48" s="736" t="e">
        <f t="shared" si="2"/>
        <v>#DIV/0!</v>
      </c>
      <c r="S48" s="715" t="e">
        <f t="shared" si="2"/>
        <v>#DIV/0!</v>
      </c>
      <c r="T48" s="715" t="e">
        <f t="shared" si="2"/>
        <v>#DIV/0!</v>
      </c>
      <c r="U48" s="728" t="e">
        <f t="shared" si="2"/>
        <v>#DIV/0!</v>
      </c>
      <c r="V48" s="715" t="e">
        <f t="shared" si="2"/>
        <v>#DIV/0!</v>
      </c>
      <c r="W48" s="725" t="e">
        <f t="shared" si="2"/>
        <v>#DIV/0!</v>
      </c>
      <c r="X48" s="715" t="e">
        <f t="shared" si="2"/>
        <v>#DIV/0!</v>
      </c>
      <c r="Y48" s="715" t="e">
        <f t="shared" si="2"/>
        <v>#DIV/0!</v>
      </c>
      <c r="Z48" s="715" t="e">
        <f t="shared" si="2"/>
        <v>#DIV/0!</v>
      </c>
      <c r="AA48" s="715" t="e">
        <f t="shared" si="2"/>
        <v>#DIV/0!</v>
      </c>
      <c r="AB48" s="715" t="e">
        <f t="shared" si="2"/>
        <v>#DIV/0!</v>
      </c>
      <c r="AC48" s="715" t="e">
        <f t="shared" si="2"/>
        <v>#DIV/0!</v>
      </c>
      <c r="AD48" s="715" t="e">
        <f t="shared" si="2"/>
        <v>#DIV/0!</v>
      </c>
      <c r="AE48" s="715" t="e">
        <f t="shared" si="2"/>
        <v>#DIV/0!</v>
      </c>
      <c r="AF48" s="715" t="e">
        <f t="shared" si="2"/>
        <v>#DIV/0!</v>
      </c>
      <c r="AG48" s="715" t="e">
        <f t="shared" si="2"/>
        <v>#DIV/0!</v>
      </c>
      <c r="AH48" s="715" t="e">
        <f t="shared" si="2"/>
        <v>#DIV/0!</v>
      </c>
      <c r="AI48" s="715" t="e">
        <f t="shared" si="2"/>
        <v>#DIV/0!</v>
      </c>
      <c r="AJ48" s="715" t="e">
        <f t="shared" si="2"/>
        <v>#DIV/0!</v>
      </c>
      <c r="AK48" s="715" t="e">
        <f t="shared" si="2"/>
        <v>#DIV/0!</v>
      </c>
      <c r="AL48" s="715" t="e">
        <f t="shared" si="2"/>
        <v>#DIV/0!</v>
      </c>
      <c r="AM48" s="715" t="e">
        <f t="shared" si="2"/>
        <v>#DIV/0!</v>
      </c>
      <c r="AN48" s="715" t="e">
        <f t="shared" si="2"/>
        <v>#DIV/0!</v>
      </c>
      <c r="AO48" s="715" t="e">
        <f t="shared" si="2"/>
        <v>#DIV/0!</v>
      </c>
      <c r="AP48" s="715" t="e">
        <f t="shared" si="2"/>
        <v>#DIV/0!</v>
      </c>
      <c r="AQ48" s="715" t="e">
        <f t="shared" si="2"/>
        <v>#DIV/0!</v>
      </c>
      <c r="AR48" s="715" t="e">
        <f t="shared" si="2"/>
        <v>#DIV/0!</v>
      </c>
      <c r="AS48" s="715" t="e">
        <f t="shared" si="2"/>
        <v>#DIV/0!</v>
      </c>
      <c r="AT48" s="719" t="e">
        <f t="shared" si="2"/>
        <v>#DIV/0!</v>
      </c>
      <c r="AU48" s="292"/>
      <c r="AV48" s="293"/>
      <c r="AW48" s="293"/>
      <c r="AX48" s="293"/>
      <c r="AY48" s="293"/>
      <c r="AZ48" s="293"/>
      <c r="BA48" s="293"/>
      <c r="BB48" s="293"/>
      <c r="BC48" s="293"/>
    </row>
    <row r="49" spans="2:55" x14ac:dyDescent="0.2">
      <c r="B49" s="693" t="s">
        <v>90</v>
      </c>
      <c r="C49">
        <f>'autoproducer prod.'!H11</f>
        <v>0</v>
      </c>
      <c r="D49" s="694" t="e">
        <f t="shared" ref="D49:D64" si="3">C49/$C$47</f>
        <v>#DIV/0!</v>
      </c>
      <c r="F49" s="713" t="e">
        <f t="shared" ref="F49:AT49" si="4">oil_and_gas_extraction*oil_and_gas_extraction_carriers</f>
        <v>#DIV/0!</v>
      </c>
      <c r="G49" s="714" t="e">
        <f t="shared" si="4"/>
        <v>#DIV/0!</v>
      </c>
      <c r="H49" s="714" t="e">
        <f t="shared" si="4"/>
        <v>#DIV/0!</v>
      </c>
      <c r="I49" s="714" t="e">
        <f t="shared" si="4"/>
        <v>#DIV/0!</v>
      </c>
      <c r="J49" s="714" t="e">
        <f t="shared" si="4"/>
        <v>#DIV/0!</v>
      </c>
      <c r="K49" s="714" t="e">
        <f t="shared" si="4"/>
        <v>#DIV/0!</v>
      </c>
      <c r="L49" s="726" t="e">
        <f t="shared" si="4"/>
        <v>#DIV/0!</v>
      </c>
      <c r="M49" s="714" t="e">
        <f t="shared" si="4"/>
        <v>#DIV/0!</v>
      </c>
      <c r="N49" s="714" t="e">
        <f t="shared" si="4"/>
        <v>#DIV/0!</v>
      </c>
      <c r="O49" s="714" t="e">
        <f t="shared" si="4"/>
        <v>#DIV/0!</v>
      </c>
      <c r="P49" s="714" t="e">
        <f t="shared" si="4"/>
        <v>#DIV/0!</v>
      </c>
      <c r="Q49" s="714" t="e">
        <f t="shared" si="4"/>
        <v>#DIV/0!</v>
      </c>
      <c r="R49" s="737" t="e">
        <f t="shared" si="4"/>
        <v>#DIV/0!</v>
      </c>
      <c r="S49" s="714" t="e">
        <f t="shared" si="4"/>
        <v>#DIV/0!</v>
      </c>
      <c r="T49" s="714" t="e">
        <f t="shared" si="4"/>
        <v>#DIV/0!</v>
      </c>
      <c r="U49" s="729" t="e">
        <f t="shared" si="4"/>
        <v>#DIV/0!</v>
      </c>
      <c r="V49" s="714" t="e">
        <f t="shared" si="4"/>
        <v>#DIV/0!</v>
      </c>
      <c r="W49" s="726" t="e">
        <f t="shared" si="4"/>
        <v>#DIV/0!</v>
      </c>
      <c r="X49" s="714" t="e">
        <f t="shared" si="4"/>
        <v>#DIV/0!</v>
      </c>
      <c r="Y49" s="714" t="e">
        <f t="shared" si="4"/>
        <v>#DIV/0!</v>
      </c>
      <c r="Z49" s="714" t="e">
        <f t="shared" si="4"/>
        <v>#DIV/0!</v>
      </c>
      <c r="AA49" s="714" t="e">
        <f t="shared" si="4"/>
        <v>#DIV/0!</v>
      </c>
      <c r="AB49" s="714" t="e">
        <f t="shared" si="4"/>
        <v>#DIV/0!</v>
      </c>
      <c r="AC49" s="714" t="e">
        <f t="shared" si="4"/>
        <v>#DIV/0!</v>
      </c>
      <c r="AD49" s="714" t="e">
        <f t="shared" si="4"/>
        <v>#DIV/0!</v>
      </c>
      <c r="AE49" s="714" t="e">
        <f t="shared" si="4"/>
        <v>#DIV/0!</v>
      </c>
      <c r="AF49" s="714" t="e">
        <f t="shared" si="4"/>
        <v>#DIV/0!</v>
      </c>
      <c r="AG49" s="714" t="e">
        <f t="shared" si="4"/>
        <v>#DIV/0!</v>
      </c>
      <c r="AH49" s="714" t="e">
        <f t="shared" si="4"/>
        <v>#DIV/0!</v>
      </c>
      <c r="AI49" s="714" t="e">
        <f t="shared" si="4"/>
        <v>#DIV/0!</v>
      </c>
      <c r="AJ49" s="714" t="e">
        <f t="shared" si="4"/>
        <v>#DIV/0!</v>
      </c>
      <c r="AK49" s="714" t="e">
        <f t="shared" si="4"/>
        <v>#DIV/0!</v>
      </c>
      <c r="AL49" s="714" t="e">
        <f t="shared" si="4"/>
        <v>#DIV/0!</v>
      </c>
      <c r="AM49" s="714" t="e">
        <f t="shared" si="4"/>
        <v>#DIV/0!</v>
      </c>
      <c r="AN49" s="714" t="e">
        <f t="shared" si="4"/>
        <v>#DIV/0!</v>
      </c>
      <c r="AO49" s="714" t="e">
        <f t="shared" si="4"/>
        <v>#DIV/0!</v>
      </c>
      <c r="AP49" s="714" t="e">
        <f t="shared" si="4"/>
        <v>#DIV/0!</v>
      </c>
      <c r="AQ49" s="714" t="e">
        <f t="shared" si="4"/>
        <v>#DIV/0!</v>
      </c>
      <c r="AR49" s="714" t="e">
        <f t="shared" si="4"/>
        <v>#DIV/0!</v>
      </c>
      <c r="AS49" s="714" t="e">
        <f t="shared" si="4"/>
        <v>#DIV/0!</v>
      </c>
      <c r="AT49" s="720" t="e">
        <f t="shared" si="4"/>
        <v>#DIV/0!</v>
      </c>
      <c r="AU49" s="292"/>
      <c r="AV49" s="293"/>
      <c r="AW49" s="293"/>
      <c r="AX49" s="293"/>
      <c r="AY49" s="293"/>
      <c r="AZ49" s="293"/>
      <c r="BA49" s="293"/>
      <c r="BB49" s="293"/>
      <c r="BC49" s="293"/>
    </row>
    <row r="50" spans="2:55" x14ac:dyDescent="0.2">
      <c r="B50" s="693" t="s">
        <v>76</v>
      </c>
      <c r="C50">
        <f>'autoproducer prod.'!M11</f>
        <v>0</v>
      </c>
      <c r="D50" s="694" t="e">
        <f t="shared" si="3"/>
        <v>#DIV/0!</v>
      </c>
      <c r="F50" s="713" t="e">
        <f t="shared" ref="F50:AT50" si="5">blast_furnaces*blast_furnaces_carriers</f>
        <v>#DIV/0!</v>
      </c>
      <c r="G50" s="714" t="e">
        <f t="shared" si="5"/>
        <v>#DIV/0!</v>
      </c>
      <c r="H50" s="714" t="e">
        <f t="shared" si="5"/>
        <v>#DIV/0!</v>
      </c>
      <c r="I50" s="714" t="e">
        <f t="shared" si="5"/>
        <v>#DIV/0!</v>
      </c>
      <c r="J50" s="714" t="e">
        <f t="shared" si="5"/>
        <v>#DIV/0!</v>
      </c>
      <c r="K50" s="714" t="e">
        <f t="shared" si="5"/>
        <v>#DIV/0!</v>
      </c>
      <c r="L50" s="726" t="e">
        <f t="shared" si="5"/>
        <v>#DIV/0!</v>
      </c>
      <c r="M50" s="714" t="e">
        <f t="shared" si="5"/>
        <v>#DIV/0!</v>
      </c>
      <c r="N50" s="714" t="e">
        <f t="shared" si="5"/>
        <v>#DIV/0!</v>
      </c>
      <c r="O50" s="714" t="e">
        <f t="shared" si="5"/>
        <v>#DIV/0!</v>
      </c>
      <c r="P50" s="714" t="e">
        <f t="shared" si="5"/>
        <v>#DIV/0!</v>
      </c>
      <c r="Q50" s="714" t="e">
        <f t="shared" si="5"/>
        <v>#DIV/0!</v>
      </c>
      <c r="R50" s="737" t="e">
        <f t="shared" si="5"/>
        <v>#DIV/0!</v>
      </c>
      <c r="S50" s="714" t="e">
        <f t="shared" si="5"/>
        <v>#DIV/0!</v>
      </c>
      <c r="T50" s="714" t="e">
        <f t="shared" si="5"/>
        <v>#DIV/0!</v>
      </c>
      <c r="U50" s="729" t="e">
        <f t="shared" si="5"/>
        <v>#DIV/0!</v>
      </c>
      <c r="V50" s="714" t="e">
        <f t="shared" si="5"/>
        <v>#DIV/0!</v>
      </c>
      <c r="W50" s="726" t="e">
        <f t="shared" si="5"/>
        <v>#DIV/0!</v>
      </c>
      <c r="X50" s="714" t="e">
        <f t="shared" si="5"/>
        <v>#DIV/0!</v>
      </c>
      <c r="Y50" s="714" t="e">
        <f t="shared" si="5"/>
        <v>#DIV/0!</v>
      </c>
      <c r="Z50" s="714" t="e">
        <f t="shared" si="5"/>
        <v>#DIV/0!</v>
      </c>
      <c r="AA50" s="714" t="e">
        <f t="shared" si="5"/>
        <v>#DIV/0!</v>
      </c>
      <c r="AB50" s="714" t="e">
        <f t="shared" si="5"/>
        <v>#DIV/0!</v>
      </c>
      <c r="AC50" s="714" t="e">
        <f t="shared" si="5"/>
        <v>#DIV/0!</v>
      </c>
      <c r="AD50" s="714" t="e">
        <f t="shared" si="5"/>
        <v>#DIV/0!</v>
      </c>
      <c r="AE50" s="714" t="e">
        <f t="shared" si="5"/>
        <v>#DIV/0!</v>
      </c>
      <c r="AF50" s="714" t="e">
        <f t="shared" si="5"/>
        <v>#DIV/0!</v>
      </c>
      <c r="AG50" s="714" t="e">
        <f t="shared" si="5"/>
        <v>#DIV/0!</v>
      </c>
      <c r="AH50" s="714" t="e">
        <f t="shared" si="5"/>
        <v>#DIV/0!</v>
      </c>
      <c r="AI50" s="714" t="e">
        <f t="shared" si="5"/>
        <v>#DIV/0!</v>
      </c>
      <c r="AJ50" s="714" t="e">
        <f t="shared" si="5"/>
        <v>#DIV/0!</v>
      </c>
      <c r="AK50" s="714" t="e">
        <f t="shared" si="5"/>
        <v>#DIV/0!</v>
      </c>
      <c r="AL50" s="714" t="e">
        <f t="shared" si="5"/>
        <v>#DIV/0!</v>
      </c>
      <c r="AM50" s="714" t="e">
        <f t="shared" si="5"/>
        <v>#DIV/0!</v>
      </c>
      <c r="AN50" s="714" t="e">
        <f t="shared" si="5"/>
        <v>#DIV/0!</v>
      </c>
      <c r="AO50" s="714" t="e">
        <f t="shared" si="5"/>
        <v>#DIV/0!</v>
      </c>
      <c r="AP50" s="714" t="e">
        <f t="shared" si="5"/>
        <v>#DIV/0!</v>
      </c>
      <c r="AQ50" s="714" t="e">
        <f t="shared" si="5"/>
        <v>#DIV/0!</v>
      </c>
      <c r="AR50" s="714" t="e">
        <f t="shared" si="5"/>
        <v>#DIV/0!</v>
      </c>
      <c r="AS50" s="714" t="e">
        <f t="shared" si="5"/>
        <v>#DIV/0!</v>
      </c>
      <c r="AT50" s="720" t="e">
        <f t="shared" si="5"/>
        <v>#DIV/0!</v>
      </c>
      <c r="AU50" s="292"/>
      <c r="AV50" s="293"/>
      <c r="AW50" s="293"/>
      <c r="AX50" s="293"/>
      <c r="AY50" s="293"/>
      <c r="AZ50" s="293"/>
      <c r="BA50" s="293"/>
      <c r="BB50" s="293"/>
      <c r="BC50" s="293"/>
    </row>
    <row r="51" spans="2:55" x14ac:dyDescent="0.2">
      <c r="B51" s="693" t="s">
        <v>77</v>
      </c>
      <c r="C51">
        <f>'autoproducer prod.'!L11</f>
        <v>0</v>
      </c>
      <c r="D51" s="694" t="e">
        <f t="shared" si="3"/>
        <v>#DIV/0!</v>
      </c>
      <c r="F51" s="713" t="e">
        <f t="shared" ref="F51:AT51" si="6">gas_works*gas_works_carriers</f>
        <v>#DIV/0!</v>
      </c>
      <c r="G51" s="714" t="e">
        <f t="shared" si="6"/>
        <v>#DIV/0!</v>
      </c>
      <c r="H51" s="714" t="e">
        <f t="shared" si="6"/>
        <v>#DIV/0!</v>
      </c>
      <c r="I51" s="714" t="e">
        <f t="shared" si="6"/>
        <v>#DIV/0!</v>
      </c>
      <c r="J51" s="714" t="e">
        <f t="shared" si="6"/>
        <v>#DIV/0!</v>
      </c>
      <c r="K51" s="714" t="e">
        <f t="shared" si="6"/>
        <v>#DIV/0!</v>
      </c>
      <c r="L51" s="726" t="e">
        <f t="shared" si="6"/>
        <v>#DIV/0!</v>
      </c>
      <c r="M51" s="714" t="e">
        <f t="shared" si="6"/>
        <v>#DIV/0!</v>
      </c>
      <c r="N51" s="714" t="e">
        <f t="shared" si="6"/>
        <v>#DIV/0!</v>
      </c>
      <c r="O51" s="714" t="e">
        <f t="shared" si="6"/>
        <v>#DIV/0!</v>
      </c>
      <c r="P51" s="714" t="e">
        <f t="shared" si="6"/>
        <v>#DIV/0!</v>
      </c>
      <c r="Q51" s="714" t="e">
        <f t="shared" si="6"/>
        <v>#DIV/0!</v>
      </c>
      <c r="R51" s="737" t="e">
        <f t="shared" si="6"/>
        <v>#DIV/0!</v>
      </c>
      <c r="S51" s="714" t="e">
        <f t="shared" si="6"/>
        <v>#DIV/0!</v>
      </c>
      <c r="T51" s="714" t="e">
        <f t="shared" si="6"/>
        <v>#DIV/0!</v>
      </c>
      <c r="U51" s="729" t="e">
        <f t="shared" si="6"/>
        <v>#DIV/0!</v>
      </c>
      <c r="V51" s="714" t="e">
        <f t="shared" si="6"/>
        <v>#DIV/0!</v>
      </c>
      <c r="W51" s="726" t="e">
        <f t="shared" si="6"/>
        <v>#DIV/0!</v>
      </c>
      <c r="X51" s="714" t="e">
        <f t="shared" si="6"/>
        <v>#DIV/0!</v>
      </c>
      <c r="Y51" s="714" t="e">
        <f t="shared" si="6"/>
        <v>#DIV/0!</v>
      </c>
      <c r="Z51" s="714" t="e">
        <f t="shared" si="6"/>
        <v>#DIV/0!</v>
      </c>
      <c r="AA51" s="714" t="e">
        <f t="shared" si="6"/>
        <v>#DIV/0!</v>
      </c>
      <c r="AB51" s="714" t="e">
        <f t="shared" si="6"/>
        <v>#DIV/0!</v>
      </c>
      <c r="AC51" s="714" t="e">
        <f t="shared" si="6"/>
        <v>#DIV/0!</v>
      </c>
      <c r="AD51" s="714" t="e">
        <f t="shared" si="6"/>
        <v>#DIV/0!</v>
      </c>
      <c r="AE51" s="714" t="e">
        <f t="shared" si="6"/>
        <v>#DIV/0!</v>
      </c>
      <c r="AF51" s="714" t="e">
        <f t="shared" si="6"/>
        <v>#DIV/0!</v>
      </c>
      <c r="AG51" s="714" t="e">
        <f t="shared" si="6"/>
        <v>#DIV/0!</v>
      </c>
      <c r="AH51" s="714" t="e">
        <f t="shared" si="6"/>
        <v>#DIV/0!</v>
      </c>
      <c r="AI51" s="714" t="e">
        <f t="shared" si="6"/>
        <v>#DIV/0!</v>
      </c>
      <c r="AJ51" s="714" t="e">
        <f t="shared" si="6"/>
        <v>#DIV/0!</v>
      </c>
      <c r="AK51" s="714" t="e">
        <f t="shared" si="6"/>
        <v>#DIV/0!</v>
      </c>
      <c r="AL51" s="714" t="e">
        <f t="shared" si="6"/>
        <v>#DIV/0!</v>
      </c>
      <c r="AM51" s="714" t="e">
        <f t="shared" si="6"/>
        <v>#DIV/0!</v>
      </c>
      <c r="AN51" s="714" t="e">
        <f t="shared" si="6"/>
        <v>#DIV/0!</v>
      </c>
      <c r="AO51" s="714" t="e">
        <f t="shared" si="6"/>
        <v>#DIV/0!</v>
      </c>
      <c r="AP51" s="714" t="e">
        <f t="shared" si="6"/>
        <v>#DIV/0!</v>
      </c>
      <c r="AQ51" s="714" t="e">
        <f t="shared" si="6"/>
        <v>#DIV/0!</v>
      </c>
      <c r="AR51" s="714" t="e">
        <f t="shared" si="6"/>
        <v>#DIV/0!</v>
      </c>
      <c r="AS51" s="714" t="e">
        <f t="shared" si="6"/>
        <v>#DIV/0!</v>
      </c>
      <c r="AT51" s="720" t="e">
        <f t="shared" si="6"/>
        <v>#DIV/0!</v>
      </c>
      <c r="AU51" s="292"/>
      <c r="AV51" s="293"/>
      <c r="AW51" s="293"/>
      <c r="AX51" s="293"/>
      <c r="AY51" s="293"/>
      <c r="AZ51" s="293"/>
      <c r="BA51" s="293"/>
      <c r="BB51" s="293"/>
      <c r="BC51" s="293"/>
    </row>
    <row r="52" spans="2:55" x14ac:dyDescent="0.2">
      <c r="B52" s="693" t="s">
        <v>91</v>
      </c>
      <c r="C52">
        <f>'autoproducer prod.'!Q11</f>
        <v>0</v>
      </c>
      <c r="D52" s="694" t="e">
        <f t="shared" si="3"/>
        <v>#DIV/0!</v>
      </c>
      <c r="F52" s="713" t="e">
        <f t="shared" ref="F52:AT52" si="7">gasification_plants*gasification_plants_carriers</f>
        <v>#DIV/0!</v>
      </c>
      <c r="G52" s="714" t="e">
        <f t="shared" si="7"/>
        <v>#DIV/0!</v>
      </c>
      <c r="H52" s="714" t="e">
        <f t="shared" si="7"/>
        <v>#DIV/0!</v>
      </c>
      <c r="I52" s="714" t="e">
        <f t="shared" si="7"/>
        <v>#DIV/0!</v>
      </c>
      <c r="J52" s="714" t="e">
        <f t="shared" si="7"/>
        <v>#DIV/0!</v>
      </c>
      <c r="K52" s="714" t="e">
        <f t="shared" si="7"/>
        <v>#DIV/0!</v>
      </c>
      <c r="L52" s="726" t="e">
        <f t="shared" si="7"/>
        <v>#DIV/0!</v>
      </c>
      <c r="M52" s="714" t="e">
        <f t="shared" si="7"/>
        <v>#DIV/0!</v>
      </c>
      <c r="N52" s="714" t="e">
        <f t="shared" si="7"/>
        <v>#DIV/0!</v>
      </c>
      <c r="O52" s="714" t="e">
        <f t="shared" si="7"/>
        <v>#DIV/0!</v>
      </c>
      <c r="P52" s="714" t="e">
        <f t="shared" si="7"/>
        <v>#DIV/0!</v>
      </c>
      <c r="Q52" s="714" t="e">
        <f t="shared" si="7"/>
        <v>#DIV/0!</v>
      </c>
      <c r="R52" s="737" t="e">
        <f t="shared" si="7"/>
        <v>#DIV/0!</v>
      </c>
      <c r="S52" s="714" t="e">
        <f t="shared" si="7"/>
        <v>#DIV/0!</v>
      </c>
      <c r="T52" s="714" t="e">
        <f t="shared" si="7"/>
        <v>#DIV/0!</v>
      </c>
      <c r="U52" s="729" t="e">
        <f t="shared" si="7"/>
        <v>#DIV/0!</v>
      </c>
      <c r="V52" s="714" t="e">
        <f t="shared" si="7"/>
        <v>#DIV/0!</v>
      </c>
      <c r="W52" s="726" t="e">
        <f t="shared" si="7"/>
        <v>#DIV/0!</v>
      </c>
      <c r="X52" s="714" t="e">
        <f t="shared" si="7"/>
        <v>#DIV/0!</v>
      </c>
      <c r="Y52" s="714" t="e">
        <f t="shared" si="7"/>
        <v>#DIV/0!</v>
      </c>
      <c r="Z52" s="714" t="e">
        <f t="shared" si="7"/>
        <v>#DIV/0!</v>
      </c>
      <c r="AA52" s="714" t="e">
        <f t="shared" si="7"/>
        <v>#DIV/0!</v>
      </c>
      <c r="AB52" s="714" t="e">
        <f t="shared" si="7"/>
        <v>#DIV/0!</v>
      </c>
      <c r="AC52" s="714" t="e">
        <f t="shared" si="7"/>
        <v>#DIV/0!</v>
      </c>
      <c r="AD52" s="714" t="e">
        <f t="shared" si="7"/>
        <v>#DIV/0!</v>
      </c>
      <c r="AE52" s="714" t="e">
        <f t="shared" si="7"/>
        <v>#DIV/0!</v>
      </c>
      <c r="AF52" s="714" t="e">
        <f t="shared" si="7"/>
        <v>#DIV/0!</v>
      </c>
      <c r="AG52" s="714" t="e">
        <f t="shared" si="7"/>
        <v>#DIV/0!</v>
      </c>
      <c r="AH52" s="714" t="e">
        <f t="shared" si="7"/>
        <v>#DIV/0!</v>
      </c>
      <c r="AI52" s="714" t="e">
        <f t="shared" si="7"/>
        <v>#DIV/0!</v>
      </c>
      <c r="AJ52" s="714" t="e">
        <f t="shared" si="7"/>
        <v>#DIV/0!</v>
      </c>
      <c r="AK52" s="714" t="e">
        <f t="shared" si="7"/>
        <v>#DIV/0!</v>
      </c>
      <c r="AL52" s="714" t="e">
        <f t="shared" si="7"/>
        <v>#DIV/0!</v>
      </c>
      <c r="AM52" s="714" t="e">
        <f t="shared" si="7"/>
        <v>#DIV/0!</v>
      </c>
      <c r="AN52" s="714" t="e">
        <f t="shared" si="7"/>
        <v>#DIV/0!</v>
      </c>
      <c r="AO52" s="714" t="e">
        <f t="shared" si="7"/>
        <v>#DIV/0!</v>
      </c>
      <c r="AP52" s="714" t="e">
        <f t="shared" si="7"/>
        <v>#DIV/0!</v>
      </c>
      <c r="AQ52" s="714" t="e">
        <f t="shared" si="7"/>
        <v>#DIV/0!</v>
      </c>
      <c r="AR52" s="714" t="e">
        <f t="shared" si="7"/>
        <v>#DIV/0!</v>
      </c>
      <c r="AS52" s="714" t="e">
        <f t="shared" si="7"/>
        <v>#DIV/0!</v>
      </c>
      <c r="AT52" s="720" t="e">
        <f t="shared" si="7"/>
        <v>#DIV/0!</v>
      </c>
      <c r="AU52" s="292"/>
      <c r="AV52" s="293"/>
      <c r="AW52" s="293"/>
      <c r="AX52" s="293"/>
      <c r="AY52" s="293"/>
      <c r="AZ52" s="293"/>
      <c r="BA52" s="293"/>
      <c r="BB52" s="293"/>
      <c r="BC52" s="293"/>
    </row>
    <row r="53" spans="2:55" x14ac:dyDescent="0.2">
      <c r="B53" s="693" t="s">
        <v>78</v>
      </c>
      <c r="C53">
        <f>'autoproducer prod.'!J11</f>
        <v>0</v>
      </c>
      <c r="D53" s="694" t="e">
        <f t="shared" si="3"/>
        <v>#DIV/0!</v>
      </c>
      <c r="F53" s="713" t="e">
        <f t="shared" ref="F53:AT53" si="8">coke_ovens*coke_ovens_carriers</f>
        <v>#DIV/0!</v>
      </c>
      <c r="G53" s="714" t="e">
        <f t="shared" si="8"/>
        <v>#DIV/0!</v>
      </c>
      <c r="H53" s="714" t="e">
        <f t="shared" si="8"/>
        <v>#DIV/0!</v>
      </c>
      <c r="I53" s="714" t="e">
        <f t="shared" si="8"/>
        <v>#DIV/0!</v>
      </c>
      <c r="J53" s="714" t="e">
        <f t="shared" si="8"/>
        <v>#DIV/0!</v>
      </c>
      <c r="K53" s="714" t="e">
        <f t="shared" si="8"/>
        <v>#DIV/0!</v>
      </c>
      <c r="L53" s="726" t="e">
        <f t="shared" si="8"/>
        <v>#DIV/0!</v>
      </c>
      <c r="M53" s="714" t="e">
        <f t="shared" si="8"/>
        <v>#DIV/0!</v>
      </c>
      <c r="N53" s="714" t="e">
        <f t="shared" si="8"/>
        <v>#DIV/0!</v>
      </c>
      <c r="O53" s="714" t="e">
        <f t="shared" si="8"/>
        <v>#DIV/0!</v>
      </c>
      <c r="P53" s="714" t="e">
        <f t="shared" si="8"/>
        <v>#DIV/0!</v>
      </c>
      <c r="Q53" s="714" t="e">
        <f t="shared" si="8"/>
        <v>#DIV/0!</v>
      </c>
      <c r="R53" s="737" t="e">
        <f t="shared" si="8"/>
        <v>#DIV/0!</v>
      </c>
      <c r="S53" s="714" t="e">
        <f t="shared" si="8"/>
        <v>#DIV/0!</v>
      </c>
      <c r="T53" s="714" t="e">
        <f t="shared" si="8"/>
        <v>#DIV/0!</v>
      </c>
      <c r="U53" s="729" t="e">
        <f t="shared" si="8"/>
        <v>#DIV/0!</v>
      </c>
      <c r="V53" s="714" t="e">
        <f t="shared" si="8"/>
        <v>#DIV/0!</v>
      </c>
      <c r="W53" s="726" t="e">
        <f t="shared" si="8"/>
        <v>#DIV/0!</v>
      </c>
      <c r="X53" s="714" t="e">
        <f t="shared" si="8"/>
        <v>#DIV/0!</v>
      </c>
      <c r="Y53" s="714" t="e">
        <f t="shared" si="8"/>
        <v>#DIV/0!</v>
      </c>
      <c r="Z53" s="714" t="e">
        <f t="shared" si="8"/>
        <v>#DIV/0!</v>
      </c>
      <c r="AA53" s="714" t="e">
        <f t="shared" si="8"/>
        <v>#DIV/0!</v>
      </c>
      <c r="AB53" s="714" t="e">
        <f t="shared" si="8"/>
        <v>#DIV/0!</v>
      </c>
      <c r="AC53" s="714" t="e">
        <f t="shared" si="8"/>
        <v>#DIV/0!</v>
      </c>
      <c r="AD53" s="714" t="e">
        <f t="shared" si="8"/>
        <v>#DIV/0!</v>
      </c>
      <c r="AE53" s="714" t="e">
        <f t="shared" si="8"/>
        <v>#DIV/0!</v>
      </c>
      <c r="AF53" s="714" t="e">
        <f t="shared" si="8"/>
        <v>#DIV/0!</v>
      </c>
      <c r="AG53" s="714" t="e">
        <f t="shared" si="8"/>
        <v>#DIV/0!</v>
      </c>
      <c r="AH53" s="714" t="e">
        <f t="shared" si="8"/>
        <v>#DIV/0!</v>
      </c>
      <c r="AI53" s="714" t="e">
        <f t="shared" si="8"/>
        <v>#DIV/0!</v>
      </c>
      <c r="AJ53" s="714" t="e">
        <f t="shared" si="8"/>
        <v>#DIV/0!</v>
      </c>
      <c r="AK53" s="714" t="e">
        <f t="shared" si="8"/>
        <v>#DIV/0!</v>
      </c>
      <c r="AL53" s="714" t="e">
        <f t="shared" si="8"/>
        <v>#DIV/0!</v>
      </c>
      <c r="AM53" s="714" t="e">
        <f t="shared" si="8"/>
        <v>#DIV/0!</v>
      </c>
      <c r="AN53" s="714" t="e">
        <f t="shared" si="8"/>
        <v>#DIV/0!</v>
      </c>
      <c r="AO53" s="714" t="e">
        <f t="shared" si="8"/>
        <v>#DIV/0!</v>
      </c>
      <c r="AP53" s="714" t="e">
        <f t="shared" si="8"/>
        <v>#DIV/0!</v>
      </c>
      <c r="AQ53" s="714" t="e">
        <f t="shared" si="8"/>
        <v>#DIV/0!</v>
      </c>
      <c r="AR53" s="714" t="e">
        <f t="shared" si="8"/>
        <v>#DIV/0!</v>
      </c>
      <c r="AS53" s="714" t="e">
        <f t="shared" si="8"/>
        <v>#DIV/0!</v>
      </c>
      <c r="AT53" s="720" t="e">
        <f t="shared" si="8"/>
        <v>#DIV/0!</v>
      </c>
      <c r="AU53" s="292"/>
      <c r="AV53" s="293"/>
      <c r="AW53" s="293"/>
      <c r="AX53" s="293"/>
      <c r="AY53" s="293"/>
      <c r="AZ53" s="293"/>
      <c r="BA53" s="293"/>
      <c r="BB53" s="293"/>
      <c r="BC53" s="293"/>
    </row>
    <row r="54" spans="2:55" x14ac:dyDescent="0.2">
      <c r="B54" s="693" t="s">
        <v>79</v>
      </c>
      <c r="C54">
        <f>'autoproducer prod.'!I11</f>
        <v>0</v>
      </c>
      <c r="D54" s="694" t="e">
        <f t="shared" si="3"/>
        <v>#DIV/0!</v>
      </c>
      <c r="F54" s="713" t="e">
        <f t="shared" ref="F54:AT54" si="9">patent_fuel_plants*patent_fuel_plants_carriers</f>
        <v>#DIV/0!</v>
      </c>
      <c r="G54" s="714" t="e">
        <f t="shared" si="9"/>
        <v>#DIV/0!</v>
      </c>
      <c r="H54" s="714" t="e">
        <f t="shared" si="9"/>
        <v>#DIV/0!</v>
      </c>
      <c r="I54" s="714" t="e">
        <f t="shared" si="9"/>
        <v>#DIV/0!</v>
      </c>
      <c r="J54" s="714" t="e">
        <f t="shared" si="9"/>
        <v>#DIV/0!</v>
      </c>
      <c r="K54" s="714" t="e">
        <f t="shared" si="9"/>
        <v>#DIV/0!</v>
      </c>
      <c r="L54" s="726" t="e">
        <f t="shared" si="9"/>
        <v>#DIV/0!</v>
      </c>
      <c r="M54" s="714" t="e">
        <f t="shared" si="9"/>
        <v>#DIV/0!</v>
      </c>
      <c r="N54" s="714" t="e">
        <f t="shared" si="9"/>
        <v>#DIV/0!</v>
      </c>
      <c r="O54" s="714" t="e">
        <f t="shared" si="9"/>
        <v>#DIV/0!</v>
      </c>
      <c r="P54" s="714" t="e">
        <f t="shared" si="9"/>
        <v>#DIV/0!</v>
      </c>
      <c r="Q54" s="714" t="e">
        <f t="shared" si="9"/>
        <v>#DIV/0!</v>
      </c>
      <c r="R54" s="737" t="e">
        <f t="shared" si="9"/>
        <v>#DIV/0!</v>
      </c>
      <c r="S54" s="714" t="e">
        <f t="shared" si="9"/>
        <v>#DIV/0!</v>
      </c>
      <c r="T54" s="714" t="e">
        <f t="shared" si="9"/>
        <v>#DIV/0!</v>
      </c>
      <c r="U54" s="729" t="e">
        <f t="shared" si="9"/>
        <v>#DIV/0!</v>
      </c>
      <c r="V54" s="714" t="e">
        <f t="shared" si="9"/>
        <v>#DIV/0!</v>
      </c>
      <c r="W54" s="726" t="e">
        <f t="shared" si="9"/>
        <v>#DIV/0!</v>
      </c>
      <c r="X54" s="714" t="e">
        <f t="shared" si="9"/>
        <v>#DIV/0!</v>
      </c>
      <c r="Y54" s="714" t="e">
        <f t="shared" si="9"/>
        <v>#DIV/0!</v>
      </c>
      <c r="Z54" s="714" t="e">
        <f t="shared" si="9"/>
        <v>#DIV/0!</v>
      </c>
      <c r="AA54" s="714" t="e">
        <f t="shared" si="9"/>
        <v>#DIV/0!</v>
      </c>
      <c r="AB54" s="714" t="e">
        <f t="shared" si="9"/>
        <v>#DIV/0!</v>
      </c>
      <c r="AC54" s="714" t="e">
        <f t="shared" si="9"/>
        <v>#DIV/0!</v>
      </c>
      <c r="AD54" s="714" t="e">
        <f t="shared" si="9"/>
        <v>#DIV/0!</v>
      </c>
      <c r="AE54" s="714" t="e">
        <f t="shared" si="9"/>
        <v>#DIV/0!</v>
      </c>
      <c r="AF54" s="714" t="e">
        <f t="shared" si="9"/>
        <v>#DIV/0!</v>
      </c>
      <c r="AG54" s="714" t="e">
        <f t="shared" si="9"/>
        <v>#DIV/0!</v>
      </c>
      <c r="AH54" s="714" t="e">
        <f t="shared" si="9"/>
        <v>#DIV/0!</v>
      </c>
      <c r="AI54" s="714" t="e">
        <f t="shared" si="9"/>
        <v>#DIV/0!</v>
      </c>
      <c r="AJ54" s="714" t="e">
        <f t="shared" si="9"/>
        <v>#DIV/0!</v>
      </c>
      <c r="AK54" s="714" t="e">
        <f t="shared" si="9"/>
        <v>#DIV/0!</v>
      </c>
      <c r="AL54" s="714" t="e">
        <f t="shared" si="9"/>
        <v>#DIV/0!</v>
      </c>
      <c r="AM54" s="714" t="e">
        <f t="shared" si="9"/>
        <v>#DIV/0!</v>
      </c>
      <c r="AN54" s="714" t="e">
        <f t="shared" si="9"/>
        <v>#DIV/0!</v>
      </c>
      <c r="AO54" s="714" t="e">
        <f t="shared" si="9"/>
        <v>#DIV/0!</v>
      </c>
      <c r="AP54" s="714" t="e">
        <f t="shared" si="9"/>
        <v>#DIV/0!</v>
      </c>
      <c r="AQ54" s="714" t="e">
        <f t="shared" si="9"/>
        <v>#DIV/0!</v>
      </c>
      <c r="AR54" s="714" t="e">
        <f t="shared" si="9"/>
        <v>#DIV/0!</v>
      </c>
      <c r="AS54" s="714" t="e">
        <f t="shared" si="9"/>
        <v>#DIV/0!</v>
      </c>
      <c r="AT54" s="720" t="e">
        <f t="shared" si="9"/>
        <v>#DIV/0!</v>
      </c>
      <c r="AU54" s="292"/>
      <c r="AV54" s="293"/>
      <c r="AW54" s="293"/>
      <c r="AX54" s="293"/>
      <c r="AY54" s="293"/>
      <c r="AZ54" s="293"/>
      <c r="BA54" s="293"/>
      <c r="BB54" s="293"/>
      <c r="BC54" s="293"/>
    </row>
    <row r="55" spans="2:55" x14ac:dyDescent="0.2">
      <c r="B55" s="693" t="s">
        <v>80</v>
      </c>
      <c r="C55">
        <f>'autoproducer prod.'!K11</f>
        <v>0</v>
      </c>
      <c r="D55" s="694" t="e">
        <f t="shared" si="3"/>
        <v>#DIV/0!</v>
      </c>
      <c r="F55" s="713" t="e">
        <f t="shared" ref="F55:AT55" si="10">BKB_plants*BKB_plants_carriers</f>
        <v>#DIV/0!</v>
      </c>
      <c r="G55" s="714" t="e">
        <f t="shared" si="10"/>
        <v>#DIV/0!</v>
      </c>
      <c r="H55" s="714" t="e">
        <f t="shared" si="10"/>
        <v>#DIV/0!</v>
      </c>
      <c r="I55" s="714" t="e">
        <f t="shared" si="10"/>
        <v>#DIV/0!</v>
      </c>
      <c r="J55" s="714" t="e">
        <f t="shared" si="10"/>
        <v>#DIV/0!</v>
      </c>
      <c r="K55" s="714" t="e">
        <f t="shared" si="10"/>
        <v>#DIV/0!</v>
      </c>
      <c r="L55" s="726" t="e">
        <f t="shared" si="10"/>
        <v>#DIV/0!</v>
      </c>
      <c r="M55" s="714" t="e">
        <f t="shared" si="10"/>
        <v>#DIV/0!</v>
      </c>
      <c r="N55" s="714" t="e">
        <f t="shared" si="10"/>
        <v>#DIV/0!</v>
      </c>
      <c r="O55" s="714" t="e">
        <f t="shared" si="10"/>
        <v>#DIV/0!</v>
      </c>
      <c r="P55" s="714" t="e">
        <f t="shared" si="10"/>
        <v>#DIV/0!</v>
      </c>
      <c r="Q55" s="714" t="e">
        <f t="shared" si="10"/>
        <v>#DIV/0!</v>
      </c>
      <c r="R55" s="737" t="e">
        <f t="shared" si="10"/>
        <v>#DIV/0!</v>
      </c>
      <c r="S55" s="714" t="e">
        <f t="shared" si="10"/>
        <v>#DIV/0!</v>
      </c>
      <c r="T55" s="714" t="e">
        <f t="shared" si="10"/>
        <v>#DIV/0!</v>
      </c>
      <c r="U55" s="729" t="e">
        <f t="shared" si="10"/>
        <v>#DIV/0!</v>
      </c>
      <c r="V55" s="714" t="e">
        <f t="shared" si="10"/>
        <v>#DIV/0!</v>
      </c>
      <c r="W55" s="726" t="e">
        <f t="shared" si="10"/>
        <v>#DIV/0!</v>
      </c>
      <c r="X55" s="714" t="e">
        <f t="shared" si="10"/>
        <v>#DIV/0!</v>
      </c>
      <c r="Y55" s="714" t="e">
        <f t="shared" si="10"/>
        <v>#DIV/0!</v>
      </c>
      <c r="Z55" s="714" t="e">
        <f t="shared" si="10"/>
        <v>#DIV/0!</v>
      </c>
      <c r="AA55" s="714" t="e">
        <f t="shared" si="10"/>
        <v>#DIV/0!</v>
      </c>
      <c r="AB55" s="714" t="e">
        <f t="shared" si="10"/>
        <v>#DIV/0!</v>
      </c>
      <c r="AC55" s="714" t="e">
        <f t="shared" si="10"/>
        <v>#DIV/0!</v>
      </c>
      <c r="AD55" s="714" t="e">
        <f t="shared" si="10"/>
        <v>#DIV/0!</v>
      </c>
      <c r="AE55" s="714" t="e">
        <f t="shared" si="10"/>
        <v>#DIV/0!</v>
      </c>
      <c r="AF55" s="714" t="e">
        <f t="shared" si="10"/>
        <v>#DIV/0!</v>
      </c>
      <c r="AG55" s="714" t="e">
        <f t="shared" si="10"/>
        <v>#DIV/0!</v>
      </c>
      <c r="AH55" s="714" t="e">
        <f t="shared" si="10"/>
        <v>#DIV/0!</v>
      </c>
      <c r="AI55" s="714" t="e">
        <f t="shared" si="10"/>
        <v>#DIV/0!</v>
      </c>
      <c r="AJ55" s="714" t="e">
        <f t="shared" si="10"/>
        <v>#DIV/0!</v>
      </c>
      <c r="AK55" s="714" t="e">
        <f t="shared" si="10"/>
        <v>#DIV/0!</v>
      </c>
      <c r="AL55" s="714" t="e">
        <f t="shared" si="10"/>
        <v>#DIV/0!</v>
      </c>
      <c r="AM55" s="714" t="e">
        <f t="shared" si="10"/>
        <v>#DIV/0!</v>
      </c>
      <c r="AN55" s="714" t="e">
        <f t="shared" si="10"/>
        <v>#DIV/0!</v>
      </c>
      <c r="AO55" s="714" t="e">
        <f t="shared" si="10"/>
        <v>#DIV/0!</v>
      </c>
      <c r="AP55" s="714" t="e">
        <f t="shared" si="10"/>
        <v>#DIV/0!</v>
      </c>
      <c r="AQ55" s="714" t="e">
        <f t="shared" si="10"/>
        <v>#DIV/0!</v>
      </c>
      <c r="AR55" s="714" t="e">
        <f t="shared" si="10"/>
        <v>#DIV/0!</v>
      </c>
      <c r="AS55" s="714" t="e">
        <f t="shared" si="10"/>
        <v>#DIV/0!</v>
      </c>
      <c r="AT55" s="720" t="e">
        <f t="shared" si="10"/>
        <v>#DIV/0!</v>
      </c>
      <c r="AU55" s="292"/>
      <c r="AV55" s="293"/>
      <c r="AW55" s="293"/>
      <c r="AX55" s="293"/>
      <c r="AY55" s="293"/>
      <c r="AZ55" s="293"/>
      <c r="BA55" s="293"/>
      <c r="BB55" s="293"/>
      <c r="BC55" s="293"/>
    </row>
    <row r="56" spans="2:55" x14ac:dyDescent="0.2">
      <c r="B56" s="693" t="s">
        <v>81</v>
      </c>
      <c r="C56">
        <f>'autoproducer prod.'!N11</f>
        <v>0</v>
      </c>
      <c r="D56" s="694" t="e">
        <f t="shared" si="3"/>
        <v>#DIV/0!</v>
      </c>
      <c r="F56" s="713" t="e">
        <f t="shared" ref="F56:AT56" si="11">oil_refineries*oil_refineries_carriers</f>
        <v>#DIV/0!</v>
      </c>
      <c r="G56" s="714" t="e">
        <f t="shared" si="11"/>
        <v>#DIV/0!</v>
      </c>
      <c r="H56" s="714" t="e">
        <f t="shared" si="11"/>
        <v>#DIV/0!</v>
      </c>
      <c r="I56" s="714" t="e">
        <f t="shared" si="11"/>
        <v>#DIV/0!</v>
      </c>
      <c r="J56" s="714" t="e">
        <f t="shared" si="11"/>
        <v>#DIV/0!</v>
      </c>
      <c r="K56" s="714" t="e">
        <f t="shared" si="11"/>
        <v>#DIV/0!</v>
      </c>
      <c r="L56" s="726" t="e">
        <f t="shared" si="11"/>
        <v>#DIV/0!</v>
      </c>
      <c r="M56" s="714" t="e">
        <f t="shared" si="11"/>
        <v>#DIV/0!</v>
      </c>
      <c r="N56" s="714" t="e">
        <f t="shared" si="11"/>
        <v>#DIV/0!</v>
      </c>
      <c r="O56" s="714" t="e">
        <f t="shared" si="11"/>
        <v>#DIV/0!</v>
      </c>
      <c r="P56" s="714" t="e">
        <f t="shared" si="11"/>
        <v>#DIV/0!</v>
      </c>
      <c r="Q56" s="714" t="e">
        <f t="shared" si="11"/>
        <v>#DIV/0!</v>
      </c>
      <c r="R56" s="737" t="e">
        <f t="shared" si="11"/>
        <v>#DIV/0!</v>
      </c>
      <c r="S56" s="714" t="e">
        <f t="shared" si="11"/>
        <v>#DIV/0!</v>
      </c>
      <c r="T56" s="714" t="e">
        <f t="shared" si="11"/>
        <v>#DIV/0!</v>
      </c>
      <c r="U56" s="729" t="e">
        <f t="shared" si="11"/>
        <v>#DIV/0!</v>
      </c>
      <c r="V56" s="714" t="e">
        <f t="shared" si="11"/>
        <v>#DIV/0!</v>
      </c>
      <c r="W56" s="726" t="e">
        <f t="shared" si="11"/>
        <v>#DIV/0!</v>
      </c>
      <c r="X56" s="714" t="e">
        <f t="shared" si="11"/>
        <v>#DIV/0!</v>
      </c>
      <c r="Y56" s="714" t="e">
        <f t="shared" si="11"/>
        <v>#DIV/0!</v>
      </c>
      <c r="Z56" s="714" t="e">
        <f t="shared" si="11"/>
        <v>#DIV/0!</v>
      </c>
      <c r="AA56" s="714" t="e">
        <f t="shared" si="11"/>
        <v>#DIV/0!</v>
      </c>
      <c r="AB56" s="714" t="e">
        <f t="shared" si="11"/>
        <v>#DIV/0!</v>
      </c>
      <c r="AC56" s="714" t="e">
        <f t="shared" si="11"/>
        <v>#DIV/0!</v>
      </c>
      <c r="AD56" s="714" t="e">
        <f t="shared" si="11"/>
        <v>#DIV/0!</v>
      </c>
      <c r="AE56" s="714" t="e">
        <f t="shared" si="11"/>
        <v>#DIV/0!</v>
      </c>
      <c r="AF56" s="714" t="e">
        <f t="shared" si="11"/>
        <v>#DIV/0!</v>
      </c>
      <c r="AG56" s="714" t="e">
        <f t="shared" si="11"/>
        <v>#DIV/0!</v>
      </c>
      <c r="AH56" s="714" t="e">
        <f t="shared" si="11"/>
        <v>#DIV/0!</v>
      </c>
      <c r="AI56" s="714" t="e">
        <f t="shared" si="11"/>
        <v>#DIV/0!</v>
      </c>
      <c r="AJ56" s="714" t="e">
        <f t="shared" si="11"/>
        <v>#DIV/0!</v>
      </c>
      <c r="AK56" s="714" t="e">
        <f t="shared" si="11"/>
        <v>#DIV/0!</v>
      </c>
      <c r="AL56" s="714" t="e">
        <f t="shared" si="11"/>
        <v>#DIV/0!</v>
      </c>
      <c r="AM56" s="714" t="e">
        <f t="shared" si="11"/>
        <v>#DIV/0!</v>
      </c>
      <c r="AN56" s="714" t="e">
        <f t="shared" si="11"/>
        <v>#DIV/0!</v>
      </c>
      <c r="AO56" s="714" t="e">
        <f t="shared" si="11"/>
        <v>#DIV/0!</v>
      </c>
      <c r="AP56" s="714" t="e">
        <f t="shared" si="11"/>
        <v>#DIV/0!</v>
      </c>
      <c r="AQ56" s="714" t="e">
        <f t="shared" si="11"/>
        <v>#DIV/0!</v>
      </c>
      <c r="AR56" s="714" t="e">
        <f t="shared" si="11"/>
        <v>#DIV/0!</v>
      </c>
      <c r="AS56" s="714" t="e">
        <f t="shared" si="11"/>
        <v>#DIV/0!</v>
      </c>
      <c r="AT56" s="720" t="e">
        <f t="shared" si="11"/>
        <v>#DIV/0!</v>
      </c>
      <c r="AU56" s="292"/>
      <c r="AV56" s="293"/>
      <c r="AW56" s="293"/>
      <c r="AX56" s="293"/>
      <c r="AY56" s="293"/>
      <c r="AZ56" s="293"/>
      <c r="BA56" s="293"/>
      <c r="BB56" s="293"/>
      <c r="BC56" s="293"/>
    </row>
    <row r="57" spans="2:55" x14ac:dyDescent="0.2">
      <c r="B57" s="693" t="s">
        <v>83</v>
      </c>
      <c r="C57">
        <f>'autoproducer prod.'!O11</f>
        <v>0</v>
      </c>
      <c r="D57" s="694" t="e">
        <f t="shared" si="3"/>
        <v>#DIV/0!</v>
      </c>
      <c r="F57" s="713" t="e">
        <f t="shared" ref="F57:AT57" si="12">coal_liquefaction_plants*coal_liquefaction_plants_carriers</f>
        <v>#DIV/0!</v>
      </c>
      <c r="G57" s="714" t="e">
        <f t="shared" si="12"/>
        <v>#DIV/0!</v>
      </c>
      <c r="H57" s="714" t="e">
        <f t="shared" si="12"/>
        <v>#DIV/0!</v>
      </c>
      <c r="I57" s="714" t="e">
        <f t="shared" si="12"/>
        <v>#DIV/0!</v>
      </c>
      <c r="J57" s="714" t="e">
        <f t="shared" si="12"/>
        <v>#DIV/0!</v>
      </c>
      <c r="K57" s="714" t="e">
        <f t="shared" si="12"/>
        <v>#DIV/0!</v>
      </c>
      <c r="L57" s="726" t="e">
        <f t="shared" si="12"/>
        <v>#DIV/0!</v>
      </c>
      <c r="M57" s="714" t="e">
        <f t="shared" si="12"/>
        <v>#DIV/0!</v>
      </c>
      <c r="N57" s="714" t="e">
        <f t="shared" si="12"/>
        <v>#DIV/0!</v>
      </c>
      <c r="O57" s="714" t="e">
        <f t="shared" si="12"/>
        <v>#DIV/0!</v>
      </c>
      <c r="P57" s="714" t="e">
        <f t="shared" si="12"/>
        <v>#DIV/0!</v>
      </c>
      <c r="Q57" s="714" t="e">
        <f t="shared" si="12"/>
        <v>#DIV/0!</v>
      </c>
      <c r="R57" s="737" t="e">
        <f t="shared" si="12"/>
        <v>#DIV/0!</v>
      </c>
      <c r="S57" s="714" t="e">
        <f t="shared" si="12"/>
        <v>#DIV/0!</v>
      </c>
      <c r="T57" s="714" t="e">
        <f t="shared" si="12"/>
        <v>#DIV/0!</v>
      </c>
      <c r="U57" s="729" t="e">
        <f t="shared" si="12"/>
        <v>#DIV/0!</v>
      </c>
      <c r="V57" s="714" t="e">
        <f t="shared" si="12"/>
        <v>#DIV/0!</v>
      </c>
      <c r="W57" s="726" t="e">
        <f t="shared" si="12"/>
        <v>#DIV/0!</v>
      </c>
      <c r="X57" s="714" t="e">
        <f t="shared" si="12"/>
        <v>#DIV/0!</v>
      </c>
      <c r="Y57" s="714" t="e">
        <f t="shared" si="12"/>
        <v>#DIV/0!</v>
      </c>
      <c r="Z57" s="714" t="e">
        <f t="shared" si="12"/>
        <v>#DIV/0!</v>
      </c>
      <c r="AA57" s="714" t="e">
        <f t="shared" si="12"/>
        <v>#DIV/0!</v>
      </c>
      <c r="AB57" s="714" t="e">
        <f t="shared" si="12"/>
        <v>#DIV/0!</v>
      </c>
      <c r="AC57" s="714" t="e">
        <f t="shared" si="12"/>
        <v>#DIV/0!</v>
      </c>
      <c r="AD57" s="714" t="e">
        <f t="shared" si="12"/>
        <v>#DIV/0!</v>
      </c>
      <c r="AE57" s="714" t="e">
        <f t="shared" si="12"/>
        <v>#DIV/0!</v>
      </c>
      <c r="AF57" s="714" t="e">
        <f t="shared" si="12"/>
        <v>#DIV/0!</v>
      </c>
      <c r="AG57" s="714" t="e">
        <f t="shared" si="12"/>
        <v>#DIV/0!</v>
      </c>
      <c r="AH57" s="714" t="e">
        <f t="shared" si="12"/>
        <v>#DIV/0!</v>
      </c>
      <c r="AI57" s="714" t="e">
        <f t="shared" si="12"/>
        <v>#DIV/0!</v>
      </c>
      <c r="AJ57" s="714" t="e">
        <f t="shared" si="12"/>
        <v>#DIV/0!</v>
      </c>
      <c r="AK57" s="714" t="e">
        <f t="shared" si="12"/>
        <v>#DIV/0!</v>
      </c>
      <c r="AL57" s="714" t="e">
        <f t="shared" si="12"/>
        <v>#DIV/0!</v>
      </c>
      <c r="AM57" s="714" t="e">
        <f t="shared" si="12"/>
        <v>#DIV/0!</v>
      </c>
      <c r="AN57" s="714" t="e">
        <f t="shared" si="12"/>
        <v>#DIV/0!</v>
      </c>
      <c r="AO57" s="714" t="e">
        <f t="shared" si="12"/>
        <v>#DIV/0!</v>
      </c>
      <c r="AP57" s="714" t="e">
        <f t="shared" si="12"/>
        <v>#DIV/0!</v>
      </c>
      <c r="AQ57" s="714" t="e">
        <f t="shared" si="12"/>
        <v>#DIV/0!</v>
      </c>
      <c r="AR57" s="714" t="e">
        <f t="shared" si="12"/>
        <v>#DIV/0!</v>
      </c>
      <c r="AS57" s="714" t="e">
        <f t="shared" si="12"/>
        <v>#DIV/0!</v>
      </c>
      <c r="AT57" s="720" t="e">
        <f t="shared" si="12"/>
        <v>#DIV/0!</v>
      </c>
      <c r="AU57" s="292"/>
      <c r="AV57" s="293"/>
      <c r="AW57" s="293"/>
      <c r="AX57" s="293"/>
      <c r="AY57" s="293"/>
      <c r="AZ57" s="293"/>
      <c r="BA57" s="293"/>
      <c r="BB57" s="293"/>
      <c r="BC57" s="293"/>
    </row>
    <row r="58" spans="2:55" x14ac:dyDescent="0.2">
      <c r="B58" s="693" t="s">
        <v>92</v>
      </c>
      <c r="C58">
        <f>'autoproducer prod.'!P11</f>
        <v>0</v>
      </c>
      <c r="D58" s="694" t="e">
        <f t="shared" si="3"/>
        <v>#DIV/0!</v>
      </c>
      <c r="F58" s="713" t="e">
        <f t="shared" ref="F58:AT58" si="13">Liquefaction_regasification_plants*Liquefaction_regasification_plants_carriers</f>
        <v>#DIV/0!</v>
      </c>
      <c r="G58" s="714" t="e">
        <f t="shared" si="13"/>
        <v>#DIV/0!</v>
      </c>
      <c r="H58" s="714" t="e">
        <f t="shared" si="13"/>
        <v>#DIV/0!</v>
      </c>
      <c r="I58" s="714" t="e">
        <f t="shared" si="13"/>
        <v>#DIV/0!</v>
      </c>
      <c r="J58" s="714" t="e">
        <f t="shared" si="13"/>
        <v>#DIV/0!</v>
      </c>
      <c r="K58" s="714" t="e">
        <f t="shared" si="13"/>
        <v>#DIV/0!</v>
      </c>
      <c r="L58" s="726" t="e">
        <f t="shared" si="13"/>
        <v>#DIV/0!</v>
      </c>
      <c r="M58" s="714" t="e">
        <f t="shared" si="13"/>
        <v>#DIV/0!</v>
      </c>
      <c r="N58" s="714" t="e">
        <f t="shared" si="13"/>
        <v>#DIV/0!</v>
      </c>
      <c r="O58" s="714" t="e">
        <f t="shared" si="13"/>
        <v>#DIV/0!</v>
      </c>
      <c r="P58" s="714" t="e">
        <f t="shared" si="13"/>
        <v>#DIV/0!</v>
      </c>
      <c r="Q58" s="714" t="e">
        <f t="shared" si="13"/>
        <v>#DIV/0!</v>
      </c>
      <c r="R58" s="737" t="e">
        <f t="shared" si="13"/>
        <v>#DIV/0!</v>
      </c>
      <c r="S58" s="714" t="e">
        <f t="shared" si="13"/>
        <v>#DIV/0!</v>
      </c>
      <c r="T58" s="714" t="e">
        <f t="shared" si="13"/>
        <v>#DIV/0!</v>
      </c>
      <c r="U58" s="729" t="e">
        <f t="shared" si="13"/>
        <v>#DIV/0!</v>
      </c>
      <c r="V58" s="714" t="e">
        <f t="shared" si="13"/>
        <v>#DIV/0!</v>
      </c>
      <c r="W58" s="726" t="e">
        <f t="shared" si="13"/>
        <v>#DIV/0!</v>
      </c>
      <c r="X58" s="714" t="e">
        <f t="shared" si="13"/>
        <v>#DIV/0!</v>
      </c>
      <c r="Y58" s="714" t="e">
        <f t="shared" si="13"/>
        <v>#DIV/0!</v>
      </c>
      <c r="Z58" s="714" t="e">
        <f t="shared" si="13"/>
        <v>#DIV/0!</v>
      </c>
      <c r="AA58" s="714" t="e">
        <f t="shared" si="13"/>
        <v>#DIV/0!</v>
      </c>
      <c r="AB58" s="714" t="e">
        <f t="shared" si="13"/>
        <v>#DIV/0!</v>
      </c>
      <c r="AC58" s="714" t="e">
        <f t="shared" si="13"/>
        <v>#DIV/0!</v>
      </c>
      <c r="AD58" s="714" t="e">
        <f t="shared" si="13"/>
        <v>#DIV/0!</v>
      </c>
      <c r="AE58" s="714" t="e">
        <f t="shared" si="13"/>
        <v>#DIV/0!</v>
      </c>
      <c r="AF58" s="714" t="e">
        <f t="shared" si="13"/>
        <v>#DIV/0!</v>
      </c>
      <c r="AG58" s="714" t="e">
        <f t="shared" si="13"/>
        <v>#DIV/0!</v>
      </c>
      <c r="AH58" s="714" t="e">
        <f t="shared" si="13"/>
        <v>#DIV/0!</v>
      </c>
      <c r="AI58" s="714" t="e">
        <f t="shared" si="13"/>
        <v>#DIV/0!</v>
      </c>
      <c r="AJ58" s="714" t="e">
        <f t="shared" si="13"/>
        <v>#DIV/0!</v>
      </c>
      <c r="AK58" s="714" t="e">
        <f t="shared" si="13"/>
        <v>#DIV/0!</v>
      </c>
      <c r="AL58" s="714" t="e">
        <f t="shared" si="13"/>
        <v>#DIV/0!</v>
      </c>
      <c r="AM58" s="714" t="e">
        <f t="shared" si="13"/>
        <v>#DIV/0!</v>
      </c>
      <c r="AN58" s="714" t="e">
        <f t="shared" si="13"/>
        <v>#DIV/0!</v>
      </c>
      <c r="AO58" s="714" t="e">
        <f t="shared" si="13"/>
        <v>#DIV/0!</v>
      </c>
      <c r="AP58" s="714" t="e">
        <f t="shared" si="13"/>
        <v>#DIV/0!</v>
      </c>
      <c r="AQ58" s="714" t="e">
        <f t="shared" si="13"/>
        <v>#DIV/0!</v>
      </c>
      <c r="AR58" s="714" t="e">
        <f t="shared" si="13"/>
        <v>#DIV/0!</v>
      </c>
      <c r="AS58" s="714" t="e">
        <f t="shared" si="13"/>
        <v>#DIV/0!</v>
      </c>
      <c r="AT58" s="720" t="e">
        <f t="shared" si="13"/>
        <v>#DIV/0!</v>
      </c>
      <c r="AU58" s="292"/>
      <c r="AV58" s="293"/>
      <c r="AW58" s="293"/>
      <c r="AX58" s="293"/>
      <c r="AY58" s="293"/>
      <c r="AZ58" s="293"/>
      <c r="BA58" s="293"/>
      <c r="BB58" s="293"/>
      <c r="BC58" s="293"/>
    </row>
    <row r="59" spans="2:55" x14ac:dyDescent="0.2">
      <c r="B59" s="693" t="s">
        <v>84</v>
      </c>
      <c r="C59">
        <f>'autoproducer prod.'!R11</f>
        <v>0</v>
      </c>
      <c r="D59" s="694" t="e">
        <f t="shared" si="3"/>
        <v>#DIV/0!</v>
      </c>
      <c r="F59" s="713" t="e">
        <f t="shared" ref="F59:AT59" si="14">gas_to_liquids_plants*gas_to_liquids_plants_carriers</f>
        <v>#DIV/0!</v>
      </c>
      <c r="G59" s="714" t="e">
        <f t="shared" si="14"/>
        <v>#DIV/0!</v>
      </c>
      <c r="H59" s="714" t="e">
        <f t="shared" si="14"/>
        <v>#DIV/0!</v>
      </c>
      <c r="I59" s="714" t="e">
        <f t="shared" si="14"/>
        <v>#DIV/0!</v>
      </c>
      <c r="J59" s="714" t="e">
        <f t="shared" si="14"/>
        <v>#DIV/0!</v>
      </c>
      <c r="K59" s="714" t="e">
        <f t="shared" si="14"/>
        <v>#DIV/0!</v>
      </c>
      <c r="L59" s="726" t="e">
        <f t="shared" si="14"/>
        <v>#DIV/0!</v>
      </c>
      <c r="M59" s="714" t="e">
        <f t="shared" si="14"/>
        <v>#DIV/0!</v>
      </c>
      <c r="N59" s="714" t="e">
        <f t="shared" si="14"/>
        <v>#DIV/0!</v>
      </c>
      <c r="O59" s="714" t="e">
        <f t="shared" si="14"/>
        <v>#DIV/0!</v>
      </c>
      <c r="P59" s="714" t="e">
        <f t="shared" si="14"/>
        <v>#DIV/0!</v>
      </c>
      <c r="Q59" s="714" t="e">
        <f t="shared" si="14"/>
        <v>#DIV/0!</v>
      </c>
      <c r="R59" s="737" t="e">
        <f t="shared" si="14"/>
        <v>#DIV/0!</v>
      </c>
      <c r="S59" s="714" t="e">
        <f t="shared" si="14"/>
        <v>#DIV/0!</v>
      </c>
      <c r="T59" s="714" t="e">
        <f t="shared" si="14"/>
        <v>#DIV/0!</v>
      </c>
      <c r="U59" s="729" t="e">
        <f t="shared" si="14"/>
        <v>#DIV/0!</v>
      </c>
      <c r="V59" s="714" t="e">
        <f t="shared" si="14"/>
        <v>#DIV/0!</v>
      </c>
      <c r="W59" s="726" t="e">
        <f t="shared" si="14"/>
        <v>#DIV/0!</v>
      </c>
      <c r="X59" s="714" t="e">
        <f t="shared" si="14"/>
        <v>#DIV/0!</v>
      </c>
      <c r="Y59" s="714" t="e">
        <f t="shared" si="14"/>
        <v>#DIV/0!</v>
      </c>
      <c r="Z59" s="714" t="e">
        <f t="shared" si="14"/>
        <v>#DIV/0!</v>
      </c>
      <c r="AA59" s="714" t="e">
        <f t="shared" si="14"/>
        <v>#DIV/0!</v>
      </c>
      <c r="AB59" s="714" t="e">
        <f t="shared" si="14"/>
        <v>#DIV/0!</v>
      </c>
      <c r="AC59" s="714" t="e">
        <f t="shared" si="14"/>
        <v>#DIV/0!</v>
      </c>
      <c r="AD59" s="714" t="e">
        <f t="shared" si="14"/>
        <v>#DIV/0!</v>
      </c>
      <c r="AE59" s="714" t="e">
        <f t="shared" si="14"/>
        <v>#DIV/0!</v>
      </c>
      <c r="AF59" s="714" t="e">
        <f t="shared" si="14"/>
        <v>#DIV/0!</v>
      </c>
      <c r="AG59" s="714" t="e">
        <f t="shared" si="14"/>
        <v>#DIV/0!</v>
      </c>
      <c r="AH59" s="714" t="e">
        <f t="shared" si="14"/>
        <v>#DIV/0!</v>
      </c>
      <c r="AI59" s="714" t="e">
        <f t="shared" si="14"/>
        <v>#DIV/0!</v>
      </c>
      <c r="AJ59" s="714" t="e">
        <f t="shared" si="14"/>
        <v>#DIV/0!</v>
      </c>
      <c r="AK59" s="714" t="e">
        <f t="shared" si="14"/>
        <v>#DIV/0!</v>
      </c>
      <c r="AL59" s="714" t="e">
        <f t="shared" si="14"/>
        <v>#DIV/0!</v>
      </c>
      <c r="AM59" s="714" t="e">
        <f t="shared" si="14"/>
        <v>#DIV/0!</v>
      </c>
      <c r="AN59" s="714" t="e">
        <f t="shared" si="14"/>
        <v>#DIV/0!</v>
      </c>
      <c r="AO59" s="714" t="e">
        <f t="shared" si="14"/>
        <v>#DIV/0!</v>
      </c>
      <c r="AP59" s="714" t="e">
        <f t="shared" si="14"/>
        <v>#DIV/0!</v>
      </c>
      <c r="AQ59" s="714" t="e">
        <f t="shared" si="14"/>
        <v>#DIV/0!</v>
      </c>
      <c r="AR59" s="714" t="e">
        <f t="shared" si="14"/>
        <v>#DIV/0!</v>
      </c>
      <c r="AS59" s="714" t="e">
        <f t="shared" si="14"/>
        <v>#DIV/0!</v>
      </c>
      <c r="AT59" s="720" t="e">
        <f t="shared" si="14"/>
        <v>#DIV/0!</v>
      </c>
      <c r="AU59" s="292"/>
      <c r="AV59" s="293"/>
      <c r="AW59" s="293"/>
      <c r="AX59" s="293"/>
      <c r="AY59" s="293"/>
      <c r="AZ59" s="293"/>
      <c r="BA59" s="293"/>
      <c r="BB59" s="293"/>
      <c r="BC59" s="293"/>
    </row>
    <row r="60" spans="2:55" x14ac:dyDescent="0.2">
      <c r="B60" s="795" t="s">
        <v>737</v>
      </c>
      <c r="C60" s="101"/>
      <c r="D60" s="694"/>
      <c r="F60" s="294">
        <f t="shared" ref="F60:F62" si="15">F22*$D60</f>
        <v>0</v>
      </c>
      <c r="G60" s="759">
        <f t="shared" ref="G60:AT60" si="16">G22*$D60</f>
        <v>0</v>
      </c>
      <c r="H60" s="759">
        <f t="shared" si="16"/>
        <v>0</v>
      </c>
      <c r="I60" s="759">
        <f t="shared" si="16"/>
        <v>0</v>
      </c>
      <c r="J60" s="759">
        <f t="shared" si="16"/>
        <v>0</v>
      </c>
      <c r="K60" s="759">
        <f t="shared" si="16"/>
        <v>0</v>
      </c>
      <c r="L60" s="761">
        <f t="shared" si="16"/>
        <v>0</v>
      </c>
      <c r="M60" s="759">
        <f t="shared" si="16"/>
        <v>0</v>
      </c>
      <c r="N60" s="759">
        <f t="shared" si="16"/>
        <v>0</v>
      </c>
      <c r="O60" s="759">
        <f t="shared" si="16"/>
        <v>0</v>
      </c>
      <c r="P60" s="759">
        <f t="shared" si="16"/>
        <v>0</v>
      </c>
      <c r="Q60" s="759">
        <f t="shared" si="16"/>
        <v>0</v>
      </c>
      <c r="R60" s="764">
        <f t="shared" si="16"/>
        <v>0</v>
      </c>
      <c r="S60" s="759">
        <f t="shared" si="16"/>
        <v>0</v>
      </c>
      <c r="T60" s="759">
        <f t="shared" si="16"/>
        <v>0</v>
      </c>
      <c r="U60" s="765">
        <f t="shared" si="16"/>
        <v>0</v>
      </c>
      <c r="V60" s="759">
        <f t="shared" si="16"/>
        <v>0</v>
      </c>
      <c r="W60" s="761">
        <f t="shared" si="16"/>
        <v>0</v>
      </c>
      <c r="X60" s="759">
        <f t="shared" si="16"/>
        <v>0</v>
      </c>
      <c r="Y60" s="759">
        <f t="shared" si="16"/>
        <v>0</v>
      </c>
      <c r="Z60" s="759">
        <f t="shared" si="16"/>
        <v>0</v>
      </c>
      <c r="AA60" s="759">
        <f t="shared" si="16"/>
        <v>0</v>
      </c>
      <c r="AB60" s="759">
        <f t="shared" si="16"/>
        <v>0</v>
      </c>
      <c r="AC60" s="759">
        <f t="shared" si="16"/>
        <v>0</v>
      </c>
      <c r="AD60" s="759">
        <f t="shared" si="16"/>
        <v>0</v>
      </c>
      <c r="AE60" s="759">
        <f t="shared" si="16"/>
        <v>0</v>
      </c>
      <c r="AF60" s="759">
        <f t="shared" si="16"/>
        <v>0</v>
      </c>
      <c r="AG60" s="759">
        <f t="shared" si="16"/>
        <v>0</v>
      </c>
      <c r="AH60" s="759">
        <f t="shared" si="16"/>
        <v>0</v>
      </c>
      <c r="AI60" s="759">
        <f t="shared" si="16"/>
        <v>0</v>
      </c>
      <c r="AJ60" s="759">
        <f t="shared" si="16"/>
        <v>0</v>
      </c>
      <c r="AK60" s="759">
        <f t="shared" si="16"/>
        <v>0</v>
      </c>
      <c r="AL60" s="759">
        <f t="shared" si="16"/>
        <v>0</v>
      </c>
      <c r="AM60" s="759">
        <f t="shared" si="16"/>
        <v>0</v>
      </c>
      <c r="AN60" s="759">
        <f t="shared" si="16"/>
        <v>0</v>
      </c>
      <c r="AO60" s="759">
        <f t="shared" si="16"/>
        <v>0</v>
      </c>
      <c r="AP60" s="759">
        <f t="shared" si="16"/>
        <v>0</v>
      </c>
      <c r="AQ60" s="759">
        <f t="shared" si="16"/>
        <v>0</v>
      </c>
      <c r="AR60" s="759">
        <f t="shared" si="16"/>
        <v>0</v>
      </c>
      <c r="AS60" s="759">
        <f t="shared" si="16"/>
        <v>0</v>
      </c>
      <c r="AT60" s="770">
        <f t="shared" si="16"/>
        <v>0</v>
      </c>
      <c r="AU60" s="292"/>
      <c r="AV60" s="293"/>
      <c r="AW60" s="293"/>
      <c r="AX60" s="293"/>
      <c r="AY60" s="293"/>
      <c r="AZ60" s="293"/>
      <c r="BA60" s="293"/>
      <c r="BB60" s="293"/>
      <c r="BC60" s="293"/>
    </row>
    <row r="61" spans="2:55" x14ac:dyDescent="0.2">
      <c r="B61" s="795" t="s">
        <v>737</v>
      </c>
      <c r="C61" s="101"/>
      <c r="D61" s="694"/>
      <c r="F61" s="294">
        <f t="shared" si="15"/>
        <v>0</v>
      </c>
      <c r="G61" s="759">
        <f t="shared" ref="G61:AT61" si="17">G23*$D61</f>
        <v>0</v>
      </c>
      <c r="H61" s="759">
        <f t="shared" si="17"/>
        <v>0</v>
      </c>
      <c r="I61" s="759">
        <f t="shared" si="17"/>
        <v>0</v>
      </c>
      <c r="J61" s="759">
        <f t="shared" si="17"/>
        <v>0</v>
      </c>
      <c r="K61" s="759">
        <f t="shared" si="17"/>
        <v>0</v>
      </c>
      <c r="L61" s="761">
        <f t="shared" si="17"/>
        <v>0</v>
      </c>
      <c r="M61" s="759">
        <f t="shared" si="17"/>
        <v>0</v>
      </c>
      <c r="N61" s="759">
        <f t="shared" si="17"/>
        <v>0</v>
      </c>
      <c r="O61" s="759">
        <f t="shared" si="17"/>
        <v>0</v>
      </c>
      <c r="P61" s="759">
        <f t="shared" si="17"/>
        <v>0</v>
      </c>
      <c r="Q61" s="759">
        <f t="shared" si="17"/>
        <v>0</v>
      </c>
      <c r="R61" s="764">
        <f t="shared" si="17"/>
        <v>0</v>
      </c>
      <c r="S61" s="759">
        <f t="shared" si="17"/>
        <v>0</v>
      </c>
      <c r="T61" s="759">
        <f t="shared" si="17"/>
        <v>0</v>
      </c>
      <c r="U61" s="765">
        <f t="shared" si="17"/>
        <v>0</v>
      </c>
      <c r="V61" s="759">
        <f t="shared" si="17"/>
        <v>0</v>
      </c>
      <c r="W61" s="761">
        <f t="shared" si="17"/>
        <v>0</v>
      </c>
      <c r="X61" s="759">
        <f t="shared" si="17"/>
        <v>0</v>
      </c>
      <c r="Y61" s="759">
        <f t="shared" si="17"/>
        <v>0</v>
      </c>
      <c r="Z61" s="759">
        <f t="shared" si="17"/>
        <v>0</v>
      </c>
      <c r="AA61" s="759">
        <f t="shared" si="17"/>
        <v>0</v>
      </c>
      <c r="AB61" s="759">
        <f t="shared" si="17"/>
        <v>0</v>
      </c>
      <c r="AC61" s="759">
        <f t="shared" si="17"/>
        <v>0</v>
      </c>
      <c r="AD61" s="759">
        <f t="shared" si="17"/>
        <v>0</v>
      </c>
      <c r="AE61" s="759">
        <f t="shared" si="17"/>
        <v>0</v>
      </c>
      <c r="AF61" s="759">
        <f t="shared" si="17"/>
        <v>0</v>
      </c>
      <c r="AG61" s="759">
        <f t="shared" si="17"/>
        <v>0</v>
      </c>
      <c r="AH61" s="759">
        <f t="shared" si="17"/>
        <v>0</v>
      </c>
      <c r="AI61" s="759">
        <f t="shared" si="17"/>
        <v>0</v>
      </c>
      <c r="AJ61" s="759">
        <f t="shared" si="17"/>
        <v>0</v>
      </c>
      <c r="AK61" s="759">
        <f t="shared" si="17"/>
        <v>0</v>
      </c>
      <c r="AL61" s="759">
        <f t="shared" si="17"/>
        <v>0</v>
      </c>
      <c r="AM61" s="759">
        <f t="shared" si="17"/>
        <v>0</v>
      </c>
      <c r="AN61" s="759">
        <f t="shared" si="17"/>
        <v>0</v>
      </c>
      <c r="AO61" s="759">
        <f t="shared" si="17"/>
        <v>0</v>
      </c>
      <c r="AP61" s="759">
        <f t="shared" si="17"/>
        <v>0</v>
      </c>
      <c r="AQ61" s="759">
        <f t="shared" si="17"/>
        <v>0</v>
      </c>
      <c r="AR61" s="759">
        <f t="shared" si="17"/>
        <v>0</v>
      </c>
      <c r="AS61" s="759">
        <f t="shared" si="17"/>
        <v>0</v>
      </c>
      <c r="AT61" s="770">
        <f t="shared" si="17"/>
        <v>0</v>
      </c>
      <c r="AU61" s="292"/>
      <c r="AV61" s="293"/>
      <c r="AW61" s="293"/>
      <c r="AX61" s="293"/>
      <c r="AY61" s="293"/>
      <c r="AZ61" s="293"/>
      <c r="BA61" s="293"/>
      <c r="BB61" s="293"/>
      <c r="BC61" s="293"/>
    </row>
    <row r="62" spans="2:55" x14ac:dyDescent="0.2">
      <c r="B62" s="795" t="s">
        <v>737</v>
      </c>
      <c r="C62" s="101"/>
      <c r="D62" s="694"/>
      <c r="F62" s="294">
        <f t="shared" si="15"/>
        <v>0</v>
      </c>
      <c r="G62" s="759">
        <f t="shared" ref="G62:AT62" si="18">G24*$D62</f>
        <v>0</v>
      </c>
      <c r="H62" s="759">
        <f t="shared" si="18"/>
        <v>0</v>
      </c>
      <c r="I62" s="759">
        <f t="shared" si="18"/>
        <v>0</v>
      </c>
      <c r="J62" s="759">
        <f t="shared" si="18"/>
        <v>0</v>
      </c>
      <c r="K62" s="759">
        <f t="shared" si="18"/>
        <v>0</v>
      </c>
      <c r="L62" s="761">
        <f t="shared" si="18"/>
        <v>0</v>
      </c>
      <c r="M62" s="759">
        <f t="shared" si="18"/>
        <v>0</v>
      </c>
      <c r="N62" s="759">
        <f t="shared" si="18"/>
        <v>0</v>
      </c>
      <c r="O62" s="759">
        <f t="shared" si="18"/>
        <v>0</v>
      </c>
      <c r="P62" s="759">
        <f t="shared" si="18"/>
        <v>0</v>
      </c>
      <c r="Q62" s="759">
        <f t="shared" si="18"/>
        <v>0</v>
      </c>
      <c r="R62" s="764">
        <f t="shared" si="18"/>
        <v>0</v>
      </c>
      <c r="S62" s="759">
        <f t="shared" si="18"/>
        <v>0</v>
      </c>
      <c r="T62" s="759">
        <f t="shared" si="18"/>
        <v>0</v>
      </c>
      <c r="U62" s="765">
        <f t="shared" si="18"/>
        <v>0</v>
      </c>
      <c r="V62" s="759">
        <f t="shared" si="18"/>
        <v>0</v>
      </c>
      <c r="W62" s="761">
        <f t="shared" si="18"/>
        <v>0</v>
      </c>
      <c r="X62" s="759">
        <f t="shared" si="18"/>
        <v>0</v>
      </c>
      <c r="Y62" s="759">
        <f t="shared" si="18"/>
        <v>0</v>
      </c>
      <c r="Z62" s="759">
        <f t="shared" si="18"/>
        <v>0</v>
      </c>
      <c r="AA62" s="759">
        <f t="shared" si="18"/>
        <v>0</v>
      </c>
      <c r="AB62" s="759">
        <f t="shared" si="18"/>
        <v>0</v>
      </c>
      <c r="AC62" s="759">
        <f t="shared" si="18"/>
        <v>0</v>
      </c>
      <c r="AD62" s="759">
        <f t="shared" si="18"/>
        <v>0</v>
      </c>
      <c r="AE62" s="759">
        <f t="shared" si="18"/>
        <v>0</v>
      </c>
      <c r="AF62" s="759">
        <f t="shared" si="18"/>
        <v>0</v>
      </c>
      <c r="AG62" s="759">
        <f t="shared" si="18"/>
        <v>0</v>
      </c>
      <c r="AH62" s="759">
        <f t="shared" si="18"/>
        <v>0</v>
      </c>
      <c r="AI62" s="759">
        <f t="shared" si="18"/>
        <v>0</v>
      </c>
      <c r="AJ62" s="759">
        <f t="shared" si="18"/>
        <v>0</v>
      </c>
      <c r="AK62" s="759">
        <f t="shared" si="18"/>
        <v>0</v>
      </c>
      <c r="AL62" s="759">
        <f t="shared" si="18"/>
        <v>0</v>
      </c>
      <c r="AM62" s="759">
        <f t="shared" si="18"/>
        <v>0</v>
      </c>
      <c r="AN62" s="759">
        <f t="shared" si="18"/>
        <v>0</v>
      </c>
      <c r="AO62" s="759">
        <f t="shared" si="18"/>
        <v>0</v>
      </c>
      <c r="AP62" s="759">
        <f t="shared" si="18"/>
        <v>0</v>
      </c>
      <c r="AQ62" s="759">
        <f t="shared" si="18"/>
        <v>0</v>
      </c>
      <c r="AR62" s="759">
        <f t="shared" si="18"/>
        <v>0</v>
      </c>
      <c r="AS62" s="759">
        <f t="shared" si="18"/>
        <v>0</v>
      </c>
      <c r="AT62" s="770">
        <f t="shared" si="18"/>
        <v>0</v>
      </c>
      <c r="AU62" s="292"/>
      <c r="AV62" s="293"/>
      <c r="AW62" s="293"/>
      <c r="AX62" s="293"/>
      <c r="AY62" s="293"/>
      <c r="AZ62" s="293"/>
      <c r="BA62" s="293"/>
      <c r="BB62" s="293"/>
      <c r="BC62" s="293"/>
    </row>
    <row r="63" spans="2:55" x14ac:dyDescent="0.2">
      <c r="B63" s="693" t="s">
        <v>86</v>
      </c>
      <c r="C63">
        <f>'autoproducer prod.'!S11</f>
        <v>0</v>
      </c>
      <c r="D63" s="694" t="e">
        <f t="shared" si="3"/>
        <v>#DIV/0!</v>
      </c>
      <c r="F63" s="713" t="e">
        <f t="shared" ref="F63:AT63" si="19">charcoal_production_plants*charcoal_production_plants_carriers</f>
        <v>#DIV/0!</v>
      </c>
      <c r="G63" s="714" t="e">
        <f t="shared" si="19"/>
        <v>#DIV/0!</v>
      </c>
      <c r="H63" s="714" t="e">
        <f t="shared" si="19"/>
        <v>#DIV/0!</v>
      </c>
      <c r="I63" s="714" t="e">
        <f t="shared" si="19"/>
        <v>#DIV/0!</v>
      </c>
      <c r="J63" s="714" t="e">
        <f t="shared" si="19"/>
        <v>#DIV/0!</v>
      </c>
      <c r="K63" s="714" t="e">
        <f t="shared" si="19"/>
        <v>#DIV/0!</v>
      </c>
      <c r="L63" s="726" t="e">
        <f t="shared" si="19"/>
        <v>#DIV/0!</v>
      </c>
      <c r="M63" s="714" t="e">
        <f t="shared" si="19"/>
        <v>#DIV/0!</v>
      </c>
      <c r="N63" s="714" t="e">
        <f t="shared" si="19"/>
        <v>#DIV/0!</v>
      </c>
      <c r="O63" s="714" t="e">
        <f t="shared" si="19"/>
        <v>#DIV/0!</v>
      </c>
      <c r="P63" s="714" t="e">
        <f t="shared" si="19"/>
        <v>#DIV/0!</v>
      </c>
      <c r="Q63" s="714" t="e">
        <f t="shared" si="19"/>
        <v>#DIV/0!</v>
      </c>
      <c r="R63" s="737" t="e">
        <f t="shared" si="19"/>
        <v>#DIV/0!</v>
      </c>
      <c r="S63" s="714" t="e">
        <f t="shared" si="19"/>
        <v>#DIV/0!</v>
      </c>
      <c r="T63" s="714" t="e">
        <f t="shared" si="19"/>
        <v>#DIV/0!</v>
      </c>
      <c r="U63" s="729" t="e">
        <f t="shared" si="19"/>
        <v>#DIV/0!</v>
      </c>
      <c r="V63" s="714" t="e">
        <f t="shared" si="19"/>
        <v>#DIV/0!</v>
      </c>
      <c r="W63" s="726" t="e">
        <f t="shared" si="19"/>
        <v>#DIV/0!</v>
      </c>
      <c r="X63" s="714" t="e">
        <f t="shared" si="19"/>
        <v>#DIV/0!</v>
      </c>
      <c r="Y63" s="714" t="e">
        <f t="shared" si="19"/>
        <v>#DIV/0!</v>
      </c>
      <c r="Z63" s="714" t="e">
        <f t="shared" si="19"/>
        <v>#DIV/0!</v>
      </c>
      <c r="AA63" s="714" t="e">
        <f t="shared" si="19"/>
        <v>#DIV/0!</v>
      </c>
      <c r="AB63" s="714" t="e">
        <f t="shared" si="19"/>
        <v>#DIV/0!</v>
      </c>
      <c r="AC63" s="714" t="e">
        <f t="shared" si="19"/>
        <v>#DIV/0!</v>
      </c>
      <c r="AD63" s="714" t="e">
        <f t="shared" si="19"/>
        <v>#DIV/0!</v>
      </c>
      <c r="AE63" s="714" t="e">
        <f t="shared" si="19"/>
        <v>#DIV/0!</v>
      </c>
      <c r="AF63" s="714" t="e">
        <f t="shared" si="19"/>
        <v>#DIV/0!</v>
      </c>
      <c r="AG63" s="714" t="e">
        <f t="shared" si="19"/>
        <v>#DIV/0!</v>
      </c>
      <c r="AH63" s="714" t="e">
        <f t="shared" si="19"/>
        <v>#DIV/0!</v>
      </c>
      <c r="AI63" s="714" t="e">
        <f t="shared" si="19"/>
        <v>#DIV/0!</v>
      </c>
      <c r="AJ63" s="714" t="e">
        <f t="shared" si="19"/>
        <v>#DIV/0!</v>
      </c>
      <c r="AK63" s="714" t="e">
        <f t="shared" si="19"/>
        <v>#DIV/0!</v>
      </c>
      <c r="AL63" s="714" t="e">
        <f t="shared" si="19"/>
        <v>#DIV/0!</v>
      </c>
      <c r="AM63" s="714" t="e">
        <f t="shared" si="19"/>
        <v>#DIV/0!</v>
      </c>
      <c r="AN63" s="714" t="e">
        <f t="shared" si="19"/>
        <v>#DIV/0!</v>
      </c>
      <c r="AO63" s="714" t="e">
        <f t="shared" si="19"/>
        <v>#DIV/0!</v>
      </c>
      <c r="AP63" s="714" t="e">
        <f t="shared" si="19"/>
        <v>#DIV/0!</v>
      </c>
      <c r="AQ63" s="714" t="e">
        <f t="shared" si="19"/>
        <v>#DIV/0!</v>
      </c>
      <c r="AR63" s="714" t="e">
        <f t="shared" si="19"/>
        <v>#DIV/0!</v>
      </c>
      <c r="AS63" s="714" t="e">
        <f t="shared" si="19"/>
        <v>#DIV/0!</v>
      </c>
      <c r="AT63" s="720" t="e">
        <f t="shared" si="19"/>
        <v>#DIV/0!</v>
      </c>
      <c r="AU63" s="292"/>
      <c r="AV63" s="293"/>
      <c r="AW63" s="293"/>
      <c r="AX63" s="293"/>
      <c r="AY63" s="293"/>
      <c r="AZ63" s="293"/>
      <c r="BA63" s="293"/>
      <c r="BB63" s="293"/>
      <c r="BC63" s="293"/>
    </row>
    <row r="64" spans="2:55" ht="17" thickBot="1" x14ac:dyDescent="0.25">
      <c r="B64" s="693" t="s">
        <v>96</v>
      </c>
      <c r="C64">
        <f>'autoproducer prod.'!T11</f>
        <v>0</v>
      </c>
      <c r="D64" s="694" t="e">
        <f t="shared" si="3"/>
        <v>#DIV/0!</v>
      </c>
      <c r="F64" s="722" t="e">
        <f t="shared" ref="F64:AT64" si="20">non_specified*non_specified_energy_carriers</f>
        <v>#DIV/0!</v>
      </c>
      <c r="G64" s="723" t="e">
        <f t="shared" si="20"/>
        <v>#DIV/0!</v>
      </c>
      <c r="H64" s="723" t="e">
        <f t="shared" si="20"/>
        <v>#DIV/0!</v>
      </c>
      <c r="I64" s="723" t="e">
        <f t="shared" si="20"/>
        <v>#DIV/0!</v>
      </c>
      <c r="J64" s="723" t="e">
        <f t="shared" si="20"/>
        <v>#DIV/0!</v>
      </c>
      <c r="K64" s="723" t="e">
        <f t="shared" si="20"/>
        <v>#DIV/0!</v>
      </c>
      <c r="L64" s="727" t="e">
        <f t="shared" si="20"/>
        <v>#DIV/0!</v>
      </c>
      <c r="M64" s="723" t="e">
        <f t="shared" si="20"/>
        <v>#DIV/0!</v>
      </c>
      <c r="N64" s="723" t="e">
        <f t="shared" si="20"/>
        <v>#DIV/0!</v>
      </c>
      <c r="O64" s="723" t="e">
        <f t="shared" si="20"/>
        <v>#DIV/0!</v>
      </c>
      <c r="P64" s="723" t="e">
        <f t="shared" si="20"/>
        <v>#DIV/0!</v>
      </c>
      <c r="Q64" s="723" t="e">
        <f t="shared" si="20"/>
        <v>#DIV/0!</v>
      </c>
      <c r="R64" s="738" t="e">
        <f t="shared" si="20"/>
        <v>#DIV/0!</v>
      </c>
      <c r="S64" s="723" t="e">
        <f t="shared" si="20"/>
        <v>#DIV/0!</v>
      </c>
      <c r="T64" s="723" t="e">
        <f t="shared" si="20"/>
        <v>#DIV/0!</v>
      </c>
      <c r="U64" s="730" t="e">
        <f t="shared" si="20"/>
        <v>#DIV/0!</v>
      </c>
      <c r="V64" s="723" t="e">
        <f t="shared" si="20"/>
        <v>#DIV/0!</v>
      </c>
      <c r="W64" s="727" t="e">
        <f t="shared" si="20"/>
        <v>#DIV/0!</v>
      </c>
      <c r="X64" s="723" t="e">
        <f t="shared" si="20"/>
        <v>#DIV/0!</v>
      </c>
      <c r="Y64" s="723" t="e">
        <f t="shared" si="20"/>
        <v>#DIV/0!</v>
      </c>
      <c r="Z64" s="723" t="e">
        <f t="shared" si="20"/>
        <v>#DIV/0!</v>
      </c>
      <c r="AA64" s="723" t="e">
        <f t="shared" si="20"/>
        <v>#DIV/0!</v>
      </c>
      <c r="AB64" s="723" t="e">
        <f t="shared" si="20"/>
        <v>#DIV/0!</v>
      </c>
      <c r="AC64" s="723" t="e">
        <f t="shared" si="20"/>
        <v>#DIV/0!</v>
      </c>
      <c r="AD64" s="723" t="e">
        <f t="shared" si="20"/>
        <v>#DIV/0!</v>
      </c>
      <c r="AE64" s="723" t="e">
        <f t="shared" si="20"/>
        <v>#DIV/0!</v>
      </c>
      <c r="AF64" s="723" t="e">
        <f t="shared" si="20"/>
        <v>#DIV/0!</v>
      </c>
      <c r="AG64" s="723" t="e">
        <f t="shared" si="20"/>
        <v>#DIV/0!</v>
      </c>
      <c r="AH64" s="723" t="e">
        <f t="shared" si="20"/>
        <v>#DIV/0!</v>
      </c>
      <c r="AI64" s="723" t="e">
        <f t="shared" si="20"/>
        <v>#DIV/0!</v>
      </c>
      <c r="AJ64" s="723" t="e">
        <f t="shared" si="20"/>
        <v>#DIV/0!</v>
      </c>
      <c r="AK64" s="723" t="e">
        <f t="shared" si="20"/>
        <v>#DIV/0!</v>
      </c>
      <c r="AL64" s="723" t="e">
        <f t="shared" si="20"/>
        <v>#DIV/0!</v>
      </c>
      <c r="AM64" s="723" t="e">
        <f t="shared" si="20"/>
        <v>#DIV/0!</v>
      </c>
      <c r="AN64" s="723" t="e">
        <f t="shared" si="20"/>
        <v>#DIV/0!</v>
      </c>
      <c r="AO64" s="723" t="e">
        <f t="shared" si="20"/>
        <v>#DIV/0!</v>
      </c>
      <c r="AP64" s="723" t="e">
        <f t="shared" si="20"/>
        <v>#DIV/0!</v>
      </c>
      <c r="AQ64" s="723" t="e">
        <f t="shared" si="20"/>
        <v>#DIV/0!</v>
      </c>
      <c r="AR64" s="723" t="e">
        <f t="shared" si="20"/>
        <v>#DIV/0!</v>
      </c>
      <c r="AS64" s="723" t="e">
        <f t="shared" si="20"/>
        <v>#DIV/0!</v>
      </c>
      <c r="AT64" s="724" t="e">
        <f t="shared" si="20"/>
        <v>#DIV/0!</v>
      </c>
      <c r="AU64" s="292"/>
      <c r="AV64" s="293"/>
      <c r="AW64" s="293"/>
      <c r="AX64" s="293"/>
      <c r="AY64" s="293"/>
      <c r="AZ64" s="293"/>
      <c r="BA64" s="293"/>
      <c r="BB64" s="293"/>
      <c r="BC64" s="293"/>
    </row>
    <row r="65" spans="2:55" x14ac:dyDescent="0.2">
      <c r="B65" s="693"/>
      <c r="C65" s="101"/>
      <c r="D65" s="217"/>
      <c r="F65" s="12"/>
    </row>
    <row r="66" spans="2:55" ht="17" thickBot="1" x14ac:dyDescent="0.25">
      <c r="B66" s="695"/>
      <c r="C66" s="696"/>
      <c r="D66" s="697"/>
    </row>
    <row r="67" spans="2:55" x14ac:dyDescent="0.2">
      <c r="B67" s="698" t="s">
        <v>227</v>
      </c>
      <c r="C67" s="699">
        <f>SUM(C68:C80)</f>
        <v>0</v>
      </c>
      <c r="D67" s="700"/>
      <c r="F67" s="81" t="s">
        <v>348</v>
      </c>
      <c r="G67" s="104"/>
      <c r="H67" s="104"/>
      <c r="I67" s="104"/>
      <c r="J67" s="104"/>
      <c r="K67" s="400"/>
      <c r="L67" s="739" t="s">
        <v>450</v>
      </c>
      <c r="M67" s="262"/>
      <c r="N67" s="104"/>
      <c r="O67" s="104"/>
      <c r="P67" s="104"/>
      <c r="Q67" s="400"/>
      <c r="R67" s="740" t="s">
        <v>451</v>
      </c>
      <c r="S67" s="104"/>
      <c r="T67" s="104"/>
      <c r="U67" s="400"/>
      <c r="V67" s="104"/>
      <c r="W67" s="739" t="s">
        <v>351</v>
      </c>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400"/>
      <c r="AU67" s="262"/>
      <c r="AV67" s="104"/>
      <c r="AW67" s="400"/>
      <c r="AX67" s="739" t="s">
        <v>354</v>
      </c>
      <c r="AY67" s="739" t="s">
        <v>352</v>
      </c>
      <c r="AZ67" s="740" t="s">
        <v>353</v>
      </c>
      <c r="BA67" s="104"/>
      <c r="BB67" s="104"/>
      <c r="BC67" s="741" t="s">
        <v>354</v>
      </c>
    </row>
    <row r="68" spans="2:55" x14ac:dyDescent="0.2">
      <c r="B68" s="693" t="s">
        <v>99</v>
      </c>
      <c r="C68" s="101">
        <f>'autoproducer prod.'!V11</f>
        <v>0</v>
      </c>
      <c r="D68" s="694" t="e">
        <f>C68/$C$67</f>
        <v>#DIV/0!</v>
      </c>
      <c r="F68" s="721" t="e">
        <f t="shared" ref="F68:AK68" si="21">iron_and_steel*iron_and_steel_carriers</f>
        <v>#DIV/0!</v>
      </c>
      <c r="G68" s="715" t="e">
        <f t="shared" si="21"/>
        <v>#DIV/0!</v>
      </c>
      <c r="H68" s="715" t="e">
        <f t="shared" si="21"/>
        <v>#DIV/0!</v>
      </c>
      <c r="I68" s="715" t="e">
        <f t="shared" si="21"/>
        <v>#DIV/0!</v>
      </c>
      <c r="J68" s="715" t="e">
        <f t="shared" si="21"/>
        <v>#DIV/0!</v>
      </c>
      <c r="K68" s="715" t="e">
        <f t="shared" si="21"/>
        <v>#DIV/0!</v>
      </c>
      <c r="L68" s="715" t="e">
        <f t="shared" si="21"/>
        <v>#DIV/0!</v>
      </c>
      <c r="M68" s="715" t="e">
        <f t="shared" si="21"/>
        <v>#DIV/0!</v>
      </c>
      <c r="N68" s="715" t="e">
        <f t="shared" si="21"/>
        <v>#DIV/0!</v>
      </c>
      <c r="O68" s="715" t="e">
        <f t="shared" si="21"/>
        <v>#DIV/0!</v>
      </c>
      <c r="P68" s="715" t="e">
        <f t="shared" si="21"/>
        <v>#DIV/0!</v>
      </c>
      <c r="Q68" s="715" t="e">
        <f t="shared" si="21"/>
        <v>#DIV/0!</v>
      </c>
      <c r="R68" s="736" t="e">
        <f t="shared" si="21"/>
        <v>#DIV/0!</v>
      </c>
      <c r="S68" s="715" t="e">
        <f t="shared" si="21"/>
        <v>#DIV/0!</v>
      </c>
      <c r="T68" s="715" t="e">
        <f t="shared" si="21"/>
        <v>#DIV/0!</v>
      </c>
      <c r="U68" s="715" t="e">
        <f t="shared" si="21"/>
        <v>#DIV/0!</v>
      </c>
      <c r="V68" s="725" t="e">
        <f t="shared" si="21"/>
        <v>#DIV/0!</v>
      </c>
      <c r="W68" s="725" t="e">
        <f t="shared" si="21"/>
        <v>#DIV/0!</v>
      </c>
      <c r="X68" s="715" t="e">
        <f t="shared" si="21"/>
        <v>#DIV/0!</v>
      </c>
      <c r="Y68" s="715" t="e">
        <f t="shared" si="21"/>
        <v>#DIV/0!</v>
      </c>
      <c r="Z68" s="715" t="e">
        <f t="shared" si="21"/>
        <v>#DIV/0!</v>
      </c>
      <c r="AA68" s="715" t="e">
        <f t="shared" si="21"/>
        <v>#DIV/0!</v>
      </c>
      <c r="AB68" s="715" t="e">
        <f t="shared" si="21"/>
        <v>#DIV/0!</v>
      </c>
      <c r="AC68" s="715" t="e">
        <f t="shared" si="21"/>
        <v>#DIV/0!</v>
      </c>
      <c r="AD68" s="715" t="e">
        <f t="shared" si="21"/>
        <v>#DIV/0!</v>
      </c>
      <c r="AE68" s="715" t="e">
        <f t="shared" si="21"/>
        <v>#DIV/0!</v>
      </c>
      <c r="AF68" s="715" t="e">
        <f t="shared" si="21"/>
        <v>#DIV/0!</v>
      </c>
      <c r="AG68" s="715" t="e">
        <f t="shared" si="21"/>
        <v>#DIV/0!</v>
      </c>
      <c r="AH68" s="715" t="e">
        <f t="shared" si="21"/>
        <v>#DIV/0!</v>
      </c>
      <c r="AI68" s="715" t="e">
        <f t="shared" si="21"/>
        <v>#DIV/0!</v>
      </c>
      <c r="AJ68" s="715" t="e">
        <f t="shared" si="21"/>
        <v>#DIV/0!</v>
      </c>
      <c r="AK68" s="715" t="e">
        <f t="shared" si="21"/>
        <v>#DIV/0!</v>
      </c>
      <c r="AL68" s="715" t="e">
        <f t="shared" ref="AL68:BC68" si="22">iron_and_steel*iron_and_steel_carriers</f>
        <v>#DIV/0!</v>
      </c>
      <c r="AM68" s="715" t="e">
        <f t="shared" si="22"/>
        <v>#DIV/0!</v>
      </c>
      <c r="AN68" s="715" t="e">
        <f t="shared" si="22"/>
        <v>#DIV/0!</v>
      </c>
      <c r="AO68" s="715" t="e">
        <f t="shared" si="22"/>
        <v>#DIV/0!</v>
      </c>
      <c r="AP68" s="715" t="e">
        <f t="shared" si="22"/>
        <v>#DIV/0!</v>
      </c>
      <c r="AQ68" s="715" t="e">
        <f t="shared" si="22"/>
        <v>#DIV/0!</v>
      </c>
      <c r="AR68" s="715" t="e">
        <f t="shared" si="22"/>
        <v>#DIV/0!</v>
      </c>
      <c r="AS68" s="715" t="e">
        <f t="shared" si="22"/>
        <v>#DIV/0!</v>
      </c>
      <c r="AT68" s="715" t="e">
        <f t="shared" si="22"/>
        <v>#DIV/0!</v>
      </c>
      <c r="AU68" s="736" t="e">
        <f t="shared" si="22"/>
        <v>#DIV/0!</v>
      </c>
      <c r="AV68" s="715" t="e">
        <f t="shared" si="22"/>
        <v>#DIV/0!</v>
      </c>
      <c r="AW68" s="715" t="e">
        <f t="shared" si="22"/>
        <v>#DIV/0!</v>
      </c>
      <c r="AX68" s="725" t="e">
        <f t="shared" si="22"/>
        <v>#DIV/0!</v>
      </c>
      <c r="AY68" s="725" t="e">
        <f t="shared" si="22"/>
        <v>#DIV/0!</v>
      </c>
      <c r="AZ68" s="715" t="e">
        <f t="shared" si="22"/>
        <v>#DIV/0!</v>
      </c>
      <c r="BA68" s="715" t="e">
        <f t="shared" si="22"/>
        <v>#DIV/0!</v>
      </c>
      <c r="BB68" s="715" t="e">
        <f t="shared" si="22"/>
        <v>#DIV/0!</v>
      </c>
      <c r="BC68" s="731" t="e">
        <f t="shared" si="22"/>
        <v>#DIV/0!</v>
      </c>
    </row>
    <row r="69" spans="2:55" x14ac:dyDescent="0.2">
      <c r="B69" s="693" t="s">
        <v>100</v>
      </c>
      <c r="C69" s="101">
        <f>'autoproducer prod.'!W11</f>
        <v>0</v>
      </c>
      <c r="D69" s="694" t="e">
        <f t="shared" ref="D69:D80" si="23">C69/$C$67</f>
        <v>#DIV/0!</v>
      </c>
      <c r="F69" s="713" t="e">
        <f t="shared" ref="F69:AK69" si="24">chemical_and_petrochemical*chemical_and_petrochemical_carriers</f>
        <v>#DIV/0!</v>
      </c>
      <c r="G69" s="714" t="e">
        <f t="shared" si="24"/>
        <v>#DIV/0!</v>
      </c>
      <c r="H69" s="714" t="e">
        <f t="shared" si="24"/>
        <v>#DIV/0!</v>
      </c>
      <c r="I69" s="714" t="e">
        <f t="shared" si="24"/>
        <v>#DIV/0!</v>
      </c>
      <c r="J69" s="714" t="e">
        <f t="shared" si="24"/>
        <v>#DIV/0!</v>
      </c>
      <c r="K69" s="714" t="e">
        <f t="shared" si="24"/>
        <v>#DIV/0!</v>
      </c>
      <c r="L69" s="714" t="e">
        <f t="shared" si="24"/>
        <v>#DIV/0!</v>
      </c>
      <c r="M69" s="714" t="e">
        <f t="shared" si="24"/>
        <v>#DIV/0!</v>
      </c>
      <c r="N69" s="714" t="e">
        <f t="shared" si="24"/>
        <v>#DIV/0!</v>
      </c>
      <c r="O69" s="714" t="e">
        <f t="shared" si="24"/>
        <v>#DIV/0!</v>
      </c>
      <c r="P69" s="714" t="e">
        <f t="shared" si="24"/>
        <v>#DIV/0!</v>
      </c>
      <c r="Q69" s="714" t="e">
        <f t="shared" si="24"/>
        <v>#DIV/0!</v>
      </c>
      <c r="R69" s="737" t="e">
        <f t="shared" si="24"/>
        <v>#DIV/0!</v>
      </c>
      <c r="S69" s="714" t="e">
        <f t="shared" si="24"/>
        <v>#DIV/0!</v>
      </c>
      <c r="T69" s="714" t="e">
        <f t="shared" si="24"/>
        <v>#DIV/0!</v>
      </c>
      <c r="U69" s="714" t="e">
        <f t="shared" si="24"/>
        <v>#DIV/0!</v>
      </c>
      <c r="V69" s="726" t="e">
        <f t="shared" si="24"/>
        <v>#DIV/0!</v>
      </c>
      <c r="W69" s="726" t="e">
        <f t="shared" si="24"/>
        <v>#DIV/0!</v>
      </c>
      <c r="X69" s="714" t="e">
        <f t="shared" si="24"/>
        <v>#DIV/0!</v>
      </c>
      <c r="Y69" s="714" t="e">
        <f t="shared" si="24"/>
        <v>#DIV/0!</v>
      </c>
      <c r="Z69" s="714" t="e">
        <f t="shared" si="24"/>
        <v>#DIV/0!</v>
      </c>
      <c r="AA69" s="714" t="e">
        <f t="shared" si="24"/>
        <v>#DIV/0!</v>
      </c>
      <c r="AB69" s="714" t="e">
        <f t="shared" si="24"/>
        <v>#DIV/0!</v>
      </c>
      <c r="AC69" s="714" t="e">
        <f t="shared" si="24"/>
        <v>#DIV/0!</v>
      </c>
      <c r="AD69" s="714" t="e">
        <f t="shared" si="24"/>
        <v>#DIV/0!</v>
      </c>
      <c r="AE69" s="714" t="e">
        <f t="shared" si="24"/>
        <v>#DIV/0!</v>
      </c>
      <c r="AF69" s="714" t="e">
        <f t="shared" si="24"/>
        <v>#DIV/0!</v>
      </c>
      <c r="AG69" s="714" t="e">
        <f t="shared" si="24"/>
        <v>#DIV/0!</v>
      </c>
      <c r="AH69" s="714" t="e">
        <f t="shared" si="24"/>
        <v>#DIV/0!</v>
      </c>
      <c r="AI69" s="714" t="e">
        <f t="shared" si="24"/>
        <v>#DIV/0!</v>
      </c>
      <c r="AJ69" s="714" t="e">
        <f t="shared" si="24"/>
        <v>#DIV/0!</v>
      </c>
      <c r="AK69" s="714" t="e">
        <f t="shared" si="24"/>
        <v>#DIV/0!</v>
      </c>
      <c r="AL69" s="714" t="e">
        <f t="shared" ref="AL69:BC69" si="25">chemical_and_petrochemical*chemical_and_petrochemical_carriers</f>
        <v>#DIV/0!</v>
      </c>
      <c r="AM69" s="714" t="e">
        <f t="shared" si="25"/>
        <v>#DIV/0!</v>
      </c>
      <c r="AN69" s="714" t="e">
        <f t="shared" si="25"/>
        <v>#DIV/0!</v>
      </c>
      <c r="AO69" s="714" t="e">
        <f t="shared" si="25"/>
        <v>#DIV/0!</v>
      </c>
      <c r="AP69" s="714" t="e">
        <f t="shared" si="25"/>
        <v>#DIV/0!</v>
      </c>
      <c r="AQ69" s="714" t="e">
        <f t="shared" si="25"/>
        <v>#DIV/0!</v>
      </c>
      <c r="AR69" s="714" t="e">
        <f t="shared" si="25"/>
        <v>#DIV/0!</v>
      </c>
      <c r="AS69" s="714" t="e">
        <f t="shared" si="25"/>
        <v>#DIV/0!</v>
      </c>
      <c r="AT69" s="714" t="e">
        <f t="shared" si="25"/>
        <v>#DIV/0!</v>
      </c>
      <c r="AU69" s="737" t="e">
        <f t="shared" si="25"/>
        <v>#DIV/0!</v>
      </c>
      <c r="AV69" s="714" t="e">
        <f t="shared" si="25"/>
        <v>#DIV/0!</v>
      </c>
      <c r="AW69" s="714" t="e">
        <f t="shared" si="25"/>
        <v>#DIV/0!</v>
      </c>
      <c r="AX69" s="726" t="e">
        <f t="shared" si="25"/>
        <v>#DIV/0!</v>
      </c>
      <c r="AY69" s="726" t="e">
        <f t="shared" si="25"/>
        <v>#DIV/0!</v>
      </c>
      <c r="AZ69" s="714" t="e">
        <f t="shared" si="25"/>
        <v>#DIV/0!</v>
      </c>
      <c r="BA69" s="714" t="e">
        <f t="shared" si="25"/>
        <v>#DIV/0!</v>
      </c>
      <c r="BB69" s="714" t="e">
        <f t="shared" si="25"/>
        <v>#DIV/0!</v>
      </c>
      <c r="BC69" s="732" t="e">
        <f t="shared" si="25"/>
        <v>#DIV/0!</v>
      </c>
    </row>
    <row r="70" spans="2:55" x14ac:dyDescent="0.2">
      <c r="B70" s="693" t="s">
        <v>101</v>
      </c>
      <c r="C70" s="101">
        <f>'autoproducer prod.'!X11</f>
        <v>0</v>
      </c>
      <c r="D70" s="694" t="e">
        <f t="shared" si="23"/>
        <v>#DIV/0!</v>
      </c>
      <c r="F70" s="713" t="e">
        <f t="shared" ref="F70:AK70" si="26">non_ferrous_metals*non_ferrous_metals_carriers</f>
        <v>#DIV/0!</v>
      </c>
      <c r="G70" s="714" t="e">
        <f t="shared" si="26"/>
        <v>#DIV/0!</v>
      </c>
      <c r="H70" s="714" t="e">
        <f t="shared" si="26"/>
        <v>#DIV/0!</v>
      </c>
      <c r="I70" s="714" t="e">
        <f t="shared" si="26"/>
        <v>#DIV/0!</v>
      </c>
      <c r="J70" s="714" t="e">
        <f t="shared" si="26"/>
        <v>#DIV/0!</v>
      </c>
      <c r="K70" s="714" t="e">
        <f t="shared" si="26"/>
        <v>#DIV/0!</v>
      </c>
      <c r="L70" s="714" t="e">
        <f t="shared" si="26"/>
        <v>#DIV/0!</v>
      </c>
      <c r="M70" s="714" t="e">
        <f t="shared" si="26"/>
        <v>#DIV/0!</v>
      </c>
      <c r="N70" s="714" t="e">
        <f t="shared" si="26"/>
        <v>#DIV/0!</v>
      </c>
      <c r="O70" s="714" t="e">
        <f t="shared" si="26"/>
        <v>#DIV/0!</v>
      </c>
      <c r="P70" s="714" t="e">
        <f t="shared" si="26"/>
        <v>#DIV/0!</v>
      </c>
      <c r="Q70" s="714" t="e">
        <f t="shared" si="26"/>
        <v>#DIV/0!</v>
      </c>
      <c r="R70" s="737" t="e">
        <f t="shared" si="26"/>
        <v>#DIV/0!</v>
      </c>
      <c r="S70" s="714" t="e">
        <f t="shared" si="26"/>
        <v>#DIV/0!</v>
      </c>
      <c r="T70" s="714" t="e">
        <f t="shared" si="26"/>
        <v>#DIV/0!</v>
      </c>
      <c r="U70" s="714" t="e">
        <f t="shared" si="26"/>
        <v>#DIV/0!</v>
      </c>
      <c r="V70" s="726" t="e">
        <f t="shared" si="26"/>
        <v>#DIV/0!</v>
      </c>
      <c r="W70" s="726" t="e">
        <f t="shared" si="26"/>
        <v>#DIV/0!</v>
      </c>
      <c r="X70" s="714" t="e">
        <f t="shared" si="26"/>
        <v>#DIV/0!</v>
      </c>
      <c r="Y70" s="714" t="e">
        <f t="shared" si="26"/>
        <v>#DIV/0!</v>
      </c>
      <c r="Z70" s="714" t="e">
        <f t="shared" si="26"/>
        <v>#DIV/0!</v>
      </c>
      <c r="AA70" s="714" t="e">
        <f t="shared" si="26"/>
        <v>#DIV/0!</v>
      </c>
      <c r="AB70" s="714" t="e">
        <f t="shared" si="26"/>
        <v>#DIV/0!</v>
      </c>
      <c r="AC70" s="714" t="e">
        <f t="shared" si="26"/>
        <v>#DIV/0!</v>
      </c>
      <c r="AD70" s="714" t="e">
        <f t="shared" si="26"/>
        <v>#DIV/0!</v>
      </c>
      <c r="AE70" s="714" t="e">
        <f t="shared" si="26"/>
        <v>#DIV/0!</v>
      </c>
      <c r="AF70" s="714" t="e">
        <f t="shared" si="26"/>
        <v>#DIV/0!</v>
      </c>
      <c r="AG70" s="714" t="e">
        <f t="shared" si="26"/>
        <v>#DIV/0!</v>
      </c>
      <c r="AH70" s="714" t="e">
        <f t="shared" si="26"/>
        <v>#DIV/0!</v>
      </c>
      <c r="AI70" s="714" t="e">
        <f t="shared" si="26"/>
        <v>#DIV/0!</v>
      </c>
      <c r="AJ70" s="714" t="e">
        <f t="shared" si="26"/>
        <v>#DIV/0!</v>
      </c>
      <c r="AK70" s="714" t="e">
        <f t="shared" si="26"/>
        <v>#DIV/0!</v>
      </c>
      <c r="AL70" s="714" t="e">
        <f t="shared" ref="AL70:BC70" si="27">non_ferrous_metals*non_ferrous_metals_carriers</f>
        <v>#DIV/0!</v>
      </c>
      <c r="AM70" s="714" t="e">
        <f t="shared" si="27"/>
        <v>#DIV/0!</v>
      </c>
      <c r="AN70" s="714" t="e">
        <f t="shared" si="27"/>
        <v>#DIV/0!</v>
      </c>
      <c r="AO70" s="714" t="e">
        <f t="shared" si="27"/>
        <v>#DIV/0!</v>
      </c>
      <c r="AP70" s="714" t="e">
        <f t="shared" si="27"/>
        <v>#DIV/0!</v>
      </c>
      <c r="AQ70" s="714" t="e">
        <f t="shared" si="27"/>
        <v>#DIV/0!</v>
      </c>
      <c r="AR70" s="714" t="e">
        <f t="shared" si="27"/>
        <v>#DIV/0!</v>
      </c>
      <c r="AS70" s="714" t="e">
        <f t="shared" si="27"/>
        <v>#DIV/0!</v>
      </c>
      <c r="AT70" s="714" t="e">
        <f t="shared" si="27"/>
        <v>#DIV/0!</v>
      </c>
      <c r="AU70" s="737" t="e">
        <f t="shared" si="27"/>
        <v>#DIV/0!</v>
      </c>
      <c r="AV70" s="714" t="e">
        <f t="shared" si="27"/>
        <v>#DIV/0!</v>
      </c>
      <c r="AW70" s="714" t="e">
        <f t="shared" si="27"/>
        <v>#DIV/0!</v>
      </c>
      <c r="AX70" s="726" t="e">
        <f t="shared" si="27"/>
        <v>#DIV/0!</v>
      </c>
      <c r="AY70" s="726" t="e">
        <f t="shared" si="27"/>
        <v>#DIV/0!</v>
      </c>
      <c r="AZ70" s="714" t="e">
        <f t="shared" si="27"/>
        <v>#DIV/0!</v>
      </c>
      <c r="BA70" s="714" t="e">
        <f t="shared" si="27"/>
        <v>#DIV/0!</v>
      </c>
      <c r="BB70" s="714" t="e">
        <f t="shared" si="27"/>
        <v>#DIV/0!</v>
      </c>
      <c r="BC70" s="732" t="e">
        <f t="shared" si="27"/>
        <v>#DIV/0!</v>
      </c>
    </row>
    <row r="71" spans="2:55" x14ac:dyDescent="0.2">
      <c r="B71" s="693" t="s">
        <v>102</v>
      </c>
      <c r="C71" s="101">
        <f>'autoproducer prod.'!Y11</f>
        <v>0</v>
      </c>
      <c r="D71" s="694" t="e">
        <f t="shared" si="23"/>
        <v>#DIV/0!</v>
      </c>
      <c r="F71" s="713" t="e">
        <f t="shared" ref="F71:AK71" si="28">non_metallic_minerals*non_metallic_minerals_carriers</f>
        <v>#DIV/0!</v>
      </c>
      <c r="G71" s="714" t="e">
        <f t="shared" si="28"/>
        <v>#DIV/0!</v>
      </c>
      <c r="H71" s="714" t="e">
        <f t="shared" si="28"/>
        <v>#DIV/0!</v>
      </c>
      <c r="I71" s="714" t="e">
        <f t="shared" si="28"/>
        <v>#DIV/0!</v>
      </c>
      <c r="J71" s="714" t="e">
        <f t="shared" si="28"/>
        <v>#DIV/0!</v>
      </c>
      <c r="K71" s="714" t="e">
        <f t="shared" si="28"/>
        <v>#DIV/0!</v>
      </c>
      <c r="L71" s="714" t="e">
        <f t="shared" si="28"/>
        <v>#DIV/0!</v>
      </c>
      <c r="M71" s="714" t="e">
        <f t="shared" si="28"/>
        <v>#DIV/0!</v>
      </c>
      <c r="N71" s="714" t="e">
        <f t="shared" si="28"/>
        <v>#DIV/0!</v>
      </c>
      <c r="O71" s="714" t="e">
        <f t="shared" si="28"/>
        <v>#DIV/0!</v>
      </c>
      <c r="P71" s="714" t="e">
        <f t="shared" si="28"/>
        <v>#DIV/0!</v>
      </c>
      <c r="Q71" s="714" t="e">
        <f t="shared" si="28"/>
        <v>#DIV/0!</v>
      </c>
      <c r="R71" s="737" t="e">
        <f t="shared" si="28"/>
        <v>#DIV/0!</v>
      </c>
      <c r="S71" s="714" t="e">
        <f t="shared" si="28"/>
        <v>#DIV/0!</v>
      </c>
      <c r="T71" s="714" t="e">
        <f t="shared" si="28"/>
        <v>#DIV/0!</v>
      </c>
      <c r="U71" s="714" t="e">
        <f t="shared" si="28"/>
        <v>#DIV/0!</v>
      </c>
      <c r="V71" s="726" t="e">
        <f t="shared" si="28"/>
        <v>#DIV/0!</v>
      </c>
      <c r="W71" s="726" t="e">
        <f t="shared" si="28"/>
        <v>#DIV/0!</v>
      </c>
      <c r="X71" s="714" t="e">
        <f t="shared" si="28"/>
        <v>#DIV/0!</v>
      </c>
      <c r="Y71" s="714" t="e">
        <f t="shared" si="28"/>
        <v>#DIV/0!</v>
      </c>
      <c r="Z71" s="714" t="e">
        <f t="shared" si="28"/>
        <v>#DIV/0!</v>
      </c>
      <c r="AA71" s="714" t="e">
        <f t="shared" si="28"/>
        <v>#DIV/0!</v>
      </c>
      <c r="AB71" s="714" t="e">
        <f t="shared" si="28"/>
        <v>#DIV/0!</v>
      </c>
      <c r="AC71" s="714" t="e">
        <f t="shared" si="28"/>
        <v>#DIV/0!</v>
      </c>
      <c r="AD71" s="714" t="e">
        <f t="shared" si="28"/>
        <v>#DIV/0!</v>
      </c>
      <c r="AE71" s="714" t="e">
        <f t="shared" si="28"/>
        <v>#DIV/0!</v>
      </c>
      <c r="AF71" s="714" t="e">
        <f t="shared" si="28"/>
        <v>#DIV/0!</v>
      </c>
      <c r="AG71" s="714" t="e">
        <f t="shared" si="28"/>
        <v>#DIV/0!</v>
      </c>
      <c r="AH71" s="714" t="e">
        <f t="shared" si="28"/>
        <v>#DIV/0!</v>
      </c>
      <c r="AI71" s="714" t="e">
        <f t="shared" si="28"/>
        <v>#DIV/0!</v>
      </c>
      <c r="AJ71" s="714" t="e">
        <f t="shared" si="28"/>
        <v>#DIV/0!</v>
      </c>
      <c r="AK71" s="714" t="e">
        <f t="shared" si="28"/>
        <v>#DIV/0!</v>
      </c>
      <c r="AL71" s="714" t="e">
        <f t="shared" ref="AL71:BC71" si="29">non_metallic_minerals*non_metallic_minerals_carriers</f>
        <v>#DIV/0!</v>
      </c>
      <c r="AM71" s="714" t="e">
        <f t="shared" si="29"/>
        <v>#DIV/0!</v>
      </c>
      <c r="AN71" s="714" t="e">
        <f t="shared" si="29"/>
        <v>#DIV/0!</v>
      </c>
      <c r="AO71" s="714" t="e">
        <f t="shared" si="29"/>
        <v>#DIV/0!</v>
      </c>
      <c r="AP71" s="714" t="e">
        <f t="shared" si="29"/>
        <v>#DIV/0!</v>
      </c>
      <c r="AQ71" s="714" t="e">
        <f t="shared" si="29"/>
        <v>#DIV/0!</v>
      </c>
      <c r="AR71" s="714" t="e">
        <f t="shared" si="29"/>
        <v>#DIV/0!</v>
      </c>
      <c r="AS71" s="714" t="e">
        <f t="shared" si="29"/>
        <v>#DIV/0!</v>
      </c>
      <c r="AT71" s="714" t="e">
        <f t="shared" si="29"/>
        <v>#DIV/0!</v>
      </c>
      <c r="AU71" s="737" t="e">
        <f t="shared" si="29"/>
        <v>#DIV/0!</v>
      </c>
      <c r="AV71" s="714" t="e">
        <f t="shared" si="29"/>
        <v>#DIV/0!</v>
      </c>
      <c r="AW71" s="714" t="e">
        <f t="shared" si="29"/>
        <v>#DIV/0!</v>
      </c>
      <c r="AX71" s="726" t="e">
        <f t="shared" si="29"/>
        <v>#DIV/0!</v>
      </c>
      <c r="AY71" s="726" t="e">
        <f t="shared" si="29"/>
        <v>#DIV/0!</v>
      </c>
      <c r="AZ71" s="714" t="e">
        <f t="shared" si="29"/>
        <v>#DIV/0!</v>
      </c>
      <c r="BA71" s="714" t="e">
        <f t="shared" si="29"/>
        <v>#DIV/0!</v>
      </c>
      <c r="BB71" s="714" t="e">
        <f t="shared" si="29"/>
        <v>#DIV/0!</v>
      </c>
      <c r="BC71" s="732" t="e">
        <f t="shared" si="29"/>
        <v>#DIV/0!</v>
      </c>
    </row>
    <row r="72" spans="2:55" x14ac:dyDescent="0.2">
      <c r="B72" s="693" t="s">
        <v>103</v>
      </c>
      <c r="C72" s="101">
        <f>'autoproducer prod.'!Z11</f>
        <v>0</v>
      </c>
      <c r="D72" s="694" t="e">
        <f t="shared" si="23"/>
        <v>#DIV/0!</v>
      </c>
      <c r="F72" s="713" t="e">
        <f t="shared" ref="F72:AK72" si="30">transport_equipment*transport_equipment_carriers</f>
        <v>#DIV/0!</v>
      </c>
      <c r="G72" s="714" t="e">
        <f t="shared" si="30"/>
        <v>#DIV/0!</v>
      </c>
      <c r="H72" s="714" t="e">
        <f t="shared" si="30"/>
        <v>#DIV/0!</v>
      </c>
      <c r="I72" s="714" t="e">
        <f t="shared" si="30"/>
        <v>#DIV/0!</v>
      </c>
      <c r="J72" s="714" t="e">
        <f t="shared" si="30"/>
        <v>#DIV/0!</v>
      </c>
      <c r="K72" s="714" t="e">
        <f t="shared" si="30"/>
        <v>#DIV/0!</v>
      </c>
      <c r="L72" s="714" t="e">
        <f t="shared" si="30"/>
        <v>#DIV/0!</v>
      </c>
      <c r="M72" s="714" t="e">
        <f t="shared" si="30"/>
        <v>#DIV/0!</v>
      </c>
      <c r="N72" s="714" t="e">
        <f t="shared" si="30"/>
        <v>#DIV/0!</v>
      </c>
      <c r="O72" s="714" t="e">
        <f t="shared" si="30"/>
        <v>#DIV/0!</v>
      </c>
      <c r="P72" s="714" t="e">
        <f t="shared" si="30"/>
        <v>#DIV/0!</v>
      </c>
      <c r="Q72" s="714" t="e">
        <f t="shared" si="30"/>
        <v>#DIV/0!</v>
      </c>
      <c r="R72" s="737" t="e">
        <f t="shared" si="30"/>
        <v>#DIV/0!</v>
      </c>
      <c r="S72" s="714" t="e">
        <f t="shared" si="30"/>
        <v>#DIV/0!</v>
      </c>
      <c r="T72" s="714" t="e">
        <f t="shared" si="30"/>
        <v>#DIV/0!</v>
      </c>
      <c r="U72" s="714" t="e">
        <f t="shared" si="30"/>
        <v>#DIV/0!</v>
      </c>
      <c r="V72" s="726" t="e">
        <f t="shared" si="30"/>
        <v>#DIV/0!</v>
      </c>
      <c r="W72" s="726" t="e">
        <f t="shared" si="30"/>
        <v>#DIV/0!</v>
      </c>
      <c r="X72" s="714" t="e">
        <f t="shared" si="30"/>
        <v>#DIV/0!</v>
      </c>
      <c r="Y72" s="714" t="e">
        <f t="shared" si="30"/>
        <v>#DIV/0!</v>
      </c>
      <c r="Z72" s="714" t="e">
        <f t="shared" si="30"/>
        <v>#DIV/0!</v>
      </c>
      <c r="AA72" s="714" t="e">
        <f t="shared" si="30"/>
        <v>#DIV/0!</v>
      </c>
      <c r="AB72" s="714" t="e">
        <f t="shared" si="30"/>
        <v>#DIV/0!</v>
      </c>
      <c r="AC72" s="714" t="e">
        <f t="shared" si="30"/>
        <v>#DIV/0!</v>
      </c>
      <c r="AD72" s="714" t="e">
        <f t="shared" si="30"/>
        <v>#DIV/0!</v>
      </c>
      <c r="AE72" s="714" t="e">
        <f t="shared" si="30"/>
        <v>#DIV/0!</v>
      </c>
      <c r="AF72" s="714" t="e">
        <f t="shared" si="30"/>
        <v>#DIV/0!</v>
      </c>
      <c r="AG72" s="714" t="e">
        <f t="shared" si="30"/>
        <v>#DIV/0!</v>
      </c>
      <c r="AH72" s="714" t="e">
        <f t="shared" si="30"/>
        <v>#DIV/0!</v>
      </c>
      <c r="AI72" s="714" t="e">
        <f t="shared" si="30"/>
        <v>#DIV/0!</v>
      </c>
      <c r="AJ72" s="714" t="e">
        <f t="shared" si="30"/>
        <v>#DIV/0!</v>
      </c>
      <c r="AK72" s="714" t="e">
        <f t="shared" si="30"/>
        <v>#DIV/0!</v>
      </c>
      <c r="AL72" s="714" t="e">
        <f t="shared" ref="AL72:BC72" si="31">transport_equipment*transport_equipment_carriers</f>
        <v>#DIV/0!</v>
      </c>
      <c r="AM72" s="714" t="e">
        <f t="shared" si="31"/>
        <v>#DIV/0!</v>
      </c>
      <c r="AN72" s="714" t="e">
        <f t="shared" si="31"/>
        <v>#DIV/0!</v>
      </c>
      <c r="AO72" s="714" t="e">
        <f t="shared" si="31"/>
        <v>#DIV/0!</v>
      </c>
      <c r="AP72" s="714" t="e">
        <f t="shared" si="31"/>
        <v>#DIV/0!</v>
      </c>
      <c r="AQ72" s="714" t="e">
        <f t="shared" si="31"/>
        <v>#DIV/0!</v>
      </c>
      <c r="AR72" s="714" t="e">
        <f t="shared" si="31"/>
        <v>#DIV/0!</v>
      </c>
      <c r="AS72" s="714" t="e">
        <f t="shared" si="31"/>
        <v>#DIV/0!</v>
      </c>
      <c r="AT72" s="714" t="e">
        <f t="shared" si="31"/>
        <v>#DIV/0!</v>
      </c>
      <c r="AU72" s="737" t="e">
        <f t="shared" si="31"/>
        <v>#DIV/0!</v>
      </c>
      <c r="AV72" s="714" t="e">
        <f t="shared" si="31"/>
        <v>#DIV/0!</v>
      </c>
      <c r="AW72" s="714" t="e">
        <f t="shared" si="31"/>
        <v>#DIV/0!</v>
      </c>
      <c r="AX72" s="726" t="e">
        <f t="shared" si="31"/>
        <v>#DIV/0!</v>
      </c>
      <c r="AY72" s="726" t="e">
        <f t="shared" si="31"/>
        <v>#DIV/0!</v>
      </c>
      <c r="AZ72" s="714" t="e">
        <f t="shared" si="31"/>
        <v>#DIV/0!</v>
      </c>
      <c r="BA72" s="714" t="e">
        <f t="shared" si="31"/>
        <v>#DIV/0!</v>
      </c>
      <c r="BB72" s="714" t="e">
        <f t="shared" si="31"/>
        <v>#DIV/0!</v>
      </c>
      <c r="BC72" s="732" t="e">
        <f t="shared" si="31"/>
        <v>#DIV/0!</v>
      </c>
    </row>
    <row r="73" spans="2:55" x14ac:dyDescent="0.2">
      <c r="B73" s="693" t="s">
        <v>104</v>
      </c>
      <c r="C73" s="101">
        <f>'autoproducer prod.'!AA11</f>
        <v>0</v>
      </c>
      <c r="D73" s="694" t="e">
        <f t="shared" si="23"/>
        <v>#DIV/0!</v>
      </c>
      <c r="F73" s="713" t="e">
        <f t="shared" ref="F73:AK73" si="32">machinery*machinery_carriers</f>
        <v>#DIV/0!</v>
      </c>
      <c r="G73" s="714" t="e">
        <f t="shared" si="32"/>
        <v>#DIV/0!</v>
      </c>
      <c r="H73" s="714" t="e">
        <f t="shared" si="32"/>
        <v>#DIV/0!</v>
      </c>
      <c r="I73" s="714" t="e">
        <f t="shared" si="32"/>
        <v>#DIV/0!</v>
      </c>
      <c r="J73" s="714" t="e">
        <f t="shared" si="32"/>
        <v>#DIV/0!</v>
      </c>
      <c r="K73" s="714" t="e">
        <f t="shared" si="32"/>
        <v>#DIV/0!</v>
      </c>
      <c r="L73" s="714" t="e">
        <f t="shared" si="32"/>
        <v>#DIV/0!</v>
      </c>
      <c r="M73" s="714" t="e">
        <f t="shared" si="32"/>
        <v>#DIV/0!</v>
      </c>
      <c r="N73" s="714" t="e">
        <f t="shared" si="32"/>
        <v>#DIV/0!</v>
      </c>
      <c r="O73" s="714" t="e">
        <f t="shared" si="32"/>
        <v>#DIV/0!</v>
      </c>
      <c r="P73" s="714" t="e">
        <f t="shared" si="32"/>
        <v>#DIV/0!</v>
      </c>
      <c r="Q73" s="714" t="e">
        <f t="shared" si="32"/>
        <v>#DIV/0!</v>
      </c>
      <c r="R73" s="737" t="e">
        <f t="shared" si="32"/>
        <v>#DIV/0!</v>
      </c>
      <c r="S73" s="714" t="e">
        <f t="shared" si="32"/>
        <v>#DIV/0!</v>
      </c>
      <c r="T73" s="714" t="e">
        <f t="shared" si="32"/>
        <v>#DIV/0!</v>
      </c>
      <c r="U73" s="714" t="e">
        <f t="shared" si="32"/>
        <v>#DIV/0!</v>
      </c>
      <c r="V73" s="726" t="e">
        <f t="shared" si="32"/>
        <v>#DIV/0!</v>
      </c>
      <c r="W73" s="726" t="e">
        <f t="shared" si="32"/>
        <v>#DIV/0!</v>
      </c>
      <c r="X73" s="714" t="e">
        <f t="shared" si="32"/>
        <v>#DIV/0!</v>
      </c>
      <c r="Y73" s="714" t="e">
        <f t="shared" si="32"/>
        <v>#DIV/0!</v>
      </c>
      <c r="Z73" s="714" t="e">
        <f t="shared" si="32"/>
        <v>#DIV/0!</v>
      </c>
      <c r="AA73" s="714" t="e">
        <f t="shared" si="32"/>
        <v>#DIV/0!</v>
      </c>
      <c r="AB73" s="714" t="e">
        <f t="shared" si="32"/>
        <v>#DIV/0!</v>
      </c>
      <c r="AC73" s="714" t="e">
        <f t="shared" si="32"/>
        <v>#DIV/0!</v>
      </c>
      <c r="AD73" s="714" t="e">
        <f t="shared" si="32"/>
        <v>#DIV/0!</v>
      </c>
      <c r="AE73" s="714" t="e">
        <f t="shared" si="32"/>
        <v>#DIV/0!</v>
      </c>
      <c r="AF73" s="714" t="e">
        <f t="shared" si="32"/>
        <v>#DIV/0!</v>
      </c>
      <c r="AG73" s="714" t="e">
        <f t="shared" si="32"/>
        <v>#DIV/0!</v>
      </c>
      <c r="AH73" s="714" t="e">
        <f t="shared" si="32"/>
        <v>#DIV/0!</v>
      </c>
      <c r="AI73" s="714" t="e">
        <f t="shared" si="32"/>
        <v>#DIV/0!</v>
      </c>
      <c r="AJ73" s="714" t="e">
        <f t="shared" si="32"/>
        <v>#DIV/0!</v>
      </c>
      <c r="AK73" s="714" t="e">
        <f t="shared" si="32"/>
        <v>#DIV/0!</v>
      </c>
      <c r="AL73" s="714" t="e">
        <f t="shared" ref="AL73:BC73" si="33">machinery*machinery_carriers</f>
        <v>#DIV/0!</v>
      </c>
      <c r="AM73" s="714" t="e">
        <f t="shared" si="33"/>
        <v>#DIV/0!</v>
      </c>
      <c r="AN73" s="714" t="e">
        <f t="shared" si="33"/>
        <v>#DIV/0!</v>
      </c>
      <c r="AO73" s="714" t="e">
        <f t="shared" si="33"/>
        <v>#DIV/0!</v>
      </c>
      <c r="AP73" s="714" t="e">
        <f t="shared" si="33"/>
        <v>#DIV/0!</v>
      </c>
      <c r="AQ73" s="714" t="e">
        <f t="shared" si="33"/>
        <v>#DIV/0!</v>
      </c>
      <c r="AR73" s="714" t="e">
        <f t="shared" si="33"/>
        <v>#DIV/0!</v>
      </c>
      <c r="AS73" s="714" t="e">
        <f t="shared" si="33"/>
        <v>#DIV/0!</v>
      </c>
      <c r="AT73" s="714" t="e">
        <f t="shared" si="33"/>
        <v>#DIV/0!</v>
      </c>
      <c r="AU73" s="737" t="e">
        <f t="shared" si="33"/>
        <v>#DIV/0!</v>
      </c>
      <c r="AV73" s="714" t="e">
        <f t="shared" si="33"/>
        <v>#DIV/0!</v>
      </c>
      <c r="AW73" s="714" t="e">
        <f t="shared" si="33"/>
        <v>#DIV/0!</v>
      </c>
      <c r="AX73" s="726" t="e">
        <f t="shared" si="33"/>
        <v>#DIV/0!</v>
      </c>
      <c r="AY73" s="726" t="e">
        <f t="shared" si="33"/>
        <v>#DIV/0!</v>
      </c>
      <c r="AZ73" s="714" t="e">
        <f t="shared" si="33"/>
        <v>#DIV/0!</v>
      </c>
      <c r="BA73" s="714" t="e">
        <f t="shared" si="33"/>
        <v>#DIV/0!</v>
      </c>
      <c r="BB73" s="714" t="e">
        <f t="shared" si="33"/>
        <v>#DIV/0!</v>
      </c>
      <c r="BC73" s="732" t="e">
        <f t="shared" si="33"/>
        <v>#DIV/0!</v>
      </c>
    </row>
    <row r="74" spans="2:55" x14ac:dyDescent="0.2">
      <c r="B74" s="693" t="s">
        <v>105</v>
      </c>
      <c r="C74" s="101">
        <f>'autoproducer prod.'!AB11</f>
        <v>0</v>
      </c>
      <c r="D74" s="694" t="e">
        <f t="shared" si="23"/>
        <v>#DIV/0!</v>
      </c>
      <c r="F74" s="713" t="e">
        <f t="shared" ref="F74:AK74" si="34">mining*mining_carriers</f>
        <v>#DIV/0!</v>
      </c>
      <c r="G74" s="714" t="e">
        <f t="shared" si="34"/>
        <v>#DIV/0!</v>
      </c>
      <c r="H74" s="714" t="e">
        <f t="shared" si="34"/>
        <v>#DIV/0!</v>
      </c>
      <c r="I74" s="714" t="e">
        <f t="shared" si="34"/>
        <v>#DIV/0!</v>
      </c>
      <c r="J74" s="714" t="e">
        <f t="shared" si="34"/>
        <v>#DIV/0!</v>
      </c>
      <c r="K74" s="714" t="e">
        <f t="shared" si="34"/>
        <v>#DIV/0!</v>
      </c>
      <c r="L74" s="714" t="e">
        <f t="shared" si="34"/>
        <v>#DIV/0!</v>
      </c>
      <c r="M74" s="714" t="e">
        <f t="shared" si="34"/>
        <v>#DIV/0!</v>
      </c>
      <c r="N74" s="714" t="e">
        <f t="shared" si="34"/>
        <v>#DIV/0!</v>
      </c>
      <c r="O74" s="714" t="e">
        <f t="shared" si="34"/>
        <v>#DIV/0!</v>
      </c>
      <c r="P74" s="714" t="e">
        <f t="shared" si="34"/>
        <v>#DIV/0!</v>
      </c>
      <c r="Q74" s="714" t="e">
        <f t="shared" si="34"/>
        <v>#DIV/0!</v>
      </c>
      <c r="R74" s="737" t="e">
        <f t="shared" si="34"/>
        <v>#DIV/0!</v>
      </c>
      <c r="S74" s="714" t="e">
        <f t="shared" si="34"/>
        <v>#DIV/0!</v>
      </c>
      <c r="T74" s="714" t="e">
        <f t="shared" si="34"/>
        <v>#DIV/0!</v>
      </c>
      <c r="U74" s="714" t="e">
        <f t="shared" si="34"/>
        <v>#DIV/0!</v>
      </c>
      <c r="V74" s="726" t="e">
        <f t="shared" si="34"/>
        <v>#DIV/0!</v>
      </c>
      <c r="W74" s="726" t="e">
        <f t="shared" si="34"/>
        <v>#DIV/0!</v>
      </c>
      <c r="X74" s="714" t="e">
        <f t="shared" si="34"/>
        <v>#DIV/0!</v>
      </c>
      <c r="Y74" s="714" t="e">
        <f t="shared" si="34"/>
        <v>#DIV/0!</v>
      </c>
      <c r="Z74" s="714" t="e">
        <f t="shared" si="34"/>
        <v>#DIV/0!</v>
      </c>
      <c r="AA74" s="714" t="e">
        <f t="shared" si="34"/>
        <v>#DIV/0!</v>
      </c>
      <c r="AB74" s="714" t="e">
        <f t="shared" si="34"/>
        <v>#DIV/0!</v>
      </c>
      <c r="AC74" s="714" t="e">
        <f t="shared" si="34"/>
        <v>#DIV/0!</v>
      </c>
      <c r="AD74" s="714" t="e">
        <f t="shared" si="34"/>
        <v>#DIV/0!</v>
      </c>
      <c r="AE74" s="714" t="e">
        <f t="shared" si="34"/>
        <v>#DIV/0!</v>
      </c>
      <c r="AF74" s="714" t="e">
        <f t="shared" si="34"/>
        <v>#DIV/0!</v>
      </c>
      <c r="AG74" s="714" t="e">
        <f t="shared" si="34"/>
        <v>#DIV/0!</v>
      </c>
      <c r="AH74" s="714" t="e">
        <f t="shared" si="34"/>
        <v>#DIV/0!</v>
      </c>
      <c r="AI74" s="714" t="e">
        <f t="shared" si="34"/>
        <v>#DIV/0!</v>
      </c>
      <c r="AJ74" s="714" t="e">
        <f t="shared" si="34"/>
        <v>#DIV/0!</v>
      </c>
      <c r="AK74" s="714" t="e">
        <f t="shared" si="34"/>
        <v>#DIV/0!</v>
      </c>
      <c r="AL74" s="714" t="e">
        <f t="shared" ref="AL74:BC74" si="35">mining*mining_carriers</f>
        <v>#DIV/0!</v>
      </c>
      <c r="AM74" s="714" t="e">
        <f t="shared" si="35"/>
        <v>#DIV/0!</v>
      </c>
      <c r="AN74" s="714" t="e">
        <f t="shared" si="35"/>
        <v>#DIV/0!</v>
      </c>
      <c r="AO74" s="714" t="e">
        <f t="shared" si="35"/>
        <v>#DIV/0!</v>
      </c>
      <c r="AP74" s="714" t="e">
        <f t="shared" si="35"/>
        <v>#DIV/0!</v>
      </c>
      <c r="AQ74" s="714" t="e">
        <f t="shared" si="35"/>
        <v>#DIV/0!</v>
      </c>
      <c r="AR74" s="714" t="e">
        <f t="shared" si="35"/>
        <v>#DIV/0!</v>
      </c>
      <c r="AS74" s="714" t="e">
        <f t="shared" si="35"/>
        <v>#DIV/0!</v>
      </c>
      <c r="AT74" s="714" t="e">
        <f t="shared" si="35"/>
        <v>#DIV/0!</v>
      </c>
      <c r="AU74" s="737" t="e">
        <f t="shared" si="35"/>
        <v>#DIV/0!</v>
      </c>
      <c r="AV74" s="714" t="e">
        <f t="shared" si="35"/>
        <v>#DIV/0!</v>
      </c>
      <c r="AW74" s="714" t="e">
        <f t="shared" si="35"/>
        <v>#DIV/0!</v>
      </c>
      <c r="AX74" s="726" t="e">
        <f t="shared" si="35"/>
        <v>#DIV/0!</v>
      </c>
      <c r="AY74" s="726" t="e">
        <f t="shared" si="35"/>
        <v>#DIV/0!</v>
      </c>
      <c r="AZ74" s="714" t="e">
        <f t="shared" si="35"/>
        <v>#DIV/0!</v>
      </c>
      <c r="BA74" s="714" t="e">
        <f t="shared" si="35"/>
        <v>#DIV/0!</v>
      </c>
      <c r="BB74" s="714" t="e">
        <f t="shared" si="35"/>
        <v>#DIV/0!</v>
      </c>
      <c r="BC74" s="732" t="e">
        <f t="shared" si="35"/>
        <v>#DIV/0!</v>
      </c>
    </row>
    <row r="75" spans="2:55" x14ac:dyDescent="0.2">
      <c r="B75" s="693" t="s">
        <v>106</v>
      </c>
      <c r="C75" s="101">
        <f>'autoproducer prod.'!AC11</f>
        <v>0</v>
      </c>
      <c r="D75" s="694" t="e">
        <f t="shared" si="23"/>
        <v>#DIV/0!</v>
      </c>
      <c r="F75" s="713" t="e">
        <f t="shared" ref="F75:AK75" si="36">food*food_carriers</f>
        <v>#DIV/0!</v>
      </c>
      <c r="G75" s="714" t="e">
        <f t="shared" si="36"/>
        <v>#DIV/0!</v>
      </c>
      <c r="H75" s="714" t="e">
        <f t="shared" si="36"/>
        <v>#DIV/0!</v>
      </c>
      <c r="I75" s="714" t="e">
        <f t="shared" si="36"/>
        <v>#DIV/0!</v>
      </c>
      <c r="J75" s="714" t="e">
        <f t="shared" si="36"/>
        <v>#DIV/0!</v>
      </c>
      <c r="K75" s="714" t="e">
        <f t="shared" si="36"/>
        <v>#DIV/0!</v>
      </c>
      <c r="L75" s="714" t="e">
        <f t="shared" si="36"/>
        <v>#DIV/0!</v>
      </c>
      <c r="M75" s="714" t="e">
        <f t="shared" si="36"/>
        <v>#DIV/0!</v>
      </c>
      <c r="N75" s="714" t="e">
        <f t="shared" si="36"/>
        <v>#DIV/0!</v>
      </c>
      <c r="O75" s="714" t="e">
        <f t="shared" si="36"/>
        <v>#DIV/0!</v>
      </c>
      <c r="P75" s="714" t="e">
        <f t="shared" si="36"/>
        <v>#DIV/0!</v>
      </c>
      <c r="Q75" s="714" t="e">
        <f t="shared" si="36"/>
        <v>#DIV/0!</v>
      </c>
      <c r="R75" s="737" t="e">
        <f t="shared" si="36"/>
        <v>#DIV/0!</v>
      </c>
      <c r="S75" s="714" t="e">
        <f t="shared" si="36"/>
        <v>#DIV/0!</v>
      </c>
      <c r="T75" s="714" t="e">
        <f t="shared" si="36"/>
        <v>#DIV/0!</v>
      </c>
      <c r="U75" s="714" t="e">
        <f t="shared" si="36"/>
        <v>#DIV/0!</v>
      </c>
      <c r="V75" s="726" t="e">
        <f t="shared" si="36"/>
        <v>#DIV/0!</v>
      </c>
      <c r="W75" s="726" t="e">
        <f t="shared" si="36"/>
        <v>#DIV/0!</v>
      </c>
      <c r="X75" s="714" t="e">
        <f t="shared" si="36"/>
        <v>#DIV/0!</v>
      </c>
      <c r="Y75" s="714" t="e">
        <f t="shared" si="36"/>
        <v>#DIV/0!</v>
      </c>
      <c r="Z75" s="714" t="e">
        <f t="shared" si="36"/>
        <v>#DIV/0!</v>
      </c>
      <c r="AA75" s="714" t="e">
        <f t="shared" si="36"/>
        <v>#DIV/0!</v>
      </c>
      <c r="AB75" s="714" t="e">
        <f t="shared" si="36"/>
        <v>#DIV/0!</v>
      </c>
      <c r="AC75" s="714" t="e">
        <f t="shared" si="36"/>
        <v>#DIV/0!</v>
      </c>
      <c r="AD75" s="714" t="e">
        <f t="shared" si="36"/>
        <v>#DIV/0!</v>
      </c>
      <c r="AE75" s="714" t="e">
        <f t="shared" si="36"/>
        <v>#DIV/0!</v>
      </c>
      <c r="AF75" s="714" t="e">
        <f t="shared" si="36"/>
        <v>#DIV/0!</v>
      </c>
      <c r="AG75" s="714" t="e">
        <f t="shared" si="36"/>
        <v>#DIV/0!</v>
      </c>
      <c r="AH75" s="714" t="e">
        <f t="shared" si="36"/>
        <v>#DIV/0!</v>
      </c>
      <c r="AI75" s="714" t="e">
        <f t="shared" si="36"/>
        <v>#DIV/0!</v>
      </c>
      <c r="AJ75" s="714" t="e">
        <f t="shared" si="36"/>
        <v>#DIV/0!</v>
      </c>
      <c r="AK75" s="714" t="e">
        <f t="shared" si="36"/>
        <v>#DIV/0!</v>
      </c>
      <c r="AL75" s="714" t="e">
        <f t="shared" ref="AL75:BC75" si="37">food*food_carriers</f>
        <v>#DIV/0!</v>
      </c>
      <c r="AM75" s="714" t="e">
        <f t="shared" si="37"/>
        <v>#DIV/0!</v>
      </c>
      <c r="AN75" s="714" t="e">
        <f t="shared" si="37"/>
        <v>#DIV/0!</v>
      </c>
      <c r="AO75" s="714" t="e">
        <f t="shared" si="37"/>
        <v>#DIV/0!</v>
      </c>
      <c r="AP75" s="714" t="e">
        <f t="shared" si="37"/>
        <v>#DIV/0!</v>
      </c>
      <c r="AQ75" s="714" t="e">
        <f t="shared" si="37"/>
        <v>#DIV/0!</v>
      </c>
      <c r="AR75" s="714" t="e">
        <f t="shared" si="37"/>
        <v>#DIV/0!</v>
      </c>
      <c r="AS75" s="714" t="e">
        <f t="shared" si="37"/>
        <v>#DIV/0!</v>
      </c>
      <c r="AT75" s="714" t="e">
        <f t="shared" si="37"/>
        <v>#DIV/0!</v>
      </c>
      <c r="AU75" s="737" t="e">
        <f t="shared" si="37"/>
        <v>#DIV/0!</v>
      </c>
      <c r="AV75" s="714" t="e">
        <f t="shared" si="37"/>
        <v>#DIV/0!</v>
      </c>
      <c r="AW75" s="714" t="e">
        <f t="shared" si="37"/>
        <v>#DIV/0!</v>
      </c>
      <c r="AX75" s="726" t="e">
        <f t="shared" si="37"/>
        <v>#DIV/0!</v>
      </c>
      <c r="AY75" s="726" t="e">
        <f t="shared" si="37"/>
        <v>#DIV/0!</v>
      </c>
      <c r="AZ75" s="714" t="e">
        <f t="shared" si="37"/>
        <v>#DIV/0!</v>
      </c>
      <c r="BA75" s="714" t="e">
        <f t="shared" si="37"/>
        <v>#DIV/0!</v>
      </c>
      <c r="BB75" s="714" t="e">
        <f t="shared" si="37"/>
        <v>#DIV/0!</v>
      </c>
      <c r="BC75" s="732" t="e">
        <f t="shared" si="37"/>
        <v>#DIV/0!</v>
      </c>
    </row>
    <row r="76" spans="2:55" x14ac:dyDescent="0.2">
      <c r="B76" s="693" t="s">
        <v>107</v>
      </c>
      <c r="C76" s="101">
        <f>'autoproducer prod.'!AD11</f>
        <v>0</v>
      </c>
      <c r="D76" s="694" t="e">
        <f t="shared" si="23"/>
        <v>#DIV/0!</v>
      </c>
      <c r="F76" s="713" t="e">
        <f t="shared" ref="F76:AK76" si="38">paper*paper_carriers</f>
        <v>#DIV/0!</v>
      </c>
      <c r="G76" s="714" t="e">
        <f t="shared" si="38"/>
        <v>#DIV/0!</v>
      </c>
      <c r="H76" s="714" t="e">
        <f t="shared" si="38"/>
        <v>#DIV/0!</v>
      </c>
      <c r="I76" s="714" t="e">
        <f t="shared" si="38"/>
        <v>#DIV/0!</v>
      </c>
      <c r="J76" s="714" t="e">
        <f t="shared" si="38"/>
        <v>#DIV/0!</v>
      </c>
      <c r="K76" s="714" t="e">
        <f t="shared" si="38"/>
        <v>#DIV/0!</v>
      </c>
      <c r="L76" s="714" t="e">
        <f t="shared" si="38"/>
        <v>#DIV/0!</v>
      </c>
      <c r="M76" s="714" t="e">
        <f t="shared" si="38"/>
        <v>#DIV/0!</v>
      </c>
      <c r="N76" s="714" t="e">
        <f t="shared" si="38"/>
        <v>#DIV/0!</v>
      </c>
      <c r="O76" s="714" t="e">
        <f t="shared" si="38"/>
        <v>#DIV/0!</v>
      </c>
      <c r="P76" s="714" t="e">
        <f t="shared" si="38"/>
        <v>#DIV/0!</v>
      </c>
      <c r="Q76" s="714" t="e">
        <f t="shared" si="38"/>
        <v>#DIV/0!</v>
      </c>
      <c r="R76" s="737" t="e">
        <f t="shared" si="38"/>
        <v>#DIV/0!</v>
      </c>
      <c r="S76" s="714" t="e">
        <f t="shared" si="38"/>
        <v>#DIV/0!</v>
      </c>
      <c r="T76" s="714" t="e">
        <f t="shared" si="38"/>
        <v>#DIV/0!</v>
      </c>
      <c r="U76" s="714" t="e">
        <f t="shared" si="38"/>
        <v>#DIV/0!</v>
      </c>
      <c r="V76" s="726" t="e">
        <f t="shared" si="38"/>
        <v>#DIV/0!</v>
      </c>
      <c r="W76" s="726" t="e">
        <f t="shared" si="38"/>
        <v>#DIV/0!</v>
      </c>
      <c r="X76" s="714" t="e">
        <f t="shared" si="38"/>
        <v>#DIV/0!</v>
      </c>
      <c r="Y76" s="714" t="e">
        <f t="shared" si="38"/>
        <v>#DIV/0!</v>
      </c>
      <c r="Z76" s="714" t="e">
        <f t="shared" si="38"/>
        <v>#DIV/0!</v>
      </c>
      <c r="AA76" s="714" t="e">
        <f t="shared" si="38"/>
        <v>#DIV/0!</v>
      </c>
      <c r="AB76" s="714" t="e">
        <f t="shared" si="38"/>
        <v>#DIV/0!</v>
      </c>
      <c r="AC76" s="714" t="e">
        <f t="shared" si="38"/>
        <v>#DIV/0!</v>
      </c>
      <c r="AD76" s="714" t="e">
        <f t="shared" si="38"/>
        <v>#DIV/0!</v>
      </c>
      <c r="AE76" s="714" t="e">
        <f t="shared" si="38"/>
        <v>#DIV/0!</v>
      </c>
      <c r="AF76" s="714" t="e">
        <f t="shared" si="38"/>
        <v>#DIV/0!</v>
      </c>
      <c r="AG76" s="714" t="e">
        <f t="shared" si="38"/>
        <v>#DIV/0!</v>
      </c>
      <c r="AH76" s="714" t="e">
        <f t="shared" si="38"/>
        <v>#DIV/0!</v>
      </c>
      <c r="AI76" s="714" t="e">
        <f t="shared" si="38"/>
        <v>#DIV/0!</v>
      </c>
      <c r="AJ76" s="714" t="e">
        <f t="shared" si="38"/>
        <v>#DIV/0!</v>
      </c>
      <c r="AK76" s="714" t="e">
        <f t="shared" si="38"/>
        <v>#DIV/0!</v>
      </c>
      <c r="AL76" s="714" t="e">
        <f t="shared" ref="AL76:BC76" si="39">paper*paper_carriers</f>
        <v>#DIV/0!</v>
      </c>
      <c r="AM76" s="714" t="e">
        <f t="shared" si="39"/>
        <v>#DIV/0!</v>
      </c>
      <c r="AN76" s="714" t="e">
        <f t="shared" si="39"/>
        <v>#DIV/0!</v>
      </c>
      <c r="AO76" s="714" t="e">
        <f t="shared" si="39"/>
        <v>#DIV/0!</v>
      </c>
      <c r="AP76" s="714" t="e">
        <f t="shared" si="39"/>
        <v>#DIV/0!</v>
      </c>
      <c r="AQ76" s="714" t="e">
        <f t="shared" si="39"/>
        <v>#DIV/0!</v>
      </c>
      <c r="AR76" s="714" t="e">
        <f t="shared" si="39"/>
        <v>#DIV/0!</v>
      </c>
      <c r="AS76" s="714" t="e">
        <f t="shared" si="39"/>
        <v>#DIV/0!</v>
      </c>
      <c r="AT76" s="714" t="e">
        <f t="shared" si="39"/>
        <v>#DIV/0!</v>
      </c>
      <c r="AU76" s="737" t="e">
        <f t="shared" si="39"/>
        <v>#DIV/0!</v>
      </c>
      <c r="AV76" s="714" t="e">
        <f t="shared" si="39"/>
        <v>#DIV/0!</v>
      </c>
      <c r="AW76" s="714" t="e">
        <f t="shared" si="39"/>
        <v>#DIV/0!</v>
      </c>
      <c r="AX76" s="726" t="e">
        <f t="shared" si="39"/>
        <v>#DIV/0!</v>
      </c>
      <c r="AY76" s="726" t="e">
        <f t="shared" si="39"/>
        <v>#DIV/0!</v>
      </c>
      <c r="AZ76" s="714" t="e">
        <f t="shared" si="39"/>
        <v>#DIV/0!</v>
      </c>
      <c r="BA76" s="714" t="e">
        <f t="shared" si="39"/>
        <v>#DIV/0!</v>
      </c>
      <c r="BB76" s="714" t="e">
        <f t="shared" si="39"/>
        <v>#DIV/0!</v>
      </c>
      <c r="BC76" s="732" t="e">
        <f t="shared" si="39"/>
        <v>#DIV/0!</v>
      </c>
    </row>
    <row r="77" spans="2:55" x14ac:dyDescent="0.2">
      <c r="B77" s="693" t="s">
        <v>108</v>
      </c>
      <c r="C77" s="101">
        <f>'autoproducer prod.'!AE11</f>
        <v>0</v>
      </c>
      <c r="D77" s="694" t="e">
        <f t="shared" si="23"/>
        <v>#DIV/0!</v>
      </c>
      <c r="F77" s="713" t="e">
        <f t="shared" ref="F77:AK77" si="40">wood_products*wood_products_carriers</f>
        <v>#DIV/0!</v>
      </c>
      <c r="G77" s="714" t="e">
        <f t="shared" si="40"/>
        <v>#DIV/0!</v>
      </c>
      <c r="H77" s="714" t="e">
        <f t="shared" si="40"/>
        <v>#DIV/0!</v>
      </c>
      <c r="I77" s="714" t="e">
        <f t="shared" si="40"/>
        <v>#DIV/0!</v>
      </c>
      <c r="J77" s="714" t="e">
        <f t="shared" si="40"/>
        <v>#DIV/0!</v>
      </c>
      <c r="K77" s="714" t="e">
        <f t="shared" si="40"/>
        <v>#DIV/0!</v>
      </c>
      <c r="L77" s="714" t="e">
        <f t="shared" si="40"/>
        <v>#DIV/0!</v>
      </c>
      <c r="M77" s="714" t="e">
        <f t="shared" si="40"/>
        <v>#DIV/0!</v>
      </c>
      <c r="N77" s="714" t="e">
        <f t="shared" si="40"/>
        <v>#DIV/0!</v>
      </c>
      <c r="O77" s="714" t="e">
        <f t="shared" si="40"/>
        <v>#DIV/0!</v>
      </c>
      <c r="P77" s="714" t="e">
        <f t="shared" si="40"/>
        <v>#DIV/0!</v>
      </c>
      <c r="Q77" s="714" t="e">
        <f t="shared" si="40"/>
        <v>#DIV/0!</v>
      </c>
      <c r="R77" s="737" t="e">
        <f t="shared" si="40"/>
        <v>#DIV/0!</v>
      </c>
      <c r="S77" s="714" t="e">
        <f t="shared" si="40"/>
        <v>#DIV/0!</v>
      </c>
      <c r="T77" s="714" t="e">
        <f t="shared" si="40"/>
        <v>#DIV/0!</v>
      </c>
      <c r="U77" s="714" t="e">
        <f t="shared" si="40"/>
        <v>#DIV/0!</v>
      </c>
      <c r="V77" s="726" t="e">
        <f t="shared" si="40"/>
        <v>#DIV/0!</v>
      </c>
      <c r="W77" s="726" t="e">
        <f t="shared" si="40"/>
        <v>#DIV/0!</v>
      </c>
      <c r="X77" s="714" t="e">
        <f t="shared" si="40"/>
        <v>#DIV/0!</v>
      </c>
      <c r="Y77" s="714" t="e">
        <f t="shared" si="40"/>
        <v>#DIV/0!</v>
      </c>
      <c r="Z77" s="714" t="e">
        <f t="shared" si="40"/>
        <v>#DIV/0!</v>
      </c>
      <c r="AA77" s="714" t="e">
        <f t="shared" si="40"/>
        <v>#DIV/0!</v>
      </c>
      <c r="AB77" s="714" t="e">
        <f t="shared" si="40"/>
        <v>#DIV/0!</v>
      </c>
      <c r="AC77" s="714" t="e">
        <f t="shared" si="40"/>
        <v>#DIV/0!</v>
      </c>
      <c r="AD77" s="714" t="e">
        <f t="shared" si="40"/>
        <v>#DIV/0!</v>
      </c>
      <c r="AE77" s="714" t="e">
        <f t="shared" si="40"/>
        <v>#DIV/0!</v>
      </c>
      <c r="AF77" s="714" t="e">
        <f t="shared" si="40"/>
        <v>#DIV/0!</v>
      </c>
      <c r="AG77" s="714" t="e">
        <f t="shared" si="40"/>
        <v>#DIV/0!</v>
      </c>
      <c r="AH77" s="714" t="e">
        <f t="shared" si="40"/>
        <v>#DIV/0!</v>
      </c>
      <c r="AI77" s="714" t="e">
        <f t="shared" si="40"/>
        <v>#DIV/0!</v>
      </c>
      <c r="AJ77" s="714" t="e">
        <f t="shared" si="40"/>
        <v>#DIV/0!</v>
      </c>
      <c r="AK77" s="714" t="e">
        <f t="shared" si="40"/>
        <v>#DIV/0!</v>
      </c>
      <c r="AL77" s="714" t="e">
        <f t="shared" ref="AL77:BC77" si="41">wood_products*wood_products_carriers</f>
        <v>#DIV/0!</v>
      </c>
      <c r="AM77" s="714" t="e">
        <f t="shared" si="41"/>
        <v>#DIV/0!</v>
      </c>
      <c r="AN77" s="714" t="e">
        <f t="shared" si="41"/>
        <v>#DIV/0!</v>
      </c>
      <c r="AO77" s="714" t="e">
        <f t="shared" si="41"/>
        <v>#DIV/0!</v>
      </c>
      <c r="AP77" s="714" t="e">
        <f t="shared" si="41"/>
        <v>#DIV/0!</v>
      </c>
      <c r="AQ77" s="714" t="e">
        <f t="shared" si="41"/>
        <v>#DIV/0!</v>
      </c>
      <c r="AR77" s="714" t="e">
        <f t="shared" si="41"/>
        <v>#DIV/0!</v>
      </c>
      <c r="AS77" s="714" t="e">
        <f t="shared" si="41"/>
        <v>#DIV/0!</v>
      </c>
      <c r="AT77" s="714" t="e">
        <f t="shared" si="41"/>
        <v>#DIV/0!</v>
      </c>
      <c r="AU77" s="737" t="e">
        <f t="shared" si="41"/>
        <v>#DIV/0!</v>
      </c>
      <c r="AV77" s="714" t="e">
        <f t="shared" si="41"/>
        <v>#DIV/0!</v>
      </c>
      <c r="AW77" s="714" t="e">
        <f t="shared" si="41"/>
        <v>#DIV/0!</v>
      </c>
      <c r="AX77" s="726" t="e">
        <f t="shared" si="41"/>
        <v>#DIV/0!</v>
      </c>
      <c r="AY77" s="726" t="e">
        <f t="shared" si="41"/>
        <v>#DIV/0!</v>
      </c>
      <c r="AZ77" s="714" t="e">
        <f t="shared" si="41"/>
        <v>#DIV/0!</v>
      </c>
      <c r="BA77" s="714" t="e">
        <f t="shared" si="41"/>
        <v>#DIV/0!</v>
      </c>
      <c r="BB77" s="714" t="e">
        <f t="shared" si="41"/>
        <v>#DIV/0!</v>
      </c>
      <c r="BC77" s="732" t="e">
        <f t="shared" si="41"/>
        <v>#DIV/0!</v>
      </c>
    </row>
    <row r="78" spans="2:55" x14ac:dyDescent="0.2">
      <c r="B78" s="693" t="s">
        <v>109</v>
      </c>
      <c r="C78" s="101">
        <f>'autoproducer prod.'!AF11</f>
        <v>0</v>
      </c>
      <c r="D78" s="694" t="e">
        <f t="shared" si="23"/>
        <v>#DIV/0!</v>
      </c>
      <c r="F78" s="713" t="e">
        <f t="shared" ref="F78:AK78" si="42">construction*construction_carriers</f>
        <v>#DIV/0!</v>
      </c>
      <c r="G78" s="714" t="e">
        <f t="shared" si="42"/>
        <v>#DIV/0!</v>
      </c>
      <c r="H78" s="714" t="e">
        <f t="shared" si="42"/>
        <v>#DIV/0!</v>
      </c>
      <c r="I78" s="714" t="e">
        <f t="shared" si="42"/>
        <v>#DIV/0!</v>
      </c>
      <c r="J78" s="714" t="e">
        <f t="shared" si="42"/>
        <v>#DIV/0!</v>
      </c>
      <c r="K78" s="714" t="e">
        <f t="shared" si="42"/>
        <v>#DIV/0!</v>
      </c>
      <c r="L78" s="714" t="e">
        <f t="shared" si="42"/>
        <v>#DIV/0!</v>
      </c>
      <c r="M78" s="714" t="e">
        <f t="shared" si="42"/>
        <v>#DIV/0!</v>
      </c>
      <c r="N78" s="714" t="e">
        <f t="shared" si="42"/>
        <v>#DIV/0!</v>
      </c>
      <c r="O78" s="714" t="e">
        <f t="shared" si="42"/>
        <v>#DIV/0!</v>
      </c>
      <c r="P78" s="714" t="e">
        <f t="shared" si="42"/>
        <v>#DIV/0!</v>
      </c>
      <c r="Q78" s="714" t="e">
        <f t="shared" si="42"/>
        <v>#DIV/0!</v>
      </c>
      <c r="R78" s="737" t="e">
        <f t="shared" si="42"/>
        <v>#DIV/0!</v>
      </c>
      <c r="S78" s="714" t="e">
        <f t="shared" si="42"/>
        <v>#DIV/0!</v>
      </c>
      <c r="T78" s="714" t="e">
        <f t="shared" si="42"/>
        <v>#DIV/0!</v>
      </c>
      <c r="U78" s="714" t="e">
        <f t="shared" si="42"/>
        <v>#DIV/0!</v>
      </c>
      <c r="V78" s="726" t="e">
        <f t="shared" si="42"/>
        <v>#DIV/0!</v>
      </c>
      <c r="W78" s="726" t="e">
        <f t="shared" si="42"/>
        <v>#DIV/0!</v>
      </c>
      <c r="X78" s="714" t="e">
        <f t="shared" si="42"/>
        <v>#DIV/0!</v>
      </c>
      <c r="Y78" s="714" t="e">
        <f t="shared" si="42"/>
        <v>#DIV/0!</v>
      </c>
      <c r="Z78" s="714" t="e">
        <f t="shared" si="42"/>
        <v>#DIV/0!</v>
      </c>
      <c r="AA78" s="714" t="e">
        <f t="shared" si="42"/>
        <v>#DIV/0!</v>
      </c>
      <c r="AB78" s="714" t="e">
        <f t="shared" si="42"/>
        <v>#DIV/0!</v>
      </c>
      <c r="AC78" s="714" t="e">
        <f t="shared" si="42"/>
        <v>#DIV/0!</v>
      </c>
      <c r="AD78" s="714" t="e">
        <f t="shared" si="42"/>
        <v>#DIV/0!</v>
      </c>
      <c r="AE78" s="714" t="e">
        <f t="shared" si="42"/>
        <v>#DIV/0!</v>
      </c>
      <c r="AF78" s="714" t="e">
        <f t="shared" si="42"/>
        <v>#DIV/0!</v>
      </c>
      <c r="AG78" s="714" t="e">
        <f t="shared" si="42"/>
        <v>#DIV/0!</v>
      </c>
      <c r="AH78" s="714" t="e">
        <f t="shared" si="42"/>
        <v>#DIV/0!</v>
      </c>
      <c r="AI78" s="714" t="e">
        <f t="shared" si="42"/>
        <v>#DIV/0!</v>
      </c>
      <c r="AJ78" s="714" t="e">
        <f t="shared" si="42"/>
        <v>#DIV/0!</v>
      </c>
      <c r="AK78" s="714" t="e">
        <f t="shared" si="42"/>
        <v>#DIV/0!</v>
      </c>
      <c r="AL78" s="714" t="e">
        <f t="shared" ref="AL78:BC78" si="43">construction*construction_carriers</f>
        <v>#DIV/0!</v>
      </c>
      <c r="AM78" s="714" t="e">
        <f t="shared" si="43"/>
        <v>#DIV/0!</v>
      </c>
      <c r="AN78" s="714" t="e">
        <f t="shared" si="43"/>
        <v>#DIV/0!</v>
      </c>
      <c r="AO78" s="714" t="e">
        <f t="shared" si="43"/>
        <v>#DIV/0!</v>
      </c>
      <c r="AP78" s="714" t="e">
        <f t="shared" si="43"/>
        <v>#DIV/0!</v>
      </c>
      <c r="AQ78" s="714" t="e">
        <f t="shared" si="43"/>
        <v>#DIV/0!</v>
      </c>
      <c r="AR78" s="714" t="e">
        <f t="shared" si="43"/>
        <v>#DIV/0!</v>
      </c>
      <c r="AS78" s="714" t="e">
        <f t="shared" si="43"/>
        <v>#DIV/0!</v>
      </c>
      <c r="AT78" s="714" t="e">
        <f t="shared" si="43"/>
        <v>#DIV/0!</v>
      </c>
      <c r="AU78" s="737" t="e">
        <f t="shared" si="43"/>
        <v>#DIV/0!</v>
      </c>
      <c r="AV78" s="714" t="e">
        <f t="shared" si="43"/>
        <v>#DIV/0!</v>
      </c>
      <c r="AW78" s="714" t="e">
        <f t="shared" si="43"/>
        <v>#DIV/0!</v>
      </c>
      <c r="AX78" s="726" t="e">
        <f t="shared" si="43"/>
        <v>#DIV/0!</v>
      </c>
      <c r="AY78" s="726" t="e">
        <f t="shared" si="43"/>
        <v>#DIV/0!</v>
      </c>
      <c r="AZ78" s="714" t="e">
        <f t="shared" si="43"/>
        <v>#DIV/0!</v>
      </c>
      <c r="BA78" s="714" t="e">
        <f t="shared" si="43"/>
        <v>#DIV/0!</v>
      </c>
      <c r="BB78" s="714" t="e">
        <f t="shared" si="43"/>
        <v>#DIV/0!</v>
      </c>
      <c r="BC78" s="732" t="e">
        <f t="shared" si="43"/>
        <v>#DIV/0!</v>
      </c>
    </row>
    <row r="79" spans="2:55" x14ac:dyDescent="0.2">
      <c r="B79" s="693" t="s">
        <v>110</v>
      </c>
      <c r="C79" s="101">
        <f>'autoproducer prod.'!AG11</f>
        <v>0</v>
      </c>
      <c r="D79" s="694" t="e">
        <f t="shared" si="23"/>
        <v>#DIV/0!</v>
      </c>
      <c r="F79" s="713" t="e">
        <f t="shared" ref="F79:AK79" si="44">textile*textile_carriers</f>
        <v>#DIV/0!</v>
      </c>
      <c r="G79" s="714" t="e">
        <f t="shared" si="44"/>
        <v>#DIV/0!</v>
      </c>
      <c r="H79" s="714" t="e">
        <f t="shared" si="44"/>
        <v>#DIV/0!</v>
      </c>
      <c r="I79" s="714" t="e">
        <f t="shared" si="44"/>
        <v>#DIV/0!</v>
      </c>
      <c r="J79" s="714" t="e">
        <f t="shared" si="44"/>
        <v>#DIV/0!</v>
      </c>
      <c r="K79" s="714" t="e">
        <f t="shared" si="44"/>
        <v>#DIV/0!</v>
      </c>
      <c r="L79" s="714" t="e">
        <f t="shared" si="44"/>
        <v>#DIV/0!</v>
      </c>
      <c r="M79" s="714" t="e">
        <f t="shared" si="44"/>
        <v>#DIV/0!</v>
      </c>
      <c r="N79" s="714" t="e">
        <f t="shared" si="44"/>
        <v>#DIV/0!</v>
      </c>
      <c r="O79" s="714" t="e">
        <f t="shared" si="44"/>
        <v>#DIV/0!</v>
      </c>
      <c r="P79" s="714" t="e">
        <f t="shared" si="44"/>
        <v>#DIV/0!</v>
      </c>
      <c r="Q79" s="714" t="e">
        <f t="shared" si="44"/>
        <v>#DIV/0!</v>
      </c>
      <c r="R79" s="737" t="e">
        <f t="shared" si="44"/>
        <v>#DIV/0!</v>
      </c>
      <c r="S79" s="714" t="e">
        <f t="shared" si="44"/>
        <v>#DIV/0!</v>
      </c>
      <c r="T79" s="714" t="e">
        <f t="shared" si="44"/>
        <v>#DIV/0!</v>
      </c>
      <c r="U79" s="714" t="e">
        <f t="shared" si="44"/>
        <v>#DIV/0!</v>
      </c>
      <c r="V79" s="726" t="e">
        <f t="shared" si="44"/>
        <v>#DIV/0!</v>
      </c>
      <c r="W79" s="726" t="e">
        <f t="shared" si="44"/>
        <v>#DIV/0!</v>
      </c>
      <c r="X79" s="714" t="e">
        <f t="shared" si="44"/>
        <v>#DIV/0!</v>
      </c>
      <c r="Y79" s="714" t="e">
        <f t="shared" si="44"/>
        <v>#DIV/0!</v>
      </c>
      <c r="Z79" s="714" t="e">
        <f t="shared" si="44"/>
        <v>#DIV/0!</v>
      </c>
      <c r="AA79" s="714" t="e">
        <f t="shared" si="44"/>
        <v>#DIV/0!</v>
      </c>
      <c r="AB79" s="714" t="e">
        <f t="shared" si="44"/>
        <v>#DIV/0!</v>
      </c>
      <c r="AC79" s="714" t="e">
        <f t="shared" si="44"/>
        <v>#DIV/0!</v>
      </c>
      <c r="AD79" s="714" t="e">
        <f t="shared" si="44"/>
        <v>#DIV/0!</v>
      </c>
      <c r="AE79" s="714" t="e">
        <f t="shared" si="44"/>
        <v>#DIV/0!</v>
      </c>
      <c r="AF79" s="714" t="e">
        <f t="shared" si="44"/>
        <v>#DIV/0!</v>
      </c>
      <c r="AG79" s="714" t="e">
        <f t="shared" si="44"/>
        <v>#DIV/0!</v>
      </c>
      <c r="AH79" s="714" t="e">
        <f t="shared" si="44"/>
        <v>#DIV/0!</v>
      </c>
      <c r="AI79" s="714" t="e">
        <f t="shared" si="44"/>
        <v>#DIV/0!</v>
      </c>
      <c r="AJ79" s="714" t="e">
        <f t="shared" si="44"/>
        <v>#DIV/0!</v>
      </c>
      <c r="AK79" s="714" t="e">
        <f t="shared" si="44"/>
        <v>#DIV/0!</v>
      </c>
      <c r="AL79" s="714" t="e">
        <f t="shared" ref="AL79:BC79" si="45">textile*textile_carriers</f>
        <v>#DIV/0!</v>
      </c>
      <c r="AM79" s="714" t="e">
        <f t="shared" si="45"/>
        <v>#DIV/0!</v>
      </c>
      <c r="AN79" s="714" t="e">
        <f t="shared" si="45"/>
        <v>#DIV/0!</v>
      </c>
      <c r="AO79" s="714" t="e">
        <f t="shared" si="45"/>
        <v>#DIV/0!</v>
      </c>
      <c r="AP79" s="714" t="e">
        <f t="shared" si="45"/>
        <v>#DIV/0!</v>
      </c>
      <c r="AQ79" s="714" t="e">
        <f t="shared" si="45"/>
        <v>#DIV/0!</v>
      </c>
      <c r="AR79" s="714" t="e">
        <f t="shared" si="45"/>
        <v>#DIV/0!</v>
      </c>
      <c r="AS79" s="714" t="e">
        <f t="shared" si="45"/>
        <v>#DIV/0!</v>
      </c>
      <c r="AT79" s="714" t="e">
        <f t="shared" si="45"/>
        <v>#DIV/0!</v>
      </c>
      <c r="AU79" s="737" t="e">
        <f t="shared" si="45"/>
        <v>#DIV/0!</v>
      </c>
      <c r="AV79" s="714" t="e">
        <f t="shared" si="45"/>
        <v>#DIV/0!</v>
      </c>
      <c r="AW79" s="714" t="e">
        <f t="shared" si="45"/>
        <v>#DIV/0!</v>
      </c>
      <c r="AX79" s="726" t="e">
        <f t="shared" si="45"/>
        <v>#DIV/0!</v>
      </c>
      <c r="AY79" s="726" t="e">
        <f t="shared" si="45"/>
        <v>#DIV/0!</v>
      </c>
      <c r="AZ79" s="714" t="e">
        <f t="shared" si="45"/>
        <v>#DIV/0!</v>
      </c>
      <c r="BA79" s="714" t="e">
        <f t="shared" si="45"/>
        <v>#DIV/0!</v>
      </c>
      <c r="BB79" s="714" t="e">
        <f t="shared" si="45"/>
        <v>#DIV/0!</v>
      </c>
      <c r="BC79" s="732" t="e">
        <f t="shared" si="45"/>
        <v>#DIV/0!</v>
      </c>
    </row>
    <row r="80" spans="2:55" ht="17" thickBot="1" x14ac:dyDescent="0.25">
      <c r="B80" s="691" t="s">
        <v>111</v>
      </c>
      <c r="C80" s="734">
        <f>'autoproducer prod.'!AH11</f>
        <v>0</v>
      </c>
      <c r="D80" s="735" t="e">
        <f t="shared" si="23"/>
        <v>#DIV/0!</v>
      </c>
      <c r="F80" s="722" t="e">
        <f t="shared" ref="F80:AK80" si="46">non_specified_industry*non_specified_industry_carriers</f>
        <v>#DIV/0!</v>
      </c>
      <c r="G80" s="723" t="e">
        <f t="shared" si="46"/>
        <v>#DIV/0!</v>
      </c>
      <c r="H80" s="723" t="e">
        <f t="shared" si="46"/>
        <v>#DIV/0!</v>
      </c>
      <c r="I80" s="723" t="e">
        <f t="shared" si="46"/>
        <v>#DIV/0!</v>
      </c>
      <c r="J80" s="723" t="e">
        <f t="shared" si="46"/>
        <v>#DIV/0!</v>
      </c>
      <c r="K80" s="723" t="e">
        <f t="shared" si="46"/>
        <v>#DIV/0!</v>
      </c>
      <c r="L80" s="723" t="e">
        <f t="shared" si="46"/>
        <v>#DIV/0!</v>
      </c>
      <c r="M80" s="723" t="e">
        <f t="shared" si="46"/>
        <v>#DIV/0!</v>
      </c>
      <c r="N80" s="723" t="e">
        <f t="shared" si="46"/>
        <v>#DIV/0!</v>
      </c>
      <c r="O80" s="723" t="e">
        <f t="shared" si="46"/>
        <v>#DIV/0!</v>
      </c>
      <c r="P80" s="723" t="e">
        <f t="shared" si="46"/>
        <v>#DIV/0!</v>
      </c>
      <c r="Q80" s="723" t="e">
        <f t="shared" si="46"/>
        <v>#DIV/0!</v>
      </c>
      <c r="R80" s="738" t="e">
        <f t="shared" si="46"/>
        <v>#DIV/0!</v>
      </c>
      <c r="S80" s="723" t="e">
        <f t="shared" si="46"/>
        <v>#DIV/0!</v>
      </c>
      <c r="T80" s="723" t="e">
        <f t="shared" si="46"/>
        <v>#DIV/0!</v>
      </c>
      <c r="U80" s="723" t="e">
        <f t="shared" si="46"/>
        <v>#DIV/0!</v>
      </c>
      <c r="V80" s="727" t="e">
        <f t="shared" si="46"/>
        <v>#DIV/0!</v>
      </c>
      <c r="W80" s="727" t="e">
        <f t="shared" si="46"/>
        <v>#DIV/0!</v>
      </c>
      <c r="X80" s="723" t="e">
        <f t="shared" si="46"/>
        <v>#DIV/0!</v>
      </c>
      <c r="Y80" s="723" t="e">
        <f t="shared" si="46"/>
        <v>#DIV/0!</v>
      </c>
      <c r="Z80" s="723" t="e">
        <f t="shared" si="46"/>
        <v>#DIV/0!</v>
      </c>
      <c r="AA80" s="723" t="e">
        <f t="shared" si="46"/>
        <v>#DIV/0!</v>
      </c>
      <c r="AB80" s="723" t="e">
        <f t="shared" si="46"/>
        <v>#DIV/0!</v>
      </c>
      <c r="AC80" s="723" t="e">
        <f t="shared" si="46"/>
        <v>#DIV/0!</v>
      </c>
      <c r="AD80" s="723" t="e">
        <f t="shared" si="46"/>
        <v>#DIV/0!</v>
      </c>
      <c r="AE80" s="723" t="e">
        <f t="shared" si="46"/>
        <v>#DIV/0!</v>
      </c>
      <c r="AF80" s="723" t="e">
        <f t="shared" si="46"/>
        <v>#DIV/0!</v>
      </c>
      <c r="AG80" s="723" t="e">
        <f t="shared" si="46"/>
        <v>#DIV/0!</v>
      </c>
      <c r="AH80" s="723" t="e">
        <f t="shared" si="46"/>
        <v>#DIV/0!</v>
      </c>
      <c r="AI80" s="723" t="e">
        <f t="shared" si="46"/>
        <v>#DIV/0!</v>
      </c>
      <c r="AJ80" s="723" t="e">
        <f t="shared" si="46"/>
        <v>#DIV/0!</v>
      </c>
      <c r="AK80" s="723" t="e">
        <f t="shared" si="46"/>
        <v>#DIV/0!</v>
      </c>
      <c r="AL80" s="723" t="e">
        <f t="shared" ref="AL80:BC80" si="47">non_specified_industry*non_specified_industry_carriers</f>
        <v>#DIV/0!</v>
      </c>
      <c r="AM80" s="723" t="e">
        <f t="shared" si="47"/>
        <v>#DIV/0!</v>
      </c>
      <c r="AN80" s="723" t="e">
        <f t="shared" si="47"/>
        <v>#DIV/0!</v>
      </c>
      <c r="AO80" s="723" t="e">
        <f t="shared" si="47"/>
        <v>#DIV/0!</v>
      </c>
      <c r="AP80" s="723" t="e">
        <f t="shared" si="47"/>
        <v>#DIV/0!</v>
      </c>
      <c r="AQ80" s="723" t="e">
        <f t="shared" si="47"/>
        <v>#DIV/0!</v>
      </c>
      <c r="AR80" s="723" t="e">
        <f t="shared" si="47"/>
        <v>#DIV/0!</v>
      </c>
      <c r="AS80" s="723" t="e">
        <f t="shared" si="47"/>
        <v>#DIV/0!</v>
      </c>
      <c r="AT80" s="723" t="e">
        <f t="shared" si="47"/>
        <v>#DIV/0!</v>
      </c>
      <c r="AU80" s="738" t="e">
        <f t="shared" si="47"/>
        <v>#DIV/0!</v>
      </c>
      <c r="AV80" s="723" t="e">
        <f t="shared" si="47"/>
        <v>#DIV/0!</v>
      </c>
      <c r="AW80" s="723" t="e">
        <f t="shared" si="47"/>
        <v>#DIV/0!</v>
      </c>
      <c r="AX80" s="727" t="e">
        <f t="shared" si="47"/>
        <v>#DIV/0!</v>
      </c>
      <c r="AY80" s="727" t="e">
        <f t="shared" si="47"/>
        <v>#DIV/0!</v>
      </c>
      <c r="AZ80" s="723" t="e">
        <f t="shared" si="47"/>
        <v>#DIV/0!</v>
      </c>
      <c r="BA80" s="723" t="e">
        <f t="shared" si="47"/>
        <v>#DIV/0!</v>
      </c>
      <c r="BB80" s="723" t="e">
        <f t="shared" si="47"/>
        <v>#DIV/0!</v>
      </c>
      <c r="BC80" s="733" t="e">
        <f t="shared" si="47"/>
        <v>#DIV/0!</v>
      </c>
    </row>
  </sheetData>
  <mergeCells count="1">
    <mergeCell ref="B5:H5"/>
  </mergeCells>
  <pageMargins left="0.75" right="0.75" top="1" bottom="1" header="0.5" footer="0.5"/>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8" tint="0.79998168889431442"/>
  </sheetPr>
  <dimension ref="B2:BE107"/>
  <sheetViews>
    <sheetView workbookViewId="0"/>
  </sheetViews>
  <sheetFormatPr baseColWidth="10" defaultRowHeight="16" x14ac:dyDescent="0.2"/>
  <cols>
    <col min="1" max="1" width="10.83203125" style="2"/>
    <col min="2" max="2" width="49.5" style="2" customWidth="1"/>
    <col min="3" max="4" width="16.33203125" style="2" customWidth="1"/>
    <col min="5" max="5" width="60.1640625" style="2" customWidth="1"/>
    <col min="6" max="22" width="14.1640625" style="2" customWidth="1"/>
    <col min="23" max="23" width="17.1640625" style="2" customWidth="1"/>
    <col min="24" max="53" width="14.1640625" style="2" customWidth="1"/>
    <col min="54" max="54" width="10.83203125" style="2"/>
    <col min="55" max="55" width="19.83203125" style="2" customWidth="1"/>
    <col min="56" max="16384" width="10.83203125" style="2"/>
  </cols>
  <sheetData>
    <row r="2" spans="2:56" ht="21" x14ac:dyDescent="0.25">
      <c r="B2" s="16" t="s">
        <v>743</v>
      </c>
    </row>
    <row r="4" spans="2:56" x14ac:dyDescent="0.2">
      <c r="B4" s="3" t="s">
        <v>36</v>
      </c>
      <c r="C4" s="4"/>
      <c r="D4" s="4"/>
      <c r="E4" s="4"/>
      <c r="F4" s="4"/>
      <c r="G4" s="4"/>
      <c r="H4" s="5"/>
    </row>
    <row r="5" spans="2:56" ht="152" customHeight="1" x14ac:dyDescent="0.2">
      <c r="B5" s="830" t="s">
        <v>744</v>
      </c>
      <c r="C5" s="831"/>
      <c r="D5" s="831"/>
      <c r="E5" s="831"/>
      <c r="F5" s="831"/>
      <c r="G5" s="831"/>
      <c r="H5" s="832"/>
    </row>
    <row r="7" spans="2:56" ht="17" thickBot="1" x14ac:dyDescent="0.25"/>
    <row r="8" spans="2:56" ht="17" thickBot="1" x14ac:dyDescent="0.25">
      <c r="E8" s="51"/>
      <c r="F8" s="283"/>
      <c r="G8" s="104"/>
      <c r="H8" s="104"/>
      <c r="I8" s="104"/>
      <c r="J8" s="104"/>
      <c r="K8" s="104"/>
      <c r="L8" s="104"/>
      <c r="M8" s="104"/>
      <c r="N8" s="104"/>
      <c r="O8" s="104"/>
      <c r="P8" s="104"/>
      <c r="Q8" s="104"/>
      <c r="R8" s="104"/>
      <c r="S8" s="104"/>
      <c r="T8" s="104"/>
      <c r="U8" s="104"/>
      <c r="V8" s="104"/>
      <c r="W8" s="26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283"/>
      <c r="AV8" s="104"/>
      <c r="AW8" s="104"/>
      <c r="AX8" s="283"/>
      <c r="AY8" s="104"/>
      <c r="AZ8" s="104"/>
      <c r="BA8" s="104"/>
      <c r="BB8" s="104"/>
      <c r="BC8" s="83"/>
      <c r="BD8" s="83"/>
    </row>
    <row r="9" spans="2:56" ht="17" thickBot="1" x14ac:dyDescent="0.25">
      <c r="E9" s="769" t="s">
        <v>723</v>
      </c>
      <c r="F9" s="91" t="str">
        <f>'CEB allocation factors step 1'!F46</f>
        <v>Hard coal (if no detail)</v>
      </c>
      <c r="G9" s="92" t="str">
        <f>'CEB allocation factors step 1'!G46</f>
        <v>Brown coal (if no detail)</v>
      </c>
      <c r="H9" s="92" t="str">
        <f>'CEB allocation factors step 1'!H46</f>
        <v>Anthracite</v>
      </c>
      <c r="I9" s="92" t="str">
        <f>'CEB allocation factors step 1'!I46</f>
        <v>Coking coal</v>
      </c>
      <c r="J9" s="92" t="str">
        <f>'CEB allocation factors step 1'!J46</f>
        <v>Other bituminous coal</v>
      </c>
      <c r="K9" s="92" t="str">
        <f>'CEB allocation factors step 1'!K46</f>
        <v>Sub-bituminous coal</v>
      </c>
      <c r="L9" s="13" t="str">
        <f>'CEB allocation factors step 1'!L46</f>
        <v>Lignite</v>
      </c>
      <c r="M9" s="92" t="str">
        <f>'CEB allocation factors step 1'!M46</f>
        <v>Patent fuel</v>
      </c>
      <c r="N9" s="92" t="str">
        <f>'CEB allocation factors step 1'!N46</f>
        <v>Coke oven coke</v>
      </c>
      <c r="O9" s="92" t="str">
        <f>'CEB allocation factors step 1'!O46</f>
        <v>Gas coke</v>
      </c>
      <c r="P9" s="92" t="str">
        <f>'CEB allocation factors step 1'!P46</f>
        <v>Coal tar</v>
      </c>
      <c r="Q9" s="92" t="str">
        <f>'CEB allocation factors step 1'!Q46</f>
        <v>BKB/peat briquettes</v>
      </c>
      <c r="R9" s="755" t="str">
        <f>'CEB allocation factors step 1'!R46</f>
        <v>Gas works gas</v>
      </c>
      <c r="S9" s="756" t="str">
        <f>'CEB allocation factors step 1'!S46</f>
        <v>Coke oven gas</v>
      </c>
      <c r="T9" s="756" t="str">
        <f>'CEB allocation factors step 1'!T46</f>
        <v>Blast furnace gas</v>
      </c>
      <c r="U9" s="757" t="str">
        <f>'CEB allocation factors step 1'!U46</f>
        <v>Other recovered gases</v>
      </c>
      <c r="V9" s="92" t="str">
        <f>'CEB allocation factors step 1'!V46</f>
        <v>Peat</v>
      </c>
      <c r="W9" s="752" t="str">
        <f>'CEB allocation factors step 1'!W46</f>
        <v>Natural Gas</v>
      </c>
      <c r="X9" s="92" t="str">
        <f>'CEB allocation factors step 1'!X46</f>
        <v>Crude/NGL/feedstocks (if no detail)</v>
      </c>
      <c r="Y9" s="92" t="str">
        <f>'CEB allocation factors step 1'!Y46</f>
        <v>Crude oil</v>
      </c>
      <c r="Z9" s="92" t="str">
        <f>'CEB allocation factors step 1'!Z46</f>
        <v>Natural gas liquids</v>
      </c>
      <c r="AA9" s="92" t="str">
        <f>'CEB allocation factors step 1'!AA46</f>
        <v>Refinery feedstocks</v>
      </c>
      <c r="AB9" s="92" t="str">
        <f>'CEB allocation factors step 1'!AB46</f>
        <v>Additives/blending components</v>
      </c>
      <c r="AC9" s="92" t="str">
        <f>'CEB allocation factors step 1'!AC46</f>
        <v>Other hydrocarbons</v>
      </c>
      <c r="AD9" s="92" t="str">
        <f>'CEB allocation factors step 1'!AD46</f>
        <v>Refinery gas</v>
      </c>
      <c r="AE9" s="92" t="str">
        <f>'CEB allocation factors step 1'!AE46</f>
        <v>Ethane</v>
      </c>
      <c r="AF9" s="92" t="str">
        <f>'CEB allocation factors step 1'!AF46</f>
        <v>Liquefied petroleum gases (LPG)</v>
      </c>
      <c r="AG9" s="92" t="str">
        <f>'CEB allocation factors step 1'!AG46</f>
        <v>Motor gasoline</v>
      </c>
      <c r="AH9" s="92" t="str">
        <f>'CEB allocation factors step 1'!AH46</f>
        <v>Aviation gasoline</v>
      </c>
      <c r="AI9" s="92" t="str">
        <f>'CEB allocation factors step 1'!AI46</f>
        <v>Gasoline type jet fuel</v>
      </c>
      <c r="AJ9" s="92" t="str">
        <f>'CEB allocation factors step 1'!AJ46</f>
        <v>Kerosene type jet fuel</v>
      </c>
      <c r="AK9" s="92" t="str">
        <f>'CEB allocation factors step 1'!AK46</f>
        <v>Other Kerosene</v>
      </c>
      <c r="AL9" s="92" t="str">
        <f>'CEB allocation factors step 1'!AL46</f>
        <v>Gas/diesel oil</v>
      </c>
      <c r="AM9" s="92" t="str">
        <f>'CEB allocation factors step 1'!AM46</f>
        <v>Fuel oil</v>
      </c>
      <c r="AN9" s="92" t="str">
        <f>'CEB allocation factors step 1'!AN46</f>
        <v>Naphtha</v>
      </c>
      <c r="AO9" s="92" t="str">
        <f>'CEB allocation factors step 1'!AO46</f>
        <v>White spirit &amp; SBP</v>
      </c>
      <c r="AP9" s="92" t="str">
        <f>'CEB allocation factors step 1'!AP46</f>
        <v>Lubricants</v>
      </c>
      <c r="AQ9" s="92" t="str">
        <f>'CEB allocation factors step 1'!AQ46</f>
        <v>Bitumen</v>
      </c>
      <c r="AR9" s="92" t="str">
        <f>'CEB allocation factors step 1'!AR46</f>
        <v>Paraffin waxes</v>
      </c>
      <c r="AS9" s="92" t="str">
        <f>'CEB allocation factors step 1'!AS46</f>
        <v>Petroleum coke</v>
      </c>
      <c r="AT9" s="92" t="str">
        <f>'CEB allocation factors step 1'!AT46</f>
        <v>Non-specified oil products</v>
      </c>
      <c r="AU9" s="91" t="str">
        <f>'CEB allocation factors step 1'!AU46</f>
        <v>Industrial waste</v>
      </c>
      <c r="AV9" s="92" t="str">
        <f>'CEB allocation factors step 1'!AV46</f>
        <v>Municipal waste (renewable)</v>
      </c>
      <c r="AW9" s="92" t="str">
        <f>'CEB allocation factors step 1'!AW46</f>
        <v>Municipal waste (non-renewable)</v>
      </c>
      <c r="AX9" s="91" t="str">
        <f>'CEB allocation factors step 1'!AX46</f>
        <v>Primary solid biofuels</v>
      </c>
      <c r="AY9" s="92" t="str">
        <f>'CEB allocation factors step 1'!AY46</f>
        <v>Biogases</v>
      </c>
      <c r="AZ9" s="92" t="str">
        <f>'CEB allocation factors step 1'!AZ46</f>
        <v>Biogasoline</v>
      </c>
      <c r="BA9" s="92" t="str">
        <f>'CEB allocation factors step 1'!BA46</f>
        <v>Biodiesels</v>
      </c>
      <c r="BB9" s="92" t="str">
        <f>'CEB allocation factors step 1'!BB46</f>
        <v>Other liquid biofuels</v>
      </c>
      <c r="BC9" s="94" t="str">
        <f>'CEB allocation factors step 1'!BC46</f>
        <v>Non-specified primary biofuels and waste</v>
      </c>
      <c r="BD9" s="94" t="str">
        <f>'CEB allocation factors step 1'!BD46</f>
        <v>Charcoal</v>
      </c>
    </row>
    <row r="10" spans="2:56" x14ac:dyDescent="0.2">
      <c r="E10" s="790" t="s">
        <v>733</v>
      </c>
      <c r="F10" s="195" t="str">
        <f>'CEB allocation factors step 1'!F47</f>
        <v>Energy industry coal</v>
      </c>
      <c r="G10" s="197"/>
      <c r="H10" s="197"/>
      <c r="I10" s="197"/>
      <c r="J10" s="197"/>
      <c r="K10" s="197"/>
      <c r="L10" s="758"/>
      <c r="M10" s="197"/>
      <c r="N10" s="197"/>
      <c r="O10" s="197"/>
      <c r="P10" s="197"/>
      <c r="Q10" s="197"/>
      <c r="R10" s="743"/>
      <c r="S10" s="197"/>
      <c r="T10" s="197"/>
      <c r="U10" s="201"/>
      <c r="V10" s="197"/>
      <c r="W10" s="753" t="str">
        <f>'CEB allocation factors step 1'!W47</f>
        <v>Energy industry gas</v>
      </c>
      <c r="X10" s="196" t="str">
        <f>'CEB allocation factors step 1'!X47</f>
        <v>Energy industry oil</v>
      </c>
      <c r="Y10" s="197"/>
      <c r="Z10" s="197"/>
      <c r="AA10" s="197"/>
      <c r="AB10" s="197"/>
      <c r="AC10" s="197"/>
      <c r="AD10" s="197"/>
      <c r="AE10" s="197"/>
      <c r="AF10" s="197"/>
      <c r="AG10" s="197"/>
      <c r="AH10" s="197"/>
      <c r="AI10" s="197"/>
      <c r="AJ10" s="197"/>
      <c r="AK10" s="197"/>
      <c r="AL10" s="197"/>
      <c r="AM10" s="197"/>
      <c r="AN10" s="197"/>
      <c r="AO10" s="197"/>
      <c r="AP10" s="197"/>
      <c r="AQ10" s="197"/>
      <c r="AR10" s="197"/>
      <c r="AS10" s="197"/>
      <c r="AT10" s="197"/>
      <c r="AU10" s="743"/>
      <c r="AV10" s="197"/>
      <c r="AW10" s="201"/>
      <c r="AX10" s="743"/>
      <c r="AY10" s="197"/>
      <c r="AZ10" s="197"/>
      <c r="BA10" s="197"/>
      <c r="BB10" s="197"/>
      <c r="BC10" s="201"/>
      <c r="BD10" s="758"/>
    </row>
    <row r="11" spans="2:56" x14ac:dyDescent="0.2">
      <c r="E11" s="746" t="str">
        <f>'CEB allocation factors step 1'!B48</f>
        <v>Coal mines</v>
      </c>
      <c r="F11" s="84">
        <f>IF(ISNUMBER('CEB allocation factors step 1'!F48/SUM('CEB allocation factors step 1'!F$48:'CEB allocation factors step 1'!F$64)),'CEB allocation factors step 1'!F48/SUM('CEB allocation factors step 1'!F$48:'CEB allocation factors step 1'!F$64),0)</f>
        <v>0</v>
      </c>
      <c r="G11" s="2">
        <f>IF(ISNUMBER('CEB allocation factors step 1'!G48/SUM('CEB allocation factors step 1'!G$48:'CEB allocation factors step 1'!G$64)),'CEB allocation factors step 1'!G48/SUM('CEB allocation factors step 1'!G$48:'CEB allocation factors step 1'!G$64),0)</f>
        <v>0</v>
      </c>
      <c r="H11" s="2">
        <f>IF(ISNUMBER('CEB allocation factors step 1'!H48/SUM('CEB allocation factors step 1'!H$48:'CEB allocation factors step 1'!H$64)),'CEB allocation factors step 1'!H48/SUM('CEB allocation factors step 1'!H$48:'CEB allocation factors step 1'!H$64),0)</f>
        <v>0</v>
      </c>
      <c r="I11" s="2">
        <f>IF(ISNUMBER('CEB allocation factors step 1'!I48/SUM('CEB allocation factors step 1'!I$48:'CEB allocation factors step 1'!I$64)),'CEB allocation factors step 1'!I48/SUM('CEB allocation factors step 1'!I$48:'CEB allocation factors step 1'!I$64),0)</f>
        <v>0</v>
      </c>
      <c r="J11" s="2">
        <f>IF(ISNUMBER('CEB allocation factors step 1'!J48/SUM('CEB allocation factors step 1'!J$48:'CEB allocation factors step 1'!J$64)),'CEB allocation factors step 1'!J48/SUM('CEB allocation factors step 1'!J$48:'CEB allocation factors step 1'!J$64),0)</f>
        <v>0</v>
      </c>
      <c r="K11" s="2">
        <f>IF(ISNUMBER('CEB allocation factors step 1'!K48/SUM('CEB allocation factors step 1'!K$48:'CEB allocation factors step 1'!K$64)),'CEB allocation factors step 1'!K48/SUM('CEB allocation factors step 1'!K$48:'CEB allocation factors step 1'!K$64),0)</f>
        <v>0</v>
      </c>
      <c r="L11" s="798">
        <f>IF(ISNUMBER('CEB allocation factors step 1'!L48/SUM('CEB allocation factors step 1'!L$48:'CEB allocation factors step 1'!L$64)),'CEB allocation factors step 1'!L48/SUM('CEB allocation factors step 1'!L$48:'CEB allocation factors step 1'!L$64),0)</f>
        <v>0</v>
      </c>
      <c r="M11" s="2">
        <f>IF(ISNUMBER('CEB allocation factors step 1'!M48/SUM('CEB allocation factors step 1'!M$48:'CEB allocation factors step 1'!M$64)),'CEB allocation factors step 1'!M48/SUM('CEB allocation factors step 1'!M$48:'CEB allocation factors step 1'!M$64),0)</f>
        <v>0</v>
      </c>
      <c r="N11" s="2">
        <f>IF(ISNUMBER('CEB allocation factors step 1'!N48/SUM('CEB allocation factors step 1'!N$48:'CEB allocation factors step 1'!N$64)),'CEB allocation factors step 1'!N48/SUM('CEB allocation factors step 1'!N$48:'CEB allocation factors step 1'!N$64),0)</f>
        <v>0</v>
      </c>
      <c r="O11" s="2">
        <f>IF(ISNUMBER('CEB allocation factors step 1'!O48/SUM('CEB allocation factors step 1'!O$48:'CEB allocation factors step 1'!O$64)),'CEB allocation factors step 1'!O48/SUM('CEB allocation factors step 1'!O$48:'CEB allocation factors step 1'!O$64),0)</f>
        <v>0</v>
      </c>
      <c r="P11" s="2">
        <f>IF(ISNUMBER('CEB allocation factors step 1'!P48/SUM('CEB allocation factors step 1'!P$48:'CEB allocation factors step 1'!P$64)),'CEB allocation factors step 1'!P48/SUM('CEB allocation factors step 1'!P$48:'CEB allocation factors step 1'!P$64),0)</f>
        <v>0</v>
      </c>
      <c r="Q11" s="2">
        <f>IF(ISNUMBER('CEB allocation factors step 1'!Q48/SUM('CEB allocation factors step 1'!Q$48:'CEB allocation factors step 1'!Q$64)),'CEB allocation factors step 1'!Q48/SUM('CEB allocation factors step 1'!Q$48:'CEB allocation factors step 1'!Q$64),0)</f>
        <v>0</v>
      </c>
      <c r="R11" s="802">
        <f>IF(ISNUMBER('CEB allocation factors step 1'!R48/SUM('CEB allocation factors step 1'!R$48:'CEB allocation factors step 1'!R$64)),'CEB allocation factors step 1'!R48/SUM('CEB allocation factors step 1'!R$48:'CEB allocation factors step 1'!R$64),0)</f>
        <v>0</v>
      </c>
      <c r="S11" s="801">
        <f>IF(ISNUMBER('CEB allocation factors step 1'!S48/SUM('CEB allocation factors step 1'!S$48:'CEB allocation factors step 1'!S$64)),'CEB allocation factors step 1'!S48/SUM('CEB allocation factors step 1'!S$48:'CEB allocation factors step 1'!S$64),0)</f>
        <v>0</v>
      </c>
      <c r="T11" s="801">
        <f>IF(ISNUMBER('CEB allocation factors step 1'!T48/SUM('CEB allocation factors step 1'!T$48:'CEB allocation factors step 1'!T$64)),'CEB allocation factors step 1'!T48/SUM('CEB allocation factors step 1'!T$48:'CEB allocation factors step 1'!T$64),0)</f>
        <v>0</v>
      </c>
      <c r="U11" s="803">
        <f>IF(ISNUMBER('CEB allocation factors step 1'!U48/SUM('CEB allocation factors step 1'!U$48:'CEB allocation factors step 1'!U$64)),'CEB allocation factors step 1'!U48/SUM('CEB allocation factors step 1'!U$48:'CEB allocation factors step 1'!U$64),0)</f>
        <v>0</v>
      </c>
      <c r="V11" s="2">
        <f>IF(ISNUMBER('CEB allocation factors step 1'!V48/SUM('CEB allocation factors step 1'!V$48:'CEB allocation factors step 1'!V$64)),'CEB allocation factors step 1'!V48/SUM('CEB allocation factors step 1'!V$48:'CEB allocation factors step 1'!V$64),0)</f>
        <v>0</v>
      </c>
      <c r="W11" s="754">
        <f>IF(ISNUMBER('CEB allocation factors step 1'!W48/SUM('CEB allocation factors step 1'!W$48:'CEB allocation factors step 1'!W$64)),'CEB allocation factors step 1'!W48/SUM('CEB allocation factors step 1'!W$48:'CEB allocation factors step 1'!W$64),0)</f>
        <v>0</v>
      </c>
      <c r="X11" s="2">
        <f>IF(ISNUMBER('CEB allocation factors step 1'!X48/SUM('CEB allocation factors step 1'!X$48:'CEB allocation factors step 1'!X$64)),'CEB allocation factors step 1'!X48/SUM('CEB allocation factors step 1'!X$48:'CEB allocation factors step 1'!X$64),0)</f>
        <v>0</v>
      </c>
      <c r="Y11" s="2">
        <f>IF(ISNUMBER('CEB allocation factors step 1'!Y48/SUM('CEB allocation factors step 1'!Y$48:'CEB allocation factors step 1'!Y$64)),'CEB allocation factors step 1'!Y48/SUM('CEB allocation factors step 1'!Y$48:'CEB allocation factors step 1'!Y$64),0)</f>
        <v>0</v>
      </c>
      <c r="Z11" s="2">
        <f>IF(ISNUMBER('CEB allocation factors step 1'!Z48/SUM('CEB allocation factors step 1'!Z$48:'CEB allocation factors step 1'!Z$64)),'CEB allocation factors step 1'!Z48/SUM('CEB allocation factors step 1'!Z$48:'CEB allocation factors step 1'!Z$64),0)</f>
        <v>0</v>
      </c>
      <c r="AA11" s="2">
        <f>IF(ISNUMBER('CEB allocation factors step 1'!AA48/SUM('CEB allocation factors step 1'!AA$48:'CEB allocation factors step 1'!AA$64)),'CEB allocation factors step 1'!AA48/SUM('CEB allocation factors step 1'!AA$48:'CEB allocation factors step 1'!AA$64),0)</f>
        <v>0</v>
      </c>
      <c r="AB11" s="2">
        <f>IF(ISNUMBER('CEB allocation factors step 1'!AB48/SUM('CEB allocation factors step 1'!AB$48:'CEB allocation factors step 1'!AB$64)),'CEB allocation factors step 1'!AB48/SUM('CEB allocation factors step 1'!AB$48:'CEB allocation factors step 1'!AB$64),0)</f>
        <v>0</v>
      </c>
      <c r="AC11" s="2">
        <f>IF(ISNUMBER('CEB allocation factors step 1'!AC48/SUM('CEB allocation factors step 1'!AC$48:'CEB allocation factors step 1'!AC$64)),'CEB allocation factors step 1'!AC48/SUM('CEB allocation factors step 1'!AC$48:'CEB allocation factors step 1'!AC$64),0)</f>
        <v>0</v>
      </c>
      <c r="AD11" s="2">
        <f>IF(ISNUMBER('CEB allocation factors step 1'!AD48/SUM('CEB allocation factors step 1'!AD$48:'CEB allocation factors step 1'!AD$64)),'CEB allocation factors step 1'!AD48/SUM('CEB allocation factors step 1'!AD$48:'CEB allocation factors step 1'!AD$64),0)</f>
        <v>0</v>
      </c>
      <c r="AE11" s="2">
        <f>IF(ISNUMBER('CEB allocation factors step 1'!AE48/SUM('CEB allocation factors step 1'!AE$48:'CEB allocation factors step 1'!AE$64)),'CEB allocation factors step 1'!AE48/SUM('CEB allocation factors step 1'!AE$48:'CEB allocation factors step 1'!AE$64),0)</f>
        <v>0</v>
      </c>
      <c r="AF11" s="2">
        <f>IF(ISNUMBER('CEB allocation factors step 1'!AF48/SUM('CEB allocation factors step 1'!AF$48:'CEB allocation factors step 1'!AF$64)),'CEB allocation factors step 1'!AF48/SUM('CEB allocation factors step 1'!AF$48:'CEB allocation factors step 1'!AF$64),0)</f>
        <v>0</v>
      </c>
      <c r="AG11" s="2">
        <f>IF(ISNUMBER('CEB allocation factors step 1'!AG48/SUM('CEB allocation factors step 1'!AG$48:'CEB allocation factors step 1'!AG$64)),'CEB allocation factors step 1'!AG48/SUM('CEB allocation factors step 1'!AG$48:'CEB allocation factors step 1'!AG$64),0)</f>
        <v>0</v>
      </c>
      <c r="AH11" s="2">
        <f>IF(ISNUMBER('CEB allocation factors step 1'!AH48/SUM('CEB allocation factors step 1'!AH$48:'CEB allocation factors step 1'!AH$64)),'CEB allocation factors step 1'!AH48/SUM('CEB allocation factors step 1'!AH$48:'CEB allocation factors step 1'!AH$64),0)</f>
        <v>0</v>
      </c>
      <c r="AI11" s="2">
        <f>IF(ISNUMBER('CEB allocation factors step 1'!AI48/SUM('CEB allocation factors step 1'!AI$48:'CEB allocation factors step 1'!AI$64)),'CEB allocation factors step 1'!AI48/SUM('CEB allocation factors step 1'!AI$48:'CEB allocation factors step 1'!AI$64),0)</f>
        <v>0</v>
      </c>
      <c r="AJ11" s="2">
        <f>IF(ISNUMBER('CEB allocation factors step 1'!AJ48/SUM('CEB allocation factors step 1'!AJ$48:'CEB allocation factors step 1'!AJ$64)),'CEB allocation factors step 1'!AJ48/SUM('CEB allocation factors step 1'!AJ$48:'CEB allocation factors step 1'!AJ$64),0)</f>
        <v>0</v>
      </c>
      <c r="AK11" s="2">
        <f>IF(ISNUMBER('CEB allocation factors step 1'!AK48/SUM('CEB allocation factors step 1'!AK$48:'CEB allocation factors step 1'!AK$64)),'CEB allocation factors step 1'!AK48/SUM('CEB allocation factors step 1'!AK$48:'CEB allocation factors step 1'!AK$64),0)</f>
        <v>0</v>
      </c>
      <c r="AL11" s="2">
        <f>IF(ISNUMBER('CEB allocation factors step 1'!AL48/SUM('CEB allocation factors step 1'!AL$48:'CEB allocation factors step 1'!AL$64)),'CEB allocation factors step 1'!AL48/SUM('CEB allocation factors step 1'!AL$48:'CEB allocation factors step 1'!AL$64),0)</f>
        <v>0</v>
      </c>
      <c r="AM11" s="2">
        <f>IF(ISNUMBER('CEB allocation factors step 1'!AM48/SUM('CEB allocation factors step 1'!AM$48:'CEB allocation factors step 1'!AM$64)),'CEB allocation factors step 1'!AM48/SUM('CEB allocation factors step 1'!AM$48:'CEB allocation factors step 1'!AM$64),0)</f>
        <v>0</v>
      </c>
      <c r="AN11" s="2">
        <f>IF(ISNUMBER('CEB allocation factors step 1'!AN48/SUM('CEB allocation factors step 1'!AN$48:'CEB allocation factors step 1'!AN$64)),'CEB allocation factors step 1'!AN48/SUM('CEB allocation factors step 1'!AN$48:'CEB allocation factors step 1'!AN$64),0)</f>
        <v>0</v>
      </c>
      <c r="AO11" s="2">
        <f>IF(ISNUMBER('CEB allocation factors step 1'!AO48/SUM('CEB allocation factors step 1'!AO$48:'CEB allocation factors step 1'!AO$64)),'CEB allocation factors step 1'!AO48/SUM('CEB allocation factors step 1'!AO$48:'CEB allocation factors step 1'!AO$64),0)</f>
        <v>0</v>
      </c>
      <c r="AP11" s="2">
        <f>IF(ISNUMBER('CEB allocation factors step 1'!AP48/SUM('CEB allocation factors step 1'!AP$48:'CEB allocation factors step 1'!AP$64)),'CEB allocation factors step 1'!AP48/SUM('CEB allocation factors step 1'!AP$48:'CEB allocation factors step 1'!AP$64),0)</f>
        <v>0</v>
      </c>
      <c r="AQ11" s="2">
        <f>IF(ISNUMBER('CEB allocation factors step 1'!AQ48/SUM('CEB allocation factors step 1'!AQ$48:'CEB allocation factors step 1'!AQ$64)),'CEB allocation factors step 1'!AQ48/SUM('CEB allocation factors step 1'!AQ$48:'CEB allocation factors step 1'!AQ$64),0)</f>
        <v>0</v>
      </c>
      <c r="AR11" s="2">
        <f>IF(ISNUMBER('CEB allocation factors step 1'!AR48/SUM('CEB allocation factors step 1'!AR$48:'CEB allocation factors step 1'!AR$64)),'CEB allocation factors step 1'!AR48/SUM('CEB allocation factors step 1'!AR$48:'CEB allocation factors step 1'!AR$64),0)</f>
        <v>0</v>
      </c>
      <c r="AS11" s="2">
        <f>IF(ISNUMBER('CEB allocation factors step 1'!AS48/SUM('CEB allocation factors step 1'!AS$48:'CEB allocation factors step 1'!AS$64)),'CEB allocation factors step 1'!AS48/SUM('CEB allocation factors step 1'!AS$48:'CEB allocation factors step 1'!AS$64),0)</f>
        <v>0</v>
      </c>
      <c r="AT11" s="2">
        <f>IF(ISNUMBER('CEB allocation factors step 1'!AT48/SUM('CEB allocation factors step 1'!AT$48:'CEB allocation factors step 1'!AT$64)),'CEB allocation factors step 1'!AT48/SUM('CEB allocation factors step 1'!AT$48:'CEB allocation factors step 1'!AT$64),0)</f>
        <v>0</v>
      </c>
      <c r="AU11" s="802">
        <f>'CEB allocation factors step 1'!AU48</f>
        <v>0</v>
      </c>
      <c r="AV11" s="801">
        <f>'CEB allocation factors step 1'!AV48</f>
        <v>0</v>
      </c>
      <c r="AW11" s="801">
        <f>'CEB allocation factors step 1'!AW48</f>
        <v>0</v>
      </c>
      <c r="AX11" s="802">
        <f>'CEB allocation factors step 1'!AX48</f>
        <v>0</v>
      </c>
      <c r="AY11" s="801">
        <f>'CEB allocation factors step 1'!AY48</f>
        <v>0</v>
      </c>
      <c r="AZ11" s="801">
        <f>'CEB allocation factors step 1'!AZ48</f>
        <v>0</v>
      </c>
      <c r="BA11" s="801">
        <f>'CEB allocation factors step 1'!BA48</f>
        <v>0</v>
      </c>
      <c r="BB11" s="801">
        <f>'CEB allocation factors step 1'!BB48</f>
        <v>0</v>
      </c>
      <c r="BC11" s="803">
        <f>'CEB allocation factors step 1'!BC48</f>
        <v>0</v>
      </c>
      <c r="BD11" s="799">
        <f>'CEB allocation factors step 1'!BD48</f>
        <v>0</v>
      </c>
    </row>
    <row r="12" spans="2:56" x14ac:dyDescent="0.2">
      <c r="E12" s="746" t="str">
        <f>'CEB allocation factors step 1'!B49</f>
        <v>Oil and gas extraction</v>
      </c>
      <c r="F12" s="84">
        <f>IF(ISNUMBER('CEB allocation factors step 1'!F49/SUM('CEB allocation factors step 1'!F$48:'CEB allocation factors step 1'!F$64)),'CEB allocation factors step 1'!F49/SUM('CEB allocation factors step 1'!F$48:'CEB allocation factors step 1'!F$64),0)</f>
        <v>0</v>
      </c>
      <c r="G12" s="2">
        <f>IF(ISNUMBER('CEB allocation factors step 1'!G49/SUM('CEB allocation factors step 1'!G$48:'CEB allocation factors step 1'!G$64)),'CEB allocation factors step 1'!G49/SUM('CEB allocation factors step 1'!G$48:'CEB allocation factors step 1'!G$64),0)</f>
        <v>0</v>
      </c>
      <c r="H12" s="2">
        <f>IF(ISNUMBER('CEB allocation factors step 1'!H49/SUM('CEB allocation factors step 1'!H$48:'CEB allocation factors step 1'!H$64)),'CEB allocation factors step 1'!H49/SUM('CEB allocation factors step 1'!H$48:'CEB allocation factors step 1'!H$64),0)</f>
        <v>0</v>
      </c>
      <c r="I12" s="2">
        <f>IF(ISNUMBER('CEB allocation factors step 1'!I49/SUM('CEB allocation factors step 1'!I$48:'CEB allocation factors step 1'!I$64)),'CEB allocation factors step 1'!I49/SUM('CEB allocation factors step 1'!I$48:'CEB allocation factors step 1'!I$64),0)</f>
        <v>0</v>
      </c>
      <c r="J12" s="2">
        <f>IF(ISNUMBER('CEB allocation factors step 1'!J49/SUM('CEB allocation factors step 1'!J$48:'CEB allocation factors step 1'!J$64)),'CEB allocation factors step 1'!J49/SUM('CEB allocation factors step 1'!J$48:'CEB allocation factors step 1'!J$64),0)</f>
        <v>0</v>
      </c>
      <c r="K12" s="2">
        <f>IF(ISNUMBER('CEB allocation factors step 1'!K49/SUM('CEB allocation factors step 1'!K$48:'CEB allocation factors step 1'!K$64)),'CEB allocation factors step 1'!K49/SUM('CEB allocation factors step 1'!K$48:'CEB allocation factors step 1'!K$64),0)</f>
        <v>0</v>
      </c>
      <c r="L12" s="799">
        <f>IF(ISNUMBER('CEB allocation factors step 1'!L49/SUM('CEB allocation factors step 1'!L$48:'CEB allocation factors step 1'!L$64)),'CEB allocation factors step 1'!L49/SUM('CEB allocation factors step 1'!L$48:'CEB allocation factors step 1'!L$64),0)</f>
        <v>0</v>
      </c>
      <c r="M12" s="2">
        <f>IF(ISNUMBER('CEB allocation factors step 1'!M49/SUM('CEB allocation factors step 1'!M$48:'CEB allocation factors step 1'!M$64)),'CEB allocation factors step 1'!M49/SUM('CEB allocation factors step 1'!M$48:'CEB allocation factors step 1'!M$64),0)</f>
        <v>0</v>
      </c>
      <c r="N12" s="2">
        <f>IF(ISNUMBER('CEB allocation factors step 1'!N49/SUM('CEB allocation factors step 1'!N$48:'CEB allocation factors step 1'!N$64)),'CEB allocation factors step 1'!N49/SUM('CEB allocation factors step 1'!N$48:'CEB allocation factors step 1'!N$64),0)</f>
        <v>0</v>
      </c>
      <c r="O12" s="2">
        <f>IF(ISNUMBER('CEB allocation factors step 1'!O49/SUM('CEB allocation factors step 1'!O$48:'CEB allocation factors step 1'!O$64)),'CEB allocation factors step 1'!O49/SUM('CEB allocation factors step 1'!O$48:'CEB allocation factors step 1'!O$64),0)</f>
        <v>0</v>
      </c>
      <c r="P12" s="2">
        <f>IF(ISNUMBER('CEB allocation factors step 1'!P49/SUM('CEB allocation factors step 1'!P$48:'CEB allocation factors step 1'!P$64)),'CEB allocation factors step 1'!P49/SUM('CEB allocation factors step 1'!P$48:'CEB allocation factors step 1'!P$64),0)</f>
        <v>0</v>
      </c>
      <c r="Q12" s="2">
        <f>IF(ISNUMBER('CEB allocation factors step 1'!Q49/SUM('CEB allocation factors step 1'!Q$48:'CEB allocation factors step 1'!Q$64)),'CEB allocation factors step 1'!Q49/SUM('CEB allocation factors step 1'!Q$48:'CEB allocation factors step 1'!Q$64),0)</f>
        <v>0</v>
      </c>
      <c r="R12" s="802">
        <f>IF(ISNUMBER('CEB allocation factors step 1'!R49/SUM('CEB allocation factors step 1'!R$48:'CEB allocation factors step 1'!R$64)),'CEB allocation factors step 1'!R49/SUM('CEB allocation factors step 1'!R$48:'CEB allocation factors step 1'!R$64),0)</f>
        <v>0</v>
      </c>
      <c r="S12" s="801">
        <f>IF(ISNUMBER('CEB allocation factors step 1'!S49/SUM('CEB allocation factors step 1'!S$48:'CEB allocation factors step 1'!S$64)),'CEB allocation factors step 1'!S49/SUM('CEB allocation factors step 1'!S$48:'CEB allocation factors step 1'!S$64),0)</f>
        <v>0</v>
      </c>
      <c r="T12" s="801">
        <f>IF(ISNUMBER('CEB allocation factors step 1'!T49/SUM('CEB allocation factors step 1'!T$48:'CEB allocation factors step 1'!T$64)),'CEB allocation factors step 1'!T49/SUM('CEB allocation factors step 1'!T$48:'CEB allocation factors step 1'!T$64),0)</f>
        <v>0</v>
      </c>
      <c r="U12" s="803">
        <f>IF(ISNUMBER('CEB allocation factors step 1'!U49/SUM('CEB allocation factors step 1'!U$48:'CEB allocation factors step 1'!U$64)),'CEB allocation factors step 1'!U49/SUM('CEB allocation factors step 1'!U$48:'CEB allocation factors step 1'!U$64),0)</f>
        <v>0</v>
      </c>
      <c r="V12" s="2">
        <f>IF(ISNUMBER('CEB allocation factors step 1'!V49/SUM('CEB allocation factors step 1'!V$48:'CEB allocation factors step 1'!V$64)),'CEB allocation factors step 1'!V49/SUM('CEB allocation factors step 1'!V$48:'CEB allocation factors step 1'!V$64),0)</f>
        <v>0</v>
      </c>
      <c r="W12" s="754">
        <f>IF(ISNUMBER('CEB allocation factors step 1'!W49/SUM('CEB allocation factors step 1'!W$48:'CEB allocation factors step 1'!W$64)),'CEB allocation factors step 1'!W49/SUM('CEB allocation factors step 1'!W$48:'CEB allocation factors step 1'!W$64),0)</f>
        <v>0</v>
      </c>
      <c r="X12" s="2">
        <f>IF(ISNUMBER('CEB allocation factors step 1'!X49/SUM('CEB allocation factors step 1'!X$48:'CEB allocation factors step 1'!X$64)),'CEB allocation factors step 1'!X49/SUM('CEB allocation factors step 1'!X$48:'CEB allocation factors step 1'!X$64),0)</f>
        <v>0</v>
      </c>
      <c r="Y12" s="2">
        <f>IF(ISNUMBER('CEB allocation factors step 1'!Y49/SUM('CEB allocation factors step 1'!Y$48:'CEB allocation factors step 1'!Y$64)),'CEB allocation factors step 1'!Y49/SUM('CEB allocation factors step 1'!Y$48:'CEB allocation factors step 1'!Y$64),0)</f>
        <v>0</v>
      </c>
      <c r="Z12" s="2">
        <f>IF(ISNUMBER('CEB allocation factors step 1'!Z49/SUM('CEB allocation factors step 1'!Z$48:'CEB allocation factors step 1'!Z$64)),'CEB allocation factors step 1'!Z49/SUM('CEB allocation factors step 1'!Z$48:'CEB allocation factors step 1'!Z$64),0)</f>
        <v>0</v>
      </c>
      <c r="AA12" s="2">
        <f>IF(ISNUMBER('CEB allocation factors step 1'!AA49/SUM('CEB allocation factors step 1'!AA$48:'CEB allocation factors step 1'!AA$64)),'CEB allocation factors step 1'!AA49/SUM('CEB allocation factors step 1'!AA$48:'CEB allocation factors step 1'!AA$64),0)</f>
        <v>0</v>
      </c>
      <c r="AB12" s="2">
        <f>IF(ISNUMBER('CEB allocation factors step 1'!AB49/SUM('CEB allocation factors step 1'!AB$48:'CEB allocation factors step 1'!AB$64)),'CEB allocation factors step 1'!AB49/SUM('CEB allocation factors step 1'!AB$48:'CEB allocation factors step 1'!AB$64),0)</f>
        <v>0</v>
      </c>
      <c r="AC12" s="2">
        <f>IF(ISNUMBER('CEB allocation factors step 1'!AC49/SUM('CEB allocation factors step 1'!AC$48:'CEB allocation factors step 1'!AC$64)),'CEB allocation factors step 1'!AC49/SUM('CEB allocation factors step 1'!AC$48:'CEB allocation factors step 1'!AC$64),0)</f>
        <v>0</v>
      </c>
      <c r="AD12" s="2">
        <f>IF(ISNUMBER('CEB allocation factors step 1'!AD49/SUM('CEB allocation factors step 1'!AD$48:'CEB allocation factors step 1'!AD$64)),'CEB allocation factors step 1'!AD49/SUM('CEB allocation factors step 1'!AD$48:'CEB allocation factors step 1'!AD$64),0)</f>
        <v>0</v>
      </c>
      <c r="AE12" s="2">
        <f>IF(ISNUMBER('CEB allocation factors step 1'!AE49/SUM('CEB allocation factors step 1'!AE$48:'CEB allocation factors step 1'!AE$64)),'CEB allocation factors step 1'!AE49/SUM('CEB allocation factors step 1'!AE$48:'CEB allocation factors step 1'!AE$64),0)</f>
        <v>0</v>
      </c>
      <c r="AF12" s="2">
        <f>IF(ISNUMBER('CEB allocation factors step 1'!AF49/SUM('CEB allocation factors step 1'!AF$48:'CEB allocation factors step 1'!AF$64)),'CEB allocation factors step 1'!AF49/SUM('CEB allocation factors step 1'!AF$48:'CEB allocation factors step 1'!AF$64),0)</f>
        <v>0</v>
      </c>
      <c r="AG12" s="2">
        <f>IF(ISNUMBER('CEB allocation factors step 1'!AG49/SUM('CEB allocation factors step 1'!AG$48:'CEB allocation factors step 1'!AG$64)),'CEB allocation factors step 1'!AG49/SUM('CEB allocation factors step 1'!AG$48:'CEB allocation factors step 1'!AG$64),0)</f>
        <v>0</v>
      </c>
      <c r="AH12" s="2">
        <f>IF(ISNUMBER('CEB allocation factors step 1'!AH49/SUM('CEB allocation factors step 1'!AH$48:'CEB allocation factors step 1'!AH$64)),'CEB allocation factors step 1'!AH49/SUM('CEB allocation factors step 1'!AH$48:'CEB allocation factors step 1'!AH$64),0)</f>
        <v>0</v>
      </c>
      <c r="AI12" s="2">
        <f>IF(ISNUMBER('CEB allocation factors step 1'!AI49/SUM('CEB allocation factors step 1'!AI$48:'CEB allocation factors step 1'!AI$64)),'CEB allocation factors step 1'!AI49/SUM('CEB allocation factors step 1'!AI$48:'CEB allocation factors step 1'!AI$64),0)</f>
        <v>0</v>
      </c>
      <c r="AJ12" s="2">
        <f>IF(ISNUMBER('CEB allocation factors step 1'!AJ49/SUM('CEB allocation factors step 1'!AJ$48:'CEB allocation factors step 1'!AJ$64)),'CEB allocation factors step 1'!AJ49/SUM('CEB allocation factors step 1'!AJ$48:'CEB allocation factors step 1'!AJ$64),0)</f>
        <v>0</v>
      </c>
      <c r="AK12" s="2">
        <f>IF(ISNUMBER('CEB allocation factors step 1'!AK49/SUM('CEB allocation factors step 1'!AK$48:'CEB allocation factors step 1'!AK$64)),'CEB allocation factors step 1'!AK49/SUM('CEB allocation factors step 1'!AK$48:'CEB allocation factors step 1'!AK$64),0)</f>
        <v>0</v>
      </c>
      <c r="AL12" s="2">
        <f>IF(ISNUMBER('CEB allocation factors step 1'!AL49/SUM('CEB allocation factors step 1'!AL$48:'CEB allocation factors step 1'!AL$64)),'CEB allocation factors step 1'!AL49/SUM('CEB allocation factors step 1'!AL$48:'CEB allocation factors step 1'!AL$64),0)</f>
        <v>0</v>
      </c>
      <c r="AM12" s="2">
        <f>IF(ISNUMBER('CEB allocation factors step 1'!AM49/SUM('CEB allocation factors step 1'!AM$48:'CEB allocation factors step 1'!AM$64)),'CEB allocation factors step 1'!AM49/SUM('CEB allocation factors step 1'!AM$48:'CEB allocation factors step 1'!AM$64),0)</f>
        <v>0</v>
      </c>
      <c r="AN12" s="2">
        <f>IF(ISNUMBER('CEB allocation factors step 1'!AN49/SUM('CEB allocation factors step 1'!AN$48:'CEB allocation factors step 1'!AN$64)),'CEB allocation factors step 1'!AN49/SUM('CEB allocation factors step 1'!AN$48:'CEB allocation factors step 1'!AN$64),0)</f>
        <v>0</v>
      </c>
      <c r="AO12" s="2">
        <f>IF(ISNUMBER('CEB allocation factors step 1'!AO49/SUM('CEB allocation factors step 1'!AO$48:'CEB allocation factors step 1'!AO$64)),'CEB allocation factors step 1'!AO49/SUM('CEB allocation factors step 1'!AO$48:'CEB allocation factors step 1'!AO$64),0)</f>
        <v>0</v>
      </c>
      <c r="AP12" s="2">
        <f>IF(ISNUMBER('CEB allocation factors step 1'!AP49/SUM('CEB allocation factors step 1'!AP$48:'CEB allocation factors step 1'!AP$64)),'CEB allocation factors step 1'!AP49/SUM('CEB allocation factors step 1'!AP$48:'CEB allocation factors step 1'!AP$64),0)</f>
        <v>0</v>
      </c>
      <c r="AQ12" s="2">
        <f>IF(ISNUMBER('CEB allocation factors step 1'!AQ49/SUM('CEB allocation factors step 1'!AQ$48:'CEB allocation factors step 1'!AQ$64)),'CEB allocation factors step 1'!AQ49/SUM('CEB allocation factors step 1'!AQ$48:'CEB allocation factors step 1'!AQ$64),0)</f>
        <v>0</v>
      </c>
      <c r="AR12" s="2">
        <f>IF(ISNUMBER('CEB allocation factors step 1'!AR49/SUM('CEB allocation factors step 1'!AR$48:'CEB allocation factors step 1'!AR$64)),'CEB allocation factors step 1'!AR49/SUM('CEB allocation factors step 1'!AR$48:'CEB allocation factors step 1'!AR$64),0)</f>
        <v>0</v>
      </c>
      <c r="AS12" s="2">
        <f>IF(ISNUMBER('CEB allocation factors step 1'!AS49/SUM('CEB allocation factors step 1'!AS$48:'CEB allocation factors step 1'!AS$64)),'CEB allocation factors step 1'!AS49/SUM('CEB allocation factors step 1'!AS$48:'CEB allocation factors step 1'!AS$64),0)</f>
        <v>0</v>
      </c>
      <c r="AT12" s="2">
        <f>IF(ISNUMBER('CEB allocation factors step 1'!AT49/SUM('CEB allocation factors step 1'!AT$48:'CEB allocation factors step 1'!AT$64)),'CEB allocation factors step 1'!AT49/SUM('CEB allocation factors step 1'!AT$48:'CEB allocation factors step 1'!AT$64),0)</f>
        <v>0</v>
      </c>
      <c r="AU12" s="802">
        <f>'CEB allocation factors step 1'!AU49</f>
        <v>0</v>
      </c>
      <c r="AV12" s="801">
        <f>'CEB allocation factors step 1'!AV49</f>
        <v>0</v>
      </c>
      <c r="AW12" s="801">
        <f>'CEB allocation factors step 1'!AW49</f>
        <v>0</v>
      </c>
      <c r="AX12" s="802">
        <f>'CEB allocation factors step 1'!AX49</f>
        <v>0</v>
      </c>
      <c r="AY12" s="801">
        <f>'CEB allocation factors step 1'!AY49</f>
        <v>0</v>
      </c>
      <c r="AZ12" s="801">
        <f>'CEB allocation factors step 1'!AZ49</f>
        <v>0</v>
      </c>
      <c r="BA12" s="801">
        <f>'CEB allocation factors step 1'!BA49</f>
        <v>0</v>
      </c>
      <c r="BB12" s="801">
        <f>'CEB allocation factors step 1'!BB49</f>
        <v>0</v>
      </c>
      <c r="BC12" s="803">
        <f>'CEB allocation factors step 1'!BC49</f>
        <v>0</v>
      </c>
      <c r="BD12" s="799">
        <f>'CEB allocation factors step 1'!BD49</f>
        <v>0</v>
      </c>
    </row>
    <row r="13" spans="2:56" x14ac:dyDescent="0.2">
      <c r="E13" s="746" t="str">
        <f>'CEB allocation factors step 1'!B50</f>
        <v>Blast furnaces</v>
      </c>
      <c r="F13" s="84">
        <f>IF(ISNUMBER('CEB allocation factors step 1'!F50/SUM('CEB allocation factors step 1'!F$48:'CEB allocation factors step 1'!F$64)),'CEB allocation factors step 1'!F50/SUM('CEB allocation factors step 1'!F$48:'CEB allocation factors step 1'!F$64),0)</f>
        <v>0</v>
      </c>
      <c r="G13" s="2">
        <f>IF(ISNUMBER('CEB allocation factors step 1'!G50/SUM('CEB allocation factors step 1'!G$48:'CEB allocation factors step 1'!G$64)),'CEB allocation factors step 1'!G50/SUM('CEB allocation factors step 1'!G$48:'CEB allocation factors step 1'!G$64),0)</f>
        <v>0</v>
      </c>
      <c r="H13" s="2">
        <f>IF(ISNUMBER('CEB allocation factors step 1'!H50/SUM('CEB allocation factors step 1'!H$48:'CEB allocation factors step 1'!H$64)),'CEB allocation factors step 1'!H50/SUM('CEB allocation factors step 1'!H$48:'CEB allocation factors step 1'!H$64),0)</f>
        <v>0</v>
      </c>
      <c r="I13" s="2">
        <f>IF(ISNUMBER('CEB allocation factors step 1'!I50/SUM('CEB allocation factors step 1'!I$48:'CEB allocation factors step 1'!I$64)),'CEB allocation factors step 1'!I50/SUM('CEB allocation factors step 1'!I$48:'CEB allocation factors step 1'!I$64),0)</f>
        <v>0</v>
      </c>
      <c r="J13" s="2">
        <f>IF(ISNUMBER('CEB allocation factors step 1'!J50/SUM('CEB allocation factors step 1'!J$48:'CEB allocation factors step 1'!J$64)),'CEB allocation factors step 1'!J50/SUM('CEB allocation factors step 1'!J$48:'CEB allocation factors step 1'!J$64),0)</f>
        <v>0</v>
      </c>
      <c r="K13" s="2">
        <f>IF(ISNUMBER('CEB allocation factors step 1'!K50/SUM('CEB allocation factors step 1'!K$48:'CEB allocation factors step 1'!K$64)),'CEB allocation factors step 1'!K50/SUM('CEB allocation factors step 1'!K$48:'CEB allocation factors step 1'!K$64),0)</f>
        <v>0</v>
      </c>
      <c r="L13" s="799">
        <f>IF(ISNUMBER('CEB allocation factors step 1'!L50/SUM('CEB allocation factors step 1'!L$48:'CEB allocation factors step 1'!L$64)),'CEB allocation factors step 1'!L50/SUM('CEB allocation factors step 1'!L$48:'CEB allocation factors step 1'!L$64),0)</f>
        <v>0</v>
      </c>
      <c r="M13" s="2">
        <f>IF(ISNUMBER('CEB allocation factors step 1'!M50/SUM('CEB allocation factors step 1'!M$48:'CEB allocation factors step 1'!M$64)),'CEB allocation factors step 1'!M50/SUM('CEB allocation factors step 1'!M$48:'CEB allocation factors step 1'!M$64),0)</f>
        <v>0</v>
      </c>
      <c r="N13" s="2">
        <f>IF(ISNUMBER('CEB allocation factors step 1'!N50/SUM('CEB allocation factors step 1'!N$48:'CEB allocation factors step 1'!N$64)),'CEB allocation factors step 1'!N50/SUM('CEB allocation factors step 1'!N$48:'CEB allocation factors step 1'!N$64),0)</f>
        <v>0</v>
      </c>
      <c r="O13" s="2">
        <f>IF(ISNUMBER('CEB allocation factors step 1'!O50/SUM('CEB allocation factors step 1'!O$48:'CEB allocation factors step 1'!O$64)),'CEB allocation factors step 1'!O50/SUM('CEB allocation factors step 1'!O$48:'CEB allocation factors step 1'!O$64),0)</f>
        <v>0</v>
      </c>
      <c r="P13" s="2">
        <f>IF(ISNUMBER('CEB allocation factors step 1'!P50/SUM('CEB allocation factors step 1'!P$48:'CEB allocation factors step 1'!P$64)),'CEB allocation factors step 1'!P50/SUM('CEB allocation factors step 1'!P$48:'CEB allocation factors step 1'!P$64),0)</f>
        <v>0</v>
      </c>
      <c r="Q13" s="2">
        <f>IF(ISNUMBER('CEB allocation factors step 1'!Q50/SUM('CEB allocation factors step 1'!Q$48:'CEB allocation factors step 1'!Q$64)),'CEB allocation factors step 1'!Q50/SUM('CEB allocation factors step 1'!Q$48:'CEB allocation factors step 1'!Q$64),0)</f>
        <v>0</v>
      </c>
      <c r="R13" s="802">
        <f>IF(ISNUMBER('CEB allocation factors step 1'!R50/SUM('CEB allocation factors step 1'!R$48:'CEB allocation factors step 1'!R$64)),'CEB allocation factors step 1'!R50/SUM('CEB allocation factors step 1'!R$48:'CEB allocation factors step 1'!R$64),0)</f>
        <v>0</v>
      </c>
      <c r="S13" s="801">
        <f>IF(ISNUMBER('CEB allocation factors step 1'!S50/SUM('CEB allocation factors step 1'!S$48:'CEB allocation factors step 1'!S$64)),'CEB allocation factors step 1'!S50/SUM('CEB allocation factors step 1'!S$48:'CEB allocation factors step 1'!S$64),0)</f>
        <v>0</v>
      </c>
      <c r="T13" s="801">
        <f>IF(ISNUMBER('CEB allocation factors step 1'!T50/SUM('CEB allocation factors step 1'!T$48:'CEB allocation factors step 1'!T$64)),'CEB allocation factors step 1'!T50/SUM('CEB allocation factors step 1'!T$48:'CEB allocation factors step 1'!T$64),0)</f>
        <v>0</v>
      </c>
      <c r="U13" s="803">
        <f>IF(ISNUMBER('CEB allocation factors step 1'!U50/SUM('CEB allocation factors step 1'!U$48:'CEB allocation factors step 1'!U$64)),'CEB allocation factors step 1'!U50/SUM('CEB allocation factors step 1'!U$48:'CEB allocation factors step 1'!U$64),0)</f>
        <v>0</v>
      </c>
      <c r="V13" s="2">
        <f>IF(ISNUMBER('CEB allocation factors step 1'!V50/SUM('CEB allocation factors step 1'!V$48:'CEB allocation factors step 1'!V$64)),'CEB allocation factors step 1'!V50/SUM('CEB allocation factors step 1'!V$48:'CEB allocation factors step 1'!V$64),0)</f>
        <v>0</v>
      </c>
      <c r="W13" s="754">
        <f>IF(ISNUMBER('CEB allocation factors step 1'!W50/SUM('CEB allocation factors step 1'!W$48:'CEB allocation factors step 1'!W$64)),'CEB allocation factors step 1'!W50/SUM('CEB allocation factors step 1'!W$48:'CEB allocation factors step 1'!W$64),0)</f>
        <v>0</v>
      </c>
      <c r="X13" s="2">
        <f>IF(ISNUMBER('CEB allocation factors step 1'!X50/SUM('CEB allocation factors step 1'!X$48:'CEB allocation factors step 1'!X$64)),'CEB allocation factors step 1'!X50/SUM('CEB allocation factors step 1'!X$48:'CEB allocation factors step 1'!X$64),0)</f>
        <v>0</v>
      </c>
      <c r="Y13" s="2">
        <f>IF(ISNUMBER('CEB allocation factors step 1'!Y50/SUM('CEB allocation factors step 1'!Y$48:'CEB allocation factors step 1'!Y$64)),'CEB allocation factors step 1'!Y50/SUM('CEB allocation factors step 1'!Y$48:'CEB allocation factors step 1'!Y$64),0)</f>
        <v>0</v>
      </c>
      <c r="Z13" s="2">
        <f>IF(ISNUMBER('CEB allocation factors step 1'!Z50/SUM('CEB allocation factors step 1'!Z$48:'CEB allocation factors step 1'!Z$64)),'CEB allocation factors step 1'!Z50/SUM('CEB allocation factors step 1'!Z$48:'CEB allocation factors step 1'!Z$64),0)</f>
        <v>0</v>
      </c>
      <c r="AA13" s="2">
        <f>IF(ISNUMBER('CEB allocation factors step 1'!AA50/SUM('CEB allocation factors step 1'!AA$48:'CEB allocation factors step 1'!AA$64)),'CEB allocation factors step 1'!AA50/SUM('CEB allocation factors step 1'!AA$48:'CEB allocation factors step 1'!AA$64),0)</f>
        <v>0</v>
      </c>
      <c r="AB13" s="2">
        <f>IF(ISNUMBER('CEB allocation factors step 1'!AB50/SUM('CEB allocation factors step 1'!AB$48:'CEB allocation factors step 1'!AB$64)),'CEB allocation factors step 1'!AB50/SUM('CEB allocation factors step 1'!AB$48:'CEB allocation factors step 1'!AB$64),0)</f>
        <v>0</v>
      </c>
      <c r="AC13" s="2">
        <f>IF(ISNUMBER('CEB allocation factors step 1'!AC50/SUM('CEB allocation factors step 1'!AC$48:'CEB allocation factors step 1'!AC$64)),'CEB allocation factors step 1'!AC50/SUM('CEB allocation factors step 1'!AC$48:'CEB allocation factors step 1'!AC$64),0)</f>
        <v>0</v>
      </c>
      <c r="AD13" s="2">
        <f>IF(ISNUMBER('CEB allocation factors step 1'!AD50/SUM('CEB allocation factors step 1'!AD$48:'CEB allocation factors step 1'!AD$64)),'CEB allocation factors step 1'!AD50/SUM('CEB allocation factors step 1'!AD$48:'CEB allocation factors step 1'!AD$64),0)</f>
        <v>0</v>
      </c>
      <c r="AE13" s="2">
        <f>IF(ISNUMBER('CEB allocation factors step 1'!AE50/SUM('CEB allocation factors step 1'!AE$48:'CEB allocation factors step 1'!AE$64)),'CEB allocation factors step 1'!AE50/SUM('CEB allocation factors step 1'!AE$48:'CEB allocation factors step 1'!AE$64),0)</f>
        <v>0</v>
      </c>
      <c r="AF13" s="2">
        <f>IF(ISNUMBER('CEB allocation factors step 1'!AF50/SUM('CEB allocation factors step 1'!AF$48:'CEB allocation factors step 1'!AF$64)),'CEB allocation factors step 1'!AF50/SUM('CEB allocation factors step 1'!AF$48:'CEB allocation factors step 1'!AF$64),0)</f>
        <v>0</v>
      </c>
      <c r="AG13" s="2">
        <f>IF(ISNUMBER('CEB allocation factors step 1'!AG50/SUM('CEB allocation factors step 1'!AG$48:'CEB allocation factors step 1'!AG$64)),'CEB allocation factors step 1'!AG50/SUM('CEB allocation factors step 1'!AG$48:'CEB allocation factors step 1'!AG$64),0)</f>
        <v>0</v>
      </c>
      <c r="AH13" s="2">
        <f>IF(ISNUMBER('CEB allocation factors step 1'!AH50/SUM('CEB allocation factors step 1'!AH$48:'CEB allocation factors step 1'!AH$64)),'CEB allocation factors step 1'!AH50/SUM('CEB allocation factors step 1'!AH$48:'CEB allocation factors step 1'!AH$64),0)</f>
        <v>0</v>
      </c>
      <c r="AI13" s="2">
        <f>IF(ISNUMBER('CEB allocation factors step 1'!AI50/SUM('CEB allocation factors step 1'!AI$48:'CEB allocation factors step 1'!AI$64)),'CEB allocation factors step 1'!AI50/SUM('CEB allocation factors step 1'!AI$48:'CEB allocation factors step 1'!AI$64),0)</f>
        <v>0</v>
      </c>
      <c r="AJ13" s="2">
        <f>IF(ISNUMBER('CEB allocation factors step 1'!AJ50/SUM('CEB allocation factors step 1'!AJ$48:'CEB allocation factors step 1'!AJ$64)),'CEB allocation factors step 1'!AJ50/SUM('CEB allocation factors step 1'!AJ$48:'CEB allocation factors step 1'!AJ$64),0)</f>
        <v>0</v>
      </c>
      <c r="AK13" s="2">
        <f>IF(ISNUMBER('CEB allocation factors step 1'!AK50/SUM('CEB allocation factors step 1'!AK$48:'CEB allocation factors step 1'!AK$64)),'CEB allocation factors step 1'!AK50/SUM('CEB allocation factors step 1'!AK$48:'CEB allocation factors step 1'!AK$64),0)</f>
        <v>0</v>
      </c>
      <c r="AL13" s="2">
        <f>IF(ISNUMBER('CEB allocation factors step 1'!AL50/SUM('CEB allocation factors step 1'!AL$48:'CEB allocation factors step 1'!AL$64)),'CEB allocation factors step 1'!AL50/SUM('CEB allocation factors step 1'!AL$48:'CEB allocation factors step 1'!AL$64),0)</f>
        <v>0</v>
      </c>
      <c r="AM13" s="2">
        <f>IF(ISNUMBER('CEB allocation factors step 1'!AM50/SUM('CEB allocation factors step 1'!AM$48:'CEB allocation factors step 1'!AM$64)),'CEB allocation factors step 1'!AM50/SUM('CEB allocation factors step 1'!AM$48:'CEB allocation factors step 1'!AM$64),0)</f>
        <v>0</v>
      </c>
      <c r="AN13" s="2">
        <f>IF(ISNUMBER('CEB allocation factors step 1'!AN50/SUM('CEB allocation factors step 1'!AN$48:'CEB allocation factors step 1'!AN$64)),'CEB allocation factors step 1'!AN50/SUM('CEB allocation factors step 1'!AN$48:'CEB allocation factors step 1'!AN$64),0)</f>
        <v>0</v>
      </c>
      <c r="AO13" s="2">
        <f>IF(ISNUMBER('CEB allocation factors step 1'!AO50/SUM('CEB allocation factors step 1'!AO$48:'CEB allocation factors step 1'!AO$64)),'CEB allocation factors step 1'!AO50/SUM('CEB allocation factors step 1'!AO$48:'CEB allocation factors step 1'!AO$64),0)</f>
        <v>0</v>
      </c>
      <c r="AP13" s="2">
        <f>IF(ISNUMBER('CEB allocation factors step 1'!AP50/SUM('CEB allocation factors step 1'!AP$48:'CEB allocation factors step 1'!AP$64)),'CEB allocation factors step 1'!AP50/SUM('CEB allocation factors step 1'!AP$48:'CEB allocation factors step 1'!AP$64),0)</f>
        <v>0</v>
      </c>
      <c r="AQ13" s="2">
        <f>IF(ISNUMBER('CEB allocation factors step 1'!AQ50/SUM('CEB allocation factors step 1'!AQ$48:'CEB allocation factors step 1'!AQ$64)),'CEB allocation factors step 1'!AQ50/SUM('CEB allocation factors step 1'!AQ$48:'CEB allocation factors step 1'!AQ$64),0)</f>
        <v>0</v>
      </c>
      <c r="AR13" s="2">
        <f>IF(ISNUMBER('CEB allocation factors step 1'!AR50/SUM('CEB allocation factors step 1'!AR$48:'CEB allocation factors step 1'!AR$64)),'CEB allocation factors step 1'!AR50/SUM('CEB allocation factors step 1'!AR$48:'CEB allocation factors step 1'!AR$64),0)</f>
        <v>0</v>
      </c>
      <c r="AS13" s="2">
        <f>IF(ISNUMBER('CEB allocation factors step 1'!AS50/SUM('CEB allocation factors step 1'!AS$48:'CEB allocation factors step 1'!AS$64)),'CEB allocation factors step 1'!AS50/SUM('CEB allocation factors step 1'!AS$48:'CEB allocation factors step 1'!AS$64),0)</f>
        <v>0</v>
      </c>
      <c r="AT13" s="2">
        <f>IF(ISNUMBER('CEB allocation factors step 1'!AT50/SUM('CEB allocation factors step 1'!AT$48:'CEB allocation factors step 1'!AT$64)),'CEB allocation factors step 1'!AT50/SUM('CEB allocation factors step 1'!AT$48:'CEB allocation factors step 1'!AT$64),0)</f>
        <v>0</v>
      </c>
      <c r="AU13" s="802">
        <f>'CEB allocation factors step 1'!AU50</f>
        <v>0</v>
      </c>
      <c r="AV13" s="801">
        <f>'CEB allocation factors step 1'!AV50</f>
        <v>0</v>
      </c>
      <c r="AW13" s="801">
        <f>'CEB allocation factors step 1'!AW50</f>
        <v>0</v>
      </c>
      <c r="AX13" s="802">
        <f>'CEB allocation factors step 1'!AX50</f>
        <v>0</v>
      </c>
      <c r="AY13" s="801">
        <f>'CEB allocation factors step 1'!AY50</f>
        <v>0</v>
      </c>
      <c r="AZ13" s="801">
        <f>'CEB allocation factors step 1'!AZ50</f>
        <v>0</v>
      </c>
      <c r="BA13" s="801">
        <f>'CEB allocation factors step 1'!BA50</f>
        <v>0</v>
      </c>
      <c r="BB13" s="801">
        <f>'CEB allocation factors step 1'!BB50</f>
        <v>0</v>
      </c>
      <c r="BC13" s="803">
        <f>'CEB allocation factors step 1'!BC50</f>
        <v>0</v>
      </c>
      <c r="BD13" s="799">
        <f>'CEB allocation factors step 1'!BD50</f>
        <v>0</v>
      </c>
    </row>
    <row r="14" spans="2:56" x14ac:dyDescent="0.2">
      <c r="E14" s="746" t="str">
        <f>'CEB allocation factors step 1'!B51</f>
        <v>Gas works</v>
      </c>
      <c r="F14" s="84">
        <f>IF(ISNUMBER('CEB allocation factors step 1'!F51/SUM('CEB allocation factors step 1'!F$48:'CEB allocation factors step 1'!F$64)),'CEB allocation factors step 1'!F51/SUM('CEB allocation factors step 1'!F$48:'CEB allocation factors step 1'!F$64),0)</f>
        <v>0</v>
      </c>
      <c r="G14" s="2">
        <f>IF(ISNUMBER('CEB allocation factors step 1'!G51/SUM('CEB allocation factors step 1'!G$48:'CEB allocation factors step 1'!G$64)),'CEB allocation factors step 1'!G51/SUM('CEB allocation factors step 1'!G$48:'CEB allocation factors step 1'!G$64),0)</f>
        <v>0</v>
      </c>
      <c r="H14" s="2">
        <f>IF(ISNUMBER('CEB allocation factors step 1'!H51/SUM('CEB allocation factors step 1'!H$48:'CEB allocation factors step 1'!H$64)),'CEB allocation factors step 1'!H51/SUM('CEB allocation factors step 1'!H$48:'CEB allocation factors step 1'!H$64),0)</f>
        <v>0</v>
      </c>
      <c r="I14" s="2">
        <f>IF(ISNUMBER('CEB allocation factors step 1'!I51/SUM('CEB allocation factors step 1'!I$48:'CEB allocation factors step 1'!I$64)),'CEB allocation factors step 1'!I51/SUM('CEB allocation factors step 1'!I$48:'CEB allocation factors step 1'!I$64),0)</f>
        <v>0</v>
      </c>
      <c r="J14" s="2">
        <f>IF(ISNUMBER('CEB allocation factors step 1'!J51/SUM('CEB allocation factors step 1'!J$48:'CEB allocation factors step 1'!J$64)),'CEB allocation factors step 1'!J51/SUM('CEB allocation factors step 1'!J$48:'CEB allocation factors step 1'!J$64),0)</f>
        <v>0</v>
      </c>
      <c r="K14" s="2">
        <f>IF(ISNUMBER('CEB allocation factors step 1'!K51/SUM('CEB allocation factors step 1'!K$48:'CEB allocation factors step 1'!K$64)),'CEB allocation factors step 1'!K51/SUM('CEB allocation factors step 1'!K$48:'CEB allocation factors step 1'!K$64),0)</f>
        <v>0</v>
      </c>
      <c r="L14" s="799">
        <f>IF(ISNUMBER('CEB allocation factors step 1'!L51/SUM('CEB allocation factors step 1'!L$48:'CEB allocation factors step 1'!L$64)),'CEB allocation factors step 1'!L51/SUM('CEB allocation factors step 1'!L$48:'CEB allocation factors step 1'!L$64),0)</f>
        <v>0</v>
      </c>
      <c r="M14" s="2">
        <f>IF(ISNUMBER('CEB allocation factors step 1'!M51/SUM('CEB allocation factors step 1'!M$48:'CEB allocation factors step 1'!M$64)),'CEB allocation factors step 1'!M51/SUM('CEB allocation factors step 1'!M$48:'CEB allocation factors step 1'!M$64),0)</f>
        <v>0</v>
      </c>
      <c r="N14" s="2">
        <f>IF(ISNUMBER('CEB allocation factors step 1'!N51/SUM('CEB allocation factors step 1'!N$48:'CEB allocation factors step 1'!N$64)),'CEB allocation factors step 1'!N51/SUM('CEB allocation factors step 1'!N$48:'CEB allocation factors step 1'!N$64),0)</f>
        <v>0</v>
      </c>
      <c r="O14" s="2">
        <f>IF(ISNUMBER('CEB allocation factors step 1'!O51/SUM('CEB allocation factors step 1'!O$48:'CEB allocation factors step 1'!O$64)),'CEB allocation factors step 1'!O51/SUM('CEB allocation factors step 1'!O$48:'CEB allocation factors step 1'!O$64),0)</f>
        <v>0</v>
      </c>
      <c r="P14" s="2">
        <f>IF(ISNUMBER('CEB allocation factors step 1'!P51/SUM('CEB allocation factors step 1'!P$48:'CEB allocation factors step 1'!P$64)),'CEB allocation factors step 1'!P51/SUM('CEB allocation factors step 1'!P$48:'CEB allocation factors step 1'!P$64),0)</f>
        <v>0</v>
      </c>
      <c r="Q14" s="2">
        <f>IF(ISNUMBER('CEB allocation factors step 1'!Q51/SUM('CEB allocation factors step 1'!Q$48:'CEB allocation factors step 1'!Q$64)),'CEB allocation factors step 1'!Q51/SUM('CEB allocation factors step 1'!Q$48:'CEB allocation factors step 1'!Q$64),0)</f>
        <v>0</v>
      </c>
      <c r="R14" s="802">
        <f>IF(ISNUMBER('CEB allocation factors step 1'!R51/SUM('CEB allocation factors step 1'!R$48:'CEB allocation factors step 1'!R$64)),'CEB allocation factors step 1'!R51/SUM('CEB allocation factors step 1'!R$48:'CEB allocation factors step 1'!R$64),0)</f>
        <v>0</v>
      </c>
      <c r="S14" s="801">
        <f>IF(ISNUMBER('CEB allocation factors step 1'!S51/SUM('CEB allocation factors step 1'!S$48:'CEB allocation factors step 1'!S$64)),'CEB allocation factors step 1'!S51/SUM('CEB allocation factors step 1'!S$48:'CEB allocation factors step 1'!S$64),0)</f>
        <v>0</v>
      </c>
      <c r="T14" s="801">
        <f>IF(ISNUMBER('CEB allocation factors step 1'!T51/SUM('CEB allocation factors step 1'!T$48:'CEB allocation factors step 1'!T$64)),'CEB allocation factors step 1'!T51/SUM('CEB allocation factors step 1'!T$48:'CEB allocation factors step 1'!T$64),0)</f>
        <v>0</v>
      </c>
      <c r="U14" s="803">
        <f>IF(ISNUMBER('CEB allocation factors step 1'!U51/SUM('CEB allocation factors step 1'!U$48:'CEB allocation factors step 1'!U$64)),'CEB allocation factors step 1'!U51/SUM('CEB allocation factors step 1'!U$48:'CEB allocation factors step 1'!U$64),0)</f>
        <v>0</v>
      </c>
      <c r="V14" s="2">
        <f>IF(ISNUMBER('CEB allocation factors step 1'!V51/SUM('CEB allocation factors step 1'!V$48:'CEB allocation factors step 1'!V$64)),'CEB allocation factors step 1'!V51/SUM('CEB allocation factors step 1'!V$48:'CEB allocation factors step 1'!V$64),0)</f>
        <v>0</v>
      </c>
      <c r="W14" s="754">
        <f>IF(ISNUMBER('CEB allocation factors step 1'!W51/SUM('CEB allocation factors step 1'!W$48:'CEB allocation factors step 1'!W$64)),'CEB allocation factors step 1'!W51/SUM('CEB allocation factors step 1'!W$48:'CEB allocation factors step 1'!W$64),0)</f>
        <v>0</v>
      </c>
      <c r="X14" s="2">
        <f>IF(ISNUMBER('CEB allocation factors step 1'!X51/SUM('CEB allocation factors step 1'!X$48:'CEB allocation factors step 1'!X$64)),'CEB allocation factors step 1'!X51/SUM('CEB allocation factors step 1'!X$48:'CEB allocation factors step 1'!X$64),0)</f>
        <v>0</v>
      </c>
      <c r="Y14" s="2">
        <f>IF(ISNUMBER('CEB allocation factors step 1'!Y51/SUM('CEB allocation factors step 1'!Y$48:'CEB allocation factors step 1'!Y$64)),'CEB allocation factors step 1'!Y51/SUM('CEB allocation factors step 1'!Y$48:'CEB allocation factors step 1'!Y$64),0)</f>
        <v>0</v>
      </c>
      <c r="Z14" s="2">
        <f>IF(ISNUMBER('CEB allocation factors step 1'!Z51/SUM('CEB allocation factors step 1'!Z$48:'CEB allocation factors step 1'!Z$64)),'CEB allocation factors step 1'!Z51/SUM('CEB allocation factors step 1'!Z$48:'CEB allocation factors step 1'!Z$64),0)</f>
        <v>0</v>
      </c>
      <c r="AA14" s="2">
        <f>IF(ISNUMBER('CEB allocation factors step 1'!AA51/SUM('CEB allocation factors step 1'!AA$48:'CEB allocation factors step 1'!AA$64)),'CEB allocation factors step 1'!AA51/SUM('CEB allocation factors step 1'!AA$48:'CEB allocation factors step 1'!AA$64),0)</f>
        <v>0</v>
      </c>
      <c r="AB14" s="2">
        <f>IF(ISNUMBER('CEB allocation factors step 1'!AB51/SUM('CEB allocation factors step 1'!AB$48:'CEB allocation factors step 1'!AB$64)),'CEB allocation factors step 1'!AB51/SUM('CEB allocation factors step 1'!AB$48:'CEB allocation factors step 1'!AB$64),0)</f>
        <v>0</v>
      </c>
      <c r="AC14" s="2">
        <f>IF(ISNUMBER('CEB allocation factors step 1'!AC51/SUM('CEB allocation factors step 1'!AC$48:'CEB allocation factors step 1'!AC$64)),'CEB allocation factors step 1'!AC51/SUM('CEB allocation factors step 1'!AC$48:'CEB allocation factors step 1'!AC$64),0)</f>
        <v>0</v>
      </c>
      <c r="AD14" s="2">
        <f>IF(ISNUMBER('CEB allocation factors step 1'!AD51/SUM('CEB allocation factors step 1'!AD$48:'CEB allocation factors step 1'!AD$64)),'CEB allocation factors step 1'!AD51/SUM('CEB allocation factors step 1'!AD$48:'CEB allocation factors step 1'!AD$64),0)</f>
        <v>0</v>
      </c>
      <c r="AE14" s="2">
        <f>IF(ISNUMBER('CEB allocation factors step 1'!AE51/SUM('CEB allocation factors step 1'!AE$48:'CEB allocation factors step 1'!AE$64)),'CEB allocation factors step 1'!AE51/SUM('CEB allocation factors step 1'!AE$48:'CEB allocation factors step 1'!AE$64),0)</f>
        <v>0</v>
      </c>
      <c r="AF14" s="2">
        <f>IF(ISNUMBER('CEB allocation factors step 1'!AF51/SUM('CEB allocation factors step 1'!AF$48:'CEB allocation factors step 1'!AF$64)),'CEB allocation factors step 1'!AF51/SUM('CEB allocation factors step 1'!AF$48:'CEB allocation factors step 1'!AF$64),0)</f>
        <v>0</v>
      </c>
      <c r="AG14" s="2">
        <f>IF(ISNUMBER('CEB allocation factors step 1'!AG51/SUM('CEB allocation factors step 1'!AG$48:'CEB allocation factors step 1'!AG$64)),'CEB allocation factors step 1'!AG51/SUM('CEB allocation factors step 1'!AG$48:'CEB allocation factors step 1'!AG$64),0)</f>
        <v>0</v>
      </c>
      <c r="AH14" s="2">
        <f>IF(ISNUMBER('CEB allocation factors step 1'!AH51/SUM('CEB allocation factors step 1'!AH$48:'CEB allocation factors step 1'!AH$64)),'CEB allocation factors step 1'!AH51/SUM('CEB allocation factors step 1'!AH$48:'CEB allocation factors step 1'!AH$64),0)</f>
        <v>0</v>
      </c>
      <c r="AI14" s="2">
        <f>IF(ISNUMBER('CEB allocation factors step 1'!AI51/SUM('CEB allocation factors step 1'!AI$48:'CEB allocation factors step 1'!AI$64)),'CEB allocation factors step 1'!AI51/SUM('CEB allocation factors step 1'!AI$48:'CEB allocation factors step 1'!AI$64),0)</f>
        <v>0</v>
      </c>
      <c r="AJ14" s="2">
        <f>IF(ISNUMBER('CEB allocation factors step 1'!AJ51/SUM('CEB allocation factors step 1'!AJ$48:'CEB allocation factors step 1'!AJ$64)),'CEB allocation factors step 1'!AJ51/SUM('CEB allocation factors step 1'!AJ$48:'CEB allocation factors step 1'!AJ$64),0)</f>
        <v>0</v>
      </c>
      <c r="AK14" s="2">
        <f>IF(ISNUMBER('CEB allocation factors step 1'!AK51/SUM('CEB allocation factors step 1'!AK$48:'CEB allocation factors step 1'!AK$64)),'CEB allocation factors step 1'!AK51/SUM('CEB allocation factors step 1'!AK$48:'CEB allocation factors step 1'!AK$64),0)</f>
        <v>0</v>
      </c>
      <c r="AL14" s="2">
        <f>IF(ISNUMBER('CEB allocation factors step 1'!AL51/SUM('CEB allocation factors step 1'!AL$48:'CEB allocation factors step 1'!AL$64)),'CEB allocation factors step 1'!AL51/SUM('CEB allocation factors step 1'!AL$48:'CEB allocation factors step 1'!AL$64),0)</f>
        <v>0</v>
      </c>
      <c r="AM14" s="2">
        <f>IF(ISNUMBER('CEB allocation factors step 1'!AM51/SUM('CEB allocation factors step 1'!AM$48:'CEB allocation factors step 1'!AM$64)),'CEB allocation factors step 1'!AM51/SUM('CEB allocation factors step 1'!AM$48:'CEB allocation factors step 1'!AM$64),0)</f>
        <v>0</v>
      </c>
      <c r="AN14" s="2">
        <f>IF(ISNUMBER('CEB allocation factors step 1'!AN51/SUM('CEB allocation factors step 1'!AN$48:'CEB allocation factors step 1'!AN$64)),'CEB allocation factors step 1'!AN51/SUM('CEB allocation factors step 1'!AN$48:'CEB allocation factors step 1'!AN$64),0)</f>
        <v>0</v>
      </c>
      <c r="AO14" s="2">
        <f>IF(ISNUMBER('CEB allocation factors step 1'!AO51/SUM('CEB allocation factors step 1'!AO$48:'CEB allocation factors step 1'!AO$64)),'CEB allocation factors step 1'!AO51/SUM('CEB allocation factors step 1'!AO$48:'CEB allocation factors step 1'!AO$64),0)</f>
        <v>0</v>
      </c>
      <c r="AP14" s="2">
        <f>IF(ISNUMBER('CEB allocation factors step 1'!AP51/SUM('CEB allocation factors step 1'!AP$48:'CEB allocation factors step 1'!AP$64)),'CEB allocation factors step 1'!AP51/SUM('CEB allocation factors step 1'!AP$48:'CEB allocation factors step 1'!AP$64),0)</f>
        <v>0</v>
      </c>
      <c r="AQ14" s="2">
        <f>IF(ISNUMBER('CEB allocation factors step 1'!AQ51/SUM('CEB allocation factors step 1'!AQ$48:'CEB allocation factors step 1'!AQ$64)),'CEB allocation factors step 1'!AQ51/SUM('CEB allocation factors step 1'!AQ$48:'CEB allocation factors step 1'!AQ$64),0)</f>
        <v>0</v>
      </c>
      <c r="AR14" s="2">
        <f>IF(ISNUMBER('CEB allocation factors step 1'!AR51/SUM('CEB allocation factors step 1'!AR$48:'CEB allocation factors step 1'!AR$64)),'CEB allocation factors step 1'!AR51/SUM('CEB allocation factors step 1'!AR$48:'CEB allocation factors step 1'!AR$64),0)</f>
        <v>0</v>
      </c>
      <c r="AS14" s="2">
        <f>IF(ISNUMBER('CEB allocation factors step 1'!AS51/SUM('CEB allocation factors step 1'!AS$48:'CEB allocation factors step 1'!AS$64)),'CEB allocation factors step 1'!AS51/SUM('CEB allocation factors step 1'!AS$48:'CEB allocation factors step 1'!AS$64),0)</f>
        <v>0</v>
      </c>
      <c r="AT14" s="2">
        <f>IF(ISNUMBER('CEB allocation factors step 1'!AT51/SUM('CEB allocation factors step 1'!AT$48:'CEB allocation factors step 1'!AT$64)),'CEB allocation factors step 1'!AT51/SUM('CEB allocation factors step 1'!AT$48:'CEB allocation factors step 1'!AT$64),0)</f>
        <v>0</v>
      </c>
      <c r="AU14" s="802">
        <f>'CEB allocation factors step 1'!AU51</f>
        <v>0</v>
      </c>
      <c r="AV14" s="801">
        <f>'CEB allocation factors step 1'!AV51</f>
        <v>0</v>
      </c>
      <c r="AW14" s="801">
        <f>'CEB allocation factors step 1'!AW51</f>
        <v>0</v>
      </c>
      <c r="AX14" s="802">
        <f>'CEB allocation factors step 1'!AX51</f>
        <v>0</v>
      </c>
      <c r="AY14" s="801">
        <f>'CEB allocation factors step 1'!AY51</f>
        <v>0</v>
      </c>
      <c r="AZ14" s="801">
        <f>'CEB allocation factors step 1'!AZ51</f>
        <v>0</v>
      </c>
      <c r="BA14" s="801">
        <f>'CEB allocation factors step 1'!BA51</f>
        <v>0</v>
      </c>
      <c r="BB14" s="801">
        <f>'CEB allocation factors step 1'!BB51</f>
        <v>0</v>
      </c>
      <c r="BC14" s="803">
        <f>'CEB allocation factors step 1'!BC51</f>
        <v>0</v>
      </c>
      <c r="BD14" s="799">
        <f>'CEB allocation factors step 1'!BD51</f>
        <v>0</v>
      </c>
    </row>
    <row r="15" spans="2:56" x14ac:dyDescent="0.2">
      <c r="E15" s="746" t="str">
        <f>'CEB allocation factors step 1'!B52</f>
        <v>Gasification plants for biogases</v>
      </c>
      <c r="F15" s="84">
        <f>IF(ISNUMBER('CEB allocation factors step 1'!F52/SUM('CEB allocation factors step 1'!F$48:'CEB allocation factors step 1'!F$64)),'CEB allocation factors step 1'!F52/SUM('CEB allocation factors step 1'!F$48:'CEB allocation factors step 1'!F$64),0)</f>
        <v>0</v>
      </c>
      <c r="G15" s="2">
        <f>IF(ISNUMBER('CEB allocation factors step 1'!G52/SUM('CEB allocation factors step 1'!G$48:'CEB allocation factors step 1'!G$64)),'CEB allocation factors step 1'!G52/SUM('CEB allocation factors step 1'!G$48:'CEB allocation factors step 1'!G$64),0)</f>
        <v>0</v>
      </c>
      <c r="H15" s="2">
        <f>IF(ISNUMBER('CEB allocation factors step 1'!H52/SUM('CEB allocation factors step 1'!H$48:'CEB allocation factors step 1'!H$64)),'CEB allocation factors step 1'!H52/SUM('CEB allocation factors step 1'!H$48:'CEB allocation factors step 1'!H$64),0)</f>
        <v>0</v>
      </c>
      <c r="I15" s="2">
        <f>IF(ISNUMBER('CEB allocation factors step 1'!I52/SUM('CEB allocation factors step 1'!I$48:'CEB allocation factors step 1'!I$64)),'CEB allocation factors step 1'!I52/SUM('CEB allocation factors step 1'!I$48:'CEB allocation factors step 1'!I$64),0)</f>
        <v>0</v>
      </c>
      <c r="J15" s="2">
        <f>IF(ISNUMBER('CEB allocation factors step 1'!J52/SUM('CEB allocation factors step 1'!J$48:'CEB allocation factors step 1'!J$64)),'CEB allocation factors step 1'!J52/SUM('CEB allocation factors step 1'!J$48:'CEB allocation factors step 1'!J$64),0)</f>
        <v>0</v>
      </c>
      <c r="K15" s="2">
        <f>IF(ISNUMBER('CEB allocation factors step 1'!K52/SUM('CEB allocation factors step 1'!K$48:'CEB allocation factors step 1'!K$64)),'CEB allocation factors step 1'!K52/SUM('CEB allocation factors step 1'!K$48:'CEB allocation factors step 1'!K$64),0)</f>
        <v>0</v>
      </c>
      <c r="L15" s="799">
        <f>IF(ISNUMBER('CEB allocation factors step 1'!L52/SUM('CEB allocation factors step 1'!L$48:'CEB allocation factors step 1'!L$64)),'CEB allocation factors step 1'!L52/SUM('CEB allocation factors step 1'!L$48:'CEB allocation factors step 1'!L$64),0)</f>
        <v>0</v>
      </c>
      <c r="M15" s="2">
        <f>IF(ISNUMBER('CEB allocation factors step 1'!M52/SUM('CEB allocation factors step 1'!M$48:'CEB allocation factors step 1'!M$64)),'CEB allocation factors step 1'!M52/SUM('CEB allocation factors step 1'!M$48:'CEB allocation factors step 1'!M$64),0)</f>
        <v>0</v>
      </c>
      <c r="N15" s="2">
        <f>IF(ISNUMBER('CEB allocation factors step 1'!N52/SUM('CEB allocation factors step 1'!N$48:'CEB allocation factors step 1'!N$64)),'CEB allocation factors step 1'!N52/SUM('CEB allocation factors step 1'!N$48:'CEB allocation factors step 1'!N$64),0)</f>
        <v>0</v>
      </c>
      <c r="O15" s="2">
        <f>IF(ISNUMBER('CEB allocation factors step 1'!O52/SUM('CEB allocation factors step 1'!O$48:'CEB allocation factors step 1'!O$64)),'CEB allocation factors step 1'!O52/SUM('CEB allocation factors step 1'!O$48:'CEB allocation factors step 1'!O$64),0)</f>
        <v>0</v>
      </c>
      <c r="P15" s="2">
        <f>IF(ISNUMBER('CEB allocation factors step 1'!P52/SUM('CEB allocation factors step 1'!P$48:'CEB allocation factors step 1'!P$64)),'CEB allocation factors step 1'!P52/SUM('CEB allocation factors step 1'!P$48:'CEB allocation factors step 1'!P$64),0)</f>
        <v>0</v>
      </c>
      <c r="Q15" s="2">
        <f>IF(ISNUMBER('CEB allocation factors step 1'!Q52/SUM('CEB allocation factors step 1'!Q$48:'CEB allocation factors step 1'!Q$64)),'CEB allocation factors step 1'!Q52/SUM('CEB allocation factors step 1'!Q$48:'CEB allocation factors step 1'!Q$64),0)</f>
        <v>0</v>
      </c>
      <c r="R15" s="802">
        <f>IF(ISNUMBER('CEB allocation factors step 1'!R52/SUM('CEB allocation factors step 1'!R$48:'CEB allocation factors step 1'!R$64)),'CEB allocation factors step 1'!R52/SUM('CEB allocation factors step 1'!R$48:'CEB allocation factors step 1'!R$64),0)</f>
        <v>0</v>
      </c>
      <c r="S15" s="801">
        <f>IF(ISNUMBER('CEB allocation factors step 1'!S52/SUM('CEB allocation factors step 1'!S$48:'CEB allocation factors step 1'!S$64)),'CEB allocation factors step 1'!S52/SUM('CEB allocation factors step 1'!S$48:'CEB allocation factors step 1'!S$64),0)</f>
        <v>0</v>
      </c>
      <c r="T15" s="801">
        <f>IF(ISNUMBER('CEB allocation factors step 1'!T52/SUM('CEB allocation factors step 1'!T$48:'CEB allocation factors step 1'!T$64)),'CEB allocation factors step 1'!T52/SUM('CEB allocation factors step 1'!T$48:'CEB allocation factors step 1'!T$64),0)</f>
        <v>0</v>
      </c>
      <c r="U15" s="803">
        <f>IF(ISNUMBER('CEB allocation factors step 1'!U52/SUM('CEB allocation factors step 1'!U$48:'CEB allocation factors step 1'!U$64)),'CEB allocation factors step 1'!U52/SUM('CEB allocation factors step 1'!U$48:'CEB allocation factors step 1'!U$64),0)</f>
        <v>0</v>
      </c>
      <c r="V15" s="2">
        <f>IF(ISNUMBER('CEB allocation factors step 1'!V52/SUM('CEB allocation factors step 1'!V$48:'CEB allocation factors step 1'!V$64)),'CEB allocation factors step 1'!V52/SUM('CEB allocation factors step 1'!V$48:'CEB allocation factors step 1'!V$64),0)</f>
        <v>0</v>
      </c>
      <c r="W15" s="754">
        <f>IF(ISNUMBER('CEB allocation factors step 1'!W52/SUM('CEB allocation factors step 1'!W$48:'CEB allocation factors step 1'!W$64)),'CEB allocation factors step 1'!W52/SUM('CEB allocation factors step 1'!W$48:'CEB allocation factors step 1'!W$64),0)</f>
        <v>0</v>
      </c>
      <c r="X15" s="2">
        <f>IF(ISNUMBER('CEB allocation factors step 1'!X52/SUM('CEB allocation factors step 1'!X$48:'CEB allocation factors step 1'!X$64)),'CEB allocation factors step 1'!X52/SUM('CEB allocation factors step 1'!X$48:'CEB allocation factors step 1'!X$64),0)</f>
        <v>0</v>
      </c>
      <c r="Y15" s="2">
        <f>IF(ISNUMBER('CEB allocation factors step 1'!Y52/SUM('CEB allocation factors step 1'!Y$48:'CEB allocation factors step 1'!Y$64)),'CEB allocation factors step 1'!Y52/SUM('CEB allocation factors step 1'!Y$48:'CEB allocation factors step 1'!Y$64),0)</f>
        <v>0</v>
      </c>
      <c r="Z15" s="2">
        <f>IF(ISNUMBER('CEB allocation factors step 1'!Z52/SUM('CEB allocation factors step 1'!Z$48:'CEB allocation factors step 1'!Z$64)),'CEB allocation factors step 1'!Z52/SUM('CEB allocation factors step 1'!Z$48:'CEB allocation factors step 1'!Z$64),0)</f>
        <v>0</v>
      </c>
      <c r="AA15" s="2">
        <f>IF(ISNUMBER('CEB allocation factors step 1'!AA52/SUM('CEB allocation factors step 1'!AA$48:'CEB allocation factors step 1'!AA$64)),'CEB allocation factors step 1'!AA52/SUM('CEB allocation factors step 1'!AA$48:'CEB allocation factors step 1'!AA$64),0)</f>
        <v>0</v>
      </c>
      <c r="AB15" s="2">
        <f>IF(ISNUMBER('CEB allocation factors step 1'!AB52/SUM('CEB allocation factors step 1'!AB$48:'CEB allocation factors step 1'!AB$64)),'CEB allocation factors step 1'!AB52/SUM('CEB allocation factors step 1'!AB$48:'CEB allocation factors step 1'!AB$64),0)</f>
        <v>0</v>
      </c>
      <c r="AC15" s="2">
        <f>IF(ISNUMBER('CEB allocation factors step 1'!AC52/SUM('CEB allocation factors step 1'!AC$48:'CEB allocation factors step 1'!AC$64)),'CEB allocation factors step 1'!AC52/SUM('CEB allocation factors step 1'!AC$48:'CEB allocation factors step 1'!AC$64),0)</f>
        <v>0</v>
      </c>
      <c r="AD15" s="2">
        <f>IF(ISNUMBER('CEB allocation factors step 1'!AD52/SUM('CEB allocation factors step 1'!AD$48:'CEB allocation factors step 1'!AD$64)),'CEB allocation factors step 1'!AD52/SUM('CEB allocation factors step 1'!AD$48:'CEB allocation factors step 1'!AD$64),0)</f>
        <v>0</v>
      </c>
      <c r="AE15" s="2">
        <f>IF(ISNUMBER('CEB allocation factors step 1'!AE52/SUM('CEB allocation factors step 1'!AE$48:'CEB allocation factors step 1'!AE$64)),'CEB allocation factors step 1'!AE52/SUM('CEB allocation factors step 1'!AE$48:'CEB allocation factors step 1'!AE$64),0)</f>
        <v>0</v>
      </c>
      <c r="AF15" s="2">
        <f>IF(ISNUMBER('CEB allocation factors step 1'!AF52/SUM('CEB allocation factors step 1'!AF$48:'CEB allocation factors step 1'!AF$64)),'CEB allocation factors step 1'!AF52/SUM('CEB allocation factors step 1'!AF$48:'CEB allocation factors step 1'!AF$64),0)</f>
        <v>0</v>
      </c>
      <c r="AG15" s="2">
        <f>IF(ISNUMBER('CEB allocation factors step 1'!AG52/SUM('CEB allocation factors step 1'!AG$48:'CEB allocation factors step 1'!AG$64)),'CEB allocation factors step 1'!AG52/SUM('CEB allocation factors step 1'!AG$48:'CEB allocation factors step 1'!AG$64),0)</f>
        <v>0</v>
      </c>
      <c r="AH15" s="2">
        <f>IF(ISNUMBER('CEB allocation factors step 1'!AH52/SUM('CEB allocation factors step 1'!AH$48:'CEB allocation factors step 1'!AH$64)),'CEB allocation factors step 1'!AH52/SUM('CEB allocation factors step 1'!AH$48:'CEB allocation factors step 1'!AH$64),0)</f>
        <v>0</v>
      </c>
      <c r="AI15" s="2">
        <f>IF(ISNUMBER('CEB allocation factors step 1'!AI52/SUM('CEB allocation factors step 1'!AI$48:'CEB allocation factors step 1'!AI$64)),'CEB allocation factors step 1'!AI52/SUM('CEB allocation factors step 1'!AI$48:'CEB allocation factors step 1'!AI$64),0)</f>
        <v>0</v>
      </c>
      <c r="AJ15" s="2">
        <f>IF(ISNUMBER('CEB allocation factors step 1'!AJ52/SUM('CEB allocation factors step 1'!AJ$48:'CEB allocation factors step 1'!AJ$64)),'CEB allocation factors step 1'!AJ52/SUM('CEB allocation factors step 1'!AJ$48:'CEB allocation factors step 1'!AJ$64),0)</f>
        <v>0</v>
      </c>
      <c r="AK15" s="2">
        <f>IF(ISNUMBER('CEB allocation factors step 1'!AK52/SUM('CEB allocation factors step 1'!AK$48:'CEB allocation factors step 1'!AK$64)),'CEB allocation factors step 1'!AK52/SUM('CEB allocation factors step 1'!AK$48:'CEB allocation factors step 1'!AK$64),0)</f>
        <v>0</v>
      </c>
      <c r="AL15" s="2">
        <f>IF(ISNUMBER('CEB allocation factors step 1'!AL52/SUM('CEB allocation factors step 1'!AL$48:'CEB allocation factors step 1'!AL$64)),'CEB allocation factors step 1'!AL52/SUM('CEB allocation factors step 1'!AL$48:'CEB allocation factors step 1'!AL$64),0)</f>
        <v>0</v>
      </c>
      <c r="AM15" s="2">
        <f>IF(ISNUMBER('CEB allocation factors step 1'!AM52/SUM('CEB allocation factors step 1'!AM$48:'CEB allocation factors step 1'!AM$64)),'CEB allocation factors step 1'!AM52/SUM('CEB allocation factors step 1'!AM$48:'CEB allocation factors step 1'!AM$64),0)</f>
        <v>0</v>
      </c>
      <c r="AN15" s="2">
        <f>IF(ISNUMBER('CEB allocation factors step 1'!AN52/SUM('CEB allocation factors step 1'!AN$48:'CEB allocation factors step 1'!AN$64)),'CEB allocation factors step 1'!AN52/SUM('CEB allocation factors step 1'!AN$48:'CEB allocation factors step 1'!AN$64),0)</f>
        <v>0</v>
      </c>
      <c r="AO15" s="2">
        <f>IF(ISNUMBER('CEB allocation factors step 1'!AO52/SUM('CEB allocation factors step 1'!AO$48:'CEB allocation factors step 1'!AO$64)),'CEB allocation factors step 1'!AO52/SUM('CEB allocation factors step 1'!AO$48:'CEB allocation factors step 1'!AO$64),0)</f>
        <v>0</v>
      </c>
      <c r="AP15" s="2">
        <f>IF(ISNUMBER('CEB allocation factors step 1'!AP52/SUM('CEB allocation factors step 1'!AP$48:'CEB allocation factors step 1'!AP$64)),'CEB allocation factors step 1'!AP52/SUM('CEB allocation factors step 1'!AP$48:'CEB allocation factors step 1'!AP$64),0)</f>
        <v>0</v>
      </c>
      <c r="AQ15" s="2">
        <f>IF(ISNUMBER('CEB allocation factors step 1'!AQ52/SUM('CEB allocation factors step 1'!AQ$48:'CEB allocation factors step 1'!AQ$64)),'CEB allocation factors step 1'!AQ52/SUM('CEB allocation factors step 1'!AQ$48:'CEB allocation factors step 1'!AQ$64),0)</f>
        <v>0</v>
      </c>
      <c r="AR15" s="2">
        <f>IF(ISNUMBER('CEB allocation factors step 1'!AR52/SUM('CEB allocation factors step 1'!AR$48:'CEB allocation factors step 1'!AR$64)),'CEB allocation factors step 1'!AR52/SUM('CEB allocation factors step 1'!AR$48:'CEB allocation factors step 1'!AR$64),0)</f>
        <v>0</v>
      </c>
      <c r="AS15" s="2">
        <f>IF(ISNUMBER('CEB allocation factors step 1'!AS52/SUM('CEB allocation factors step 1'!AS$48:'CEB allocation factors step 1'!AS$64)),'CEB allocation factors step 1'!AS52/SUM('CEB allocation factors step 1'!AS$48:'CEB allocation factors step 1'!AS$64),0)</f>
        <v>0</v>
      </c>
      <c r="AT15" s="2">
        <f>IF(ISNUMBER('CEB allocation factors step 1'!AT52/SUM('CEB allocation factors step 1'!AT$48:'CEB allocation factors step 1'!AT$64)),'CEB allocation factors step 1'!AT52/SUM('CEB allocation factors step 1'!AT$48:'CEB allocation factors step 1'!AT$64),0)</f>
        <v>0</v>
      </c>
      <c r="AU15" s="802">
        <f>'CEB allocation factors step 1'!AU52</f>
        <v>0</v>
      </c>
      <c r="AV15" s="801">
        <f>'CEB allocation factors step 1'!AV52</f>
        <v>0</v>
      </c>
      <c r="AW15" s="801">
        <f>'CEB allocation factors step 1'!AW52</f>
        <v>0</v>
      </c>
      <c r="AX15" s="802">
        <f>'CEB allocation factors step 1'!AX52</f>
        <v>0</v>
      </c>
      <c r="AY15" s="801">
        <f>'CEB allocation factors step 1'!AY52</f>
        <v>0</v>
      </c>
      <c r="AZ15" s="801">
        <f>'CEB allocation factors step 1'!AZ52</f>
        <v>0</v>
      </c>
      <c r="BA15" s="801">
        <f>'CEB allocation factors step 1'!BA52</f>
        <v>0</v>
      </c>
      <c r="BB15" s="801">
        <f>'CEB allocation factors step 1'!BB52</f>
        <v>0</v>
      </c>
      <c r="BC15" s="803">
        <f>'CEB allocation factors step 1'!BC52</f>
        <v>0</v>
      </c>
      <c r="BD15" s="799">
        <f>'CEB allocation factors step 1'!BD52</f>
        <v>0</v>
      </c>
    </row>
    <row r="16" spans="2:56" x14ac:dyDescent="0.2">
      <c r="E16" s="746" t="str">
        <f>'CEB allocation factors step 1'!B53</f>
        <v>Coke ovens</v>
      </c>
      <c r="F16" s="84">
        <f>IF(ISNUMBER('CEB allocation factors step 1'!F53/SUM('CEB allocation factors step 1'!F$48:'CEB allocation factors step 1'!F$64)),'CEB allocation factors step 1'!F53/SUM('CEB allocation factors step 1'!F$48:'CEB allocation factors step 1'!F$64),0)</f>
        <v>0</v>
      </c>
      <c r="G16" s="2">
        <f>IF(ISNUMBER('CEB allocation factors step 1'!G53/SUM('CEB allocation factors step 1'!G$48:'CEB allocation factors step 1'!G$64)),'CEB allocation factors step 1'!G53/SUM('CEB allocation factors step 1'!G$48:'CEB allocation factors step 1'!G$64),0)</f>
        <v>0</v>
      </c>
      <c r="H16" s="2">
        <f>IF(ISNUMBER('CEB allocation factors step 1'!H53/SUM('CEB allocation factors step 1'!H$48:'CEB allocation factors step 1'!H$64)),'CEB allocation factors step 1'!H53/SUM('CEB allocation factors step 1'!H$48:'CEB allocation factors step 1'!H$64),0)</f>
        <v>0</v>
      </c>
      <c r="I16" s="2">
        <f>IF(ISNUMBER('CEB allocation factors step 1'!I53/SUM('CEB allocation factors step 1'!I$48:'CEB allocation factors step 1'!I$64)),'CEB allocation factors step 1'!I53/SUM('CEB allocation factors step 1'!I$48:'CEB allocation factors step 1'!I$64),0)</f>
        <v>0</v>
      </c>
      <c r="J16" s="2">
        <f>IF(ISNUMBER('CEB allocation factors step 1'!J53/SUM('CEB allocation factors step 1'!J$48:'CEB allocation factors step 1'!J$64)),'CEB allocation factors step 1'!J53/SUM('CEB allocation factors step 1'!J$48:'CEB allocation factors step 1'!J$64),0)</f>
        <v>0</v>
      </c>
      <c r="K16" s="2">
        <f>IF(ISNUMBER('CEB allocation factors step 1'!K53/SUM('CEB allocation factors step 1'!K$48:'CEB allocation factors step 1'!K$64)),'CEB allocation factors step 1'!K53/SUM('CEB allocation factors step 1'!K$48:'CEB allocation factors step 1'!K$64),0)</f>
        <v>0</v>
      </c>
      <c r="L16" s="799">
        <f>IF(ISNUMBER('CEB allocation factors step 1'!L53/SUM('CEB allocation factors step 1'!L$48:'CEB allocation factors step 1'!L$64)),'CEB allocation factors step 1'!L53/SUM('CEB allocation factors step 1'!L$48:'CEB allocation factors step 1'!L$64),0)</f>
        <v>0</v>
      </c>
      <c r="M16" s="2">
        <f>IF(ISNUMBER('CEB allocation factors step 1'!M53/SUM('CEB allocation factors step 1'!M$48:'CEB allocation factors step 1'!M$64)),'CEB allocation factors step 1'!M53/SUM('CEB allocation factors step 1'!M$48:'CEB allocation factors step 1'!M$64),0)</f>
        <v>0</v>
      </c>
      <c r="N16" s="2">
        <f>IF(ISNUMBER('CEB allocation factors step 1'!N53/SUM('CEB allocation factors step 1'!N$48:'CEB allocation factors step 1'!N$64)),'CEB allocation factors step 1'!N53/SUM('CEB allocation factors step 1'!N$48:'CEB allocation factors step 1'!N$64),0)</f>
        <v>0</v>
      </c>
      <c r="O16" s="2">
        <f>IF(ISNUMBER('CEB allocation factors step 1'!O53/SUM('CEB allocation factors step 1'!O$48:'CEB allocation factors step 1'!O$64)),'CEB allocation factors step 1'!O53/SUM('CEB allocation factors step 1'!O$48:'CEB allocation factors step 1'!O$64),0)</f>
        <v>0</v>
      </c>
      <c r="P16" s="2">
        <f>IF(ISNUMBER('CEB allocation factors step 1'!P53/SUM('CEB allocation factors step 1'!P$48:'CEB allocation factors step 1'!P$64)),'CEB allocation factors step 1'!P53/SUM('CEB allocation factors step 1'!P$48:'CEB allocation factors step 1'!P$64),0)</f>
        <v>0</v>
      </c>
      <c r="Q16" s="2">
        <f>IF(ISNUMBER('CEB allocation factors step 1'!Q53/SUM('CEB allocation factors step 1'!Q$48:'CEB allocation factors step 1'!Q$64)),'CEB allocation factors step 1'!Q53/SUM('CEB allocation factors step 1'!Q$48:'CEB allocation factors step 1'!Q$64),0)</f>
        <v>0</v>
      </c>
      <c r="R16" s="802">
        <f>IF(ISNUMBER('CEB allocation factors step 1'!R53/SUM('CEB allocation factors step 1'!R$48:'CEB allocation factors step 1'!R$64)),'CEB allocation factors step 1'!R53/SUM('CEB allocation factors step 1'!R$48:'CEB allocation factors step 1'!R$64),0)</f>
        <v>0</v>
      </c>
      <c r="S16" s="801">
        <f>IF(ISNUMBER('CEB allocation factors step 1'!S53/SUM('CEB allocation factors step 1'!S$48:'CEB allocation factors step 1'!S$64)),'CEB allocation factors step 1'!S53/SUM('CEB allocation factors step 1'!S$48:'CEB allocation factors step 1'!S$64),0)</f>
        <v>0</v>
      </c>
      <c r="T16" s="801">
        <f>IF(ISNUMBER('CEB allocation factors step 1'!T53/SUM('CEB allocation factors step 1'!T$48:'CEB allocation factors step 1'!T$64)),'CEB allocation factors step 1'!T53/SUM('CEB allocation factors step 1'!T$48:'CEB allocation factors step 1'!T$64),0)</f>
        <v>0</v>
      </c>
      <c r="U16" s="803">
        <f>IF(ISNUMBER('CEB allocation factors step 1'!U53/SUM('CEB allocation factors step 1'!U$48:'CEB allocation factors step 1'!U$64)),'CEB allocation factors step 1'!U53/SUM('CEB allocation factors step 1'!U$48:'CEB allocation factors step 1'!U$64),0)</f>
        <v>0</v>
      </c>
      <c r="V16" s="2">
        <f>IF(ISNUMBER('CEB allocation factors step 1'!V53/SUM('CEB allocation factors step 1'!V$48:'CEB allocation factors step 1'!V$64)),'CEB allocation factors step 1'!V53/SUM('CEB allocation factors step 1'!V$48:'CEB allocation factors step 1'!V$64),0)</f>
        <v>0</v>
      </c>
      <c r="W16" s="754">
        <f>IF(ISNUMBER('CEB allocation factors step 1'!W53/SUM('CEB allocation factors step 1'!W$48:'CEB allocation factors step 1'!W$64)),'CEB allocation factors step 1'!W53/SUM('CEB allocation factors step 1'!W$48:'CEB allocation factors step 1'!W$64),0)</f>
        <v>0</v>
      </c>
      <c r="X16" s="2">
        <f>IF(ISNUMBER('CEB allocation factors step 1'!X53/SUM('CEB allocation factors step 1'!X$48:'CEB allocation factors step 1'!X$64)),'CEB allocation factors step 1'!X53/SUM('CEB allocation factors step 1'!X$48:'CEB allocation factors step 1'!X$64),0)</f>
        <v>0</v>
      </c>
      <c r="Y16" s="2">
        <f>IF(ISNUMBER('CEB allocation factors step 1'!Y53/SUM('CEB allocation factors step 1'!Y$48:'CEB allocation factors step 1'!Y$64)),'CEB allocation factors step 1'!Y53/SUM('CEB allocation factors step 1'!Y$48:'CEB allocation factors step 1'!Y$64),0)</f>
        <v>0</v>
      </c>
      <c r="Z16" s="2">
        <f>IF(ISNUMBER('CEB allocation factors step 1'!Z53/SUM('CEB allocation factors step 1'!Z$48:'CEB allocation factors step 1'!Z$64)),'CEB allocation factors step 1'!Z53/SUM('CEB allocation factors step 1'!Z$48:'CEB allocation factors step 1'!Z$64),0)</f>
        <v>0</v>
      </c>
      <c r="AA16" s="2">
        <f>IF(ISNUMBER('CEB allocation factors step 1'!AA53/SUM('CEB allocation factors step 1'!AA$48:'CEB allocation factors step 1'!AA$64)),'CEB allocation factors step 1'!AA53/SUM('CEB allocation factors step 1'!AA$48:'CEB allocation factors step 1'!AA$64),0)</f>
        <v>0</v>
      </c>
      <c r="AB16" s="2">
        <f>IF(ISNUMBER('CEB allocation factors step 1'!AB53/SUM('CEB allocation factors step 1'!AB$48:'CEB allocation factors step 1'!AB$64)),'CEB allocation factors step 1'!AB53/SUM('CEB allocation factors step 1'!AB$48:'CEB allocation factors step 1'!AB$64),0)</f>
        <v>0</v>
      </c>
      <c r="AC16" s="2">
        <f>IF(ISNUMBER('CEB allocation factors step 1'!AC53/SUM('CEB allocation factors step 1'!AC$48:'CEB allocation factors step 1'!AC$64)),'CEB allocation factors step 1'!AC53/SUM('CEB allocation factors step 1'!AC$48:'CEB allocation factors step 1'!AC$64),0)</f>
        <v>0</v>
      </c>
      <c r="AD16" s="2">
        <f>IF(ISNUMBER('CEB allocation factors step 1'!AD53/SUM('CEB allocation factors step 1'!AD$48:'CEB allocation factors step 1'!AD$64)),'CEB allocation factors step 1'!AD53/SUM('CEB allocation factors step 1'!AD$48:'CEB allocation factors step 1'!AD$64),0)</f>
        <v>0</v>
      </c>
      <c r="AE16" s="2">
        <f>IF(ISNUMBER('CEB allocation factors step 1'!AE53/SUM('CEB allocation factors step 1'!AE$48:'CEB allocation factors step 1'!AE$64)),'CEB allocation factors step 1'!AE53/SUM('CEB allocation factors step 1'!AE$48:'CEB allocation factors step 1'!AE$64),0)</f>
        <v>0</v>
      </c>
      <c r="AF16" s="2">
        <f>IF(ISNUMBER('CEB allocation factors step 1'!AF53/SUM('CEB allocation factors step 1'!AF$48:'CEB allocation factors step 1'!AF$64)),'CEB allocation factors step 1'!AF53/SUM('CEB allocation factors step 1'!AF$48:'CEB allocation factors step 1'!AF$64),0)</f>
        <v>0</v>
      </c>
      <c r="AG16" s="2">
        <f>IF(ISNUMBER('CEB allocation factors step 1'!AG53/SUM('CEB allocation factors step 1'!AG$48:'CEB allocation factors step 1'!AG$64)),'CEB allocation factors step 1'!AG53/SUM('CEB allocation factors step 1'!AG$48:'CEB allocation factors step 1'!AG$64),0)</f>
        <v>0</v>
      </c>
      <c r="AH16" s="2">
        <f>IF(ISNUMBER('CEB allocation factors step 1'!AH53/SUM('CEB allocation factors step 1'!AH$48:'CEB allocation factors step 1'!AH$64)),'CEB allocation factors step 1'!AH53/SUM('CEB allocation factors step 1'!AH$48:'CEB allocation factors step 1'!AH$64),0)</f>
        <v>0</v>
      </c>
      <c r="AI16" s="2">
        <f>IF(ISNUMBER('CEB allocation factors step 1'!AI53/SUM('CEB allocation factors step 1'!AI$48:'CEB allocation factors step 1'!AI$64)),'CEB allocation factors step 1'!AI53/SUM('CEB allocation factors step 1'!AI$48:'CEB allocation factors step 1'!AI$64),0)</f>
        <v>0</v>
      </c>
      <c r="AJ16" s="2">
        <f>IF(ISNUMBER('CEB allocation factors step 1'!AJ53/SUM('CEB allocation factors step 1'!AJ$48:'CEB allocation factors step 1'!AJ$64)),'CEB allocation factors step 1'!AJ53/SUM('CEB allocation factors step 1'!AJ$48:'CEB allocation factors step 1'!AJ$64),0)</f>
        <v>0</v>
      </c>
      <c r="AK16" s="2">
        <f>IF(ISNUMBER('CEB allocation factors step 1'!AK53/SUM('CEB allocation factors step 1'!AK$48:'CEB allocation factors step 1'!AK$64)),'CEB allocation factors step 1'!AK53/SUM('CEB allocation factors step 1'!AK$48:'CEB allocation factors step 1'!AK$64),0)</f>
        <v>0</v>
      </c>
      <c r="AL16" s="2">
        <f>IF(ISNUMBER('CEB allocation factors step 1'!AL53/SUM('CEB allocation factors step 1'!AL$48:'CEB allocation factors step 1'!AL$64)),'CEB allocation factors step 1'!AL53/SUM('CEB allocation factors step 1'!AL$48:'CEB allocation factors step 1'!AL$64),0)</f>
        <v>0</v>
      </c>
      <c r="AM16" s="2">
        <f>IF(ISNUMBER('CEB allocation factors step 1'!AM53/SUM('CEB allocation factors step 1'!AM$48:'CEB allocation factors step 1'!AM$64)),'CEB allocation factors step 1'!AM53/SUM('CEB allocation factors step 1'!AM$48:'CEB allocation factors step 1'!AM$64),0)</f>
        <v>0</v>
      </c>
      <c r="AN16" s="2">
        <f>IF(ISNUMBER('CEB allocation factors step 1'!AN53/SUM('CEB allocation factors step 1'!AN$48:'CEB allocation factors step 1'!AN$64)),'CEB allocation factors step 1'!AN53/SUM('CEB allocation factors step 1'!AN$48:'CEB allocation factors step 1'!AN$64),0)</f>
        <v>0</v>
      </c>
      <c r="AO16" s="2">
        <f>IF(ISNUMBER('CEB allocation factors step 1'!AO53/SUM('CEB allocation factors step 1'!AO$48:'CEB allocation factors step 1'!AO$64)),'CEB allocation factors step 1'!AO53/SUM('CEB allocation factors step 1'!AO$48:'CEB allocation factors step 1'!AO$64),0)</f>
        <v>0</v>
      </c>
      <c r="AP16" s="2">
        <f>IF(ISNUMBER('CEB allocation factors step 1'!AP53/SUM('CEB allocation factors step 1'!AP$48:'CEB allocation factors step 1'!AP$64)),'CEB allocation factors step 1'!AP53/SUM('CEB allocation factors step 1'!AP$48:'CEB allocation factors step 1'!AP$64),0)</f>
        <v>0</v>
      </c>
      <c r="AQ16" s="2">
        <f>IF(ISNUMBER('CEB allocation factors step 1'!AQ53/SUM('CEB allocation factors step 1'!AQ$48:'CEB allocation factors step 1'!AQ$64)),'CEB allocation factors step 1'!AQ53/SUM('CEB allocation factors step 1'!AQ$48:'CEB allocation factors step 1'!AQ$64),0)</f>
        <v>0</v>
      </c>
      <c r="AR16" s="2">
        <f>IF(ISNUMBER('CEB allocation factors step 1'!AR53/SUM('CEB allocation factors step 1'!AR$48:'CEB allocation factors step 1'!AR$64)),'CEB allocation factors step 1'!AR53/SUM('CEB allocation factors step 1'!AR$48:'CEB allocation factors step 1'!AR$64),0)</f>
        <v>0</v>
      </c>
      <c r="AS16" s="2">
        <f>IF(ISNUMBER('CEB allocation factors step 1'!AS53/SUM('CEB allocation factors step 1'!AS$48:'CEB allocation factors step 1'!AS$64)),'CEB allocation factors step 1'!AS53/SUM('CEB allocation factors step 1'!AS$48:'CEB allocation factors step 1'!AS$64),0)</f>
        <v>0</v>
      </c>
      <c r="AT16" s="2">
        <f>IF(ISNUMBER('CEB allocation factors step 1'!AT53/SUM('CEB allocation factors step 1'!AT$48:'CEB allocation factors step 1'!AT$64)),'CEB allocation factors step 1'!AT53/SUM('CEB allocation factors step 1'!AT$48:'CEB allocation factors step 1'!AT$64),0)</f>
        <v>0</v>
      </c>
      <c r="AU16" s="802">
        <f>'CEB allocation factors step 1'!AU53</f>
        <v>0</v>
      </c>
      <c r="AV16" s="801">
        <f>'CEB allocation factors step 1'!AV53</f>
        <v>0</v>
      </c>
      <c r="AW16" s="801">
        <f>'CEB allocation factors step 1'!AW53</f>
        <v>0</v>
      </c>
      <c r="AX16" s="802">
        <f>'CEB allocation factors step 1'!AX53</f>
        <v>0</v>
      </c>
      <c r="AY16" s="801">
        <f>'CEB allocation factors step 1'!AY53</f>
        <v>0</v>
      </c>
      <c r="AZ16" s="801">
        <f>'CEB allocation factors step 1'!AZ53</f>
        <v>0</v>
      </c>
      <c r="BA16" s="801">
        <f>'CEB allocation factors step 1'!BA53</f>
        <v>0</v>
      </c>
      <c r="BB16" s="801">
        <f>'CEB allocation factors step 1'!BB53</f>
        <v>0</v>
      </c>
      <c r="BC16" s="803">
        <f>'CEB allocation factors step 1'!BC53</f>
        <v>0</v>
      </c>
      <c r="BD16" s="799">
        <f>'CEB allocation factors step 1'!BD53</f>
        <v>0</v>
      </c>
    </row>
    <row r="17" spans="5:56" x14ac:dyDescent="0.2">
      <c r="E17" s="746" t="str">
        <f>'CEB allocation factors step 1'!B54</f>
        <v>Patent fuel plants</v>
      </c>
      <c r="F17" s="84">
        <f>IF(ISNUMBER('CEB allocation factors step 1'!F54/SUM('CEB allocation factors step 1'!F$48:'CEB allocation factors step 1'!F$64)),'CEB allocation factors step 1'!F54/SUM('CEB allocation factors step 1'!F$48:'CEB allocation factors step 1'!F$64),0)</f>
        <v>0</v>
      </c>
      <c r="G17" s="2">
        <f>IF(ISNUMBER('CEB allocation factors step 1'!G54/SUM('CEB allocation factors step 1'!G$48:'CEB allocation factors step 1'!G$64)),'CEB allocation factors step 1'!G54/SUM('CEB allocation factors step 1'!G$48:'CEB allocation factors step 1'!G$64),0)</f>
        <v>0</v>
      </c>
      <c r="H17" s="2">
        <f>IF(ISNUMBER('CEB allocation factors step 1'!H54/SUM('CEB allocation factors step 1'!H$48:'CEB allocation factors step 1'!H$64)),'CEB allocation factors step 1'!H54/SUM('CEB allocation factors step 1'!H$48:'CEB allocation factors step 1'!H$64),0)</f>
        <v>0</v>
      </c>
      <c r="I17" s="2">
        <f>IF(ISNUMBER('CEB allocation factors step 1'!I54/SUM('CEB allocation factors step 1'!I$48:'CEB allocation factors step 1'!I$64)),'CEB allocation factors step 1'!I54/SUM('CEB allocation factors step 1'!I$48:'CEB allocation factors step 1'!I$64),0)</f>
        <v>0</v>
      </c>
      <c r="J17" s="2">
        <f>IF(ISNUMBER('CEB allocation factors step 1'!J54/SUM('CEB allocation factors step 1'!J$48:'CEB allocation factors step 1'!J$64)),'CEB allocation factors step 1'!J54/SUM('CEB allocation factors step 1'!J$48:'CEB allocation factors step 1'!J$64),0)</f>
        <v>0</v>
      </c>
      <c r="K17" s="2">
        <f>IF(ISNUMBER('CEB allocation factors step 1'!K54/SUM('CEB allocation factors step 1'!K$48:'CEB allocation factors step 1'!K$64)),'CEB allocation factors step 1'!K54/SUM('CEB allocation factors step 1'!K$48:'CEB allocation factors step 1'!K$64),0)</f>
        <v>0</v>
      </c>
      <c r="L17" s="799">
        <f>IF(ISNUMBER('CEB allocation factors step 1'!L54/SUM('CEB allocation factors step 1'!L$48:'CEB allocation factors step 1'!L$64)),'CEB allocation factors step 1'!L54/SUM('CEB allocation factors step 1'!L$48:'CEB allocation factors step 1'!L$64),0)</f>
        <v>0</v>
      </c>
      <c r="M17" s="2">
        <f>IF(ISNUMBER('CEB allocation factors step 1'!M54/SUM('CEB allocation factors step 1'!M$48:'CEB allocation factors step 1'!M$64)),'CEB allocation factors step 1'!M54/SUM('CEB allocation factors step 1'!M$48:'CEB allocation factors step 1'!M$64),0)</f>
        <v>0</v>
      </c>
      <c r="N17" s="2">
        <f>IF(ISNUMBER('CEB allocation factors step 1'!N54/SUM('CEB allocation factors step 1'!N$48:'CEB allocation factors step 1'!N$64)),'CEB allocation factors step 1'!N54/SUM('CEB allocation factors step 1'!N$48:'CEB allocation factors step 1'!N$64),0)</f>
        <v>0</v>
      </c>
      <c r="O17" s="2">
        <f>IF(ISNUMBER('CEB allocation factors step 1'!O54/SUM('CEB allocation factors step 1'!O$48:'CEB allocation factors step 1'!O$64)),'CEB allocation factors step 1'!O54/SUM('CEB allocation factors step 1'!O$48:'CEB allocation factors step 1'!O$64),0)</f>
        <v>0</v>
      </c>
      <c r="P17" s="2">
        <f>IF(ISNUMBER('CEB allocation factors step 1'!P54/SUM('CEB allocation factors step 1'!P$48:'CEB allocation factors step 1'!P$64)),'CEB allocation factors step 1'!P54/SUM('CEB allocation factors step 1'!P$48:'CEB allocation factors step 1'!P$64),0)</f>
        <v>0</v>
      </c>
      <c r="Q17" s="2">
        <f>IF(ISNUMBER('CEB allocation factors step 1'!Q54/SUM('CEB allocation factors step 1'!Q$48:'CEB allocation factors step 1'!Q$64)),'CEB allocation factors step 1'!Q54/SUM('CEB allocation factors step 1'!Q$48:'CEB allocation factors step 1'!Q$64),0)</f>
        <v>0</v>
      </c>
      <c r="R17" s="802">
        <f>IF(ISNUMBER('CEB allocation factors step 1'!R54/SUM('CEB allocation factors step 1'!R$48:'CEB allocation factors step 1'!R$64)),'CEB allocation factors step 1'!R54/SUM('CEB allocation factors step 1'!R$48:'CEB allocation factors step 1'!R$64),0)</f>
        <v>0</v>
      </c>
      <c r="S17" s="801">
        <f>IF(ISNUMBER('CEB allocation factors step 1'!S54/SUM('CEB allocation factors step 1'!S$48:'CEB allocation factors step 1'!S$64)),'CEB allocation factors step 1'!S54/SUM('CEB allocation factors step 1'!S$48:'CEB allocation factors step 1'!S$64),0)</f>
        <v>0</v>
      </c>
      <c r="T17" s="801">
        <f>IF(ISNUMBER('CEB allocation factors step 1'!T54/SUM('CEB allocation factors step 1'!T$48:'CEB allocation factors step 1'!T$64)),'CEB allocation factors step 1'!T54/SUM('CEB allocation factors step 1'!T$48:'CEB allocation factors step 1'!T$64),0)</f>
        <v>0</v>
      </c>
      <c r="U17" s="803">
        <f>IF(ISNUMBER('CEB allocation factors step 1'!U54/SUM('CEB allocation factors step 1'!U$48:'CEB allocation factors step 1'!U$64)),'CEB allocation factors step 1'!U54/SUM('CEB allocation factors step 1'!U$48:'CEB allocation factors step 1'!U$64),0)</f>
        <v>0</v>
      </c>
      <c r="V17" s="2">
        <f>IF(ISNUMBER('CEB allocation factors step 1'!V54/SUM('CEB allocation factors step 1'!V$48:'CEB allocation factors step 1'!V$64)),'CEB allocation factors step 1'!V54/SUM('CEB allocation factors step 1'!V$48:'CEB allocation factors step 1'!V$64),0)</f>
        <v>0</v>
      </c>
      <c r="W17" s="754">
        <f>IF(ISNUMBER('CEB allocation factors step 1'!W54/SUM('CEB allocation factors step 1'!W$48:'CEB allocation factors step 1'!W$64)),'CEB allocation factors step 1'!W54/SUM('CEB allocation factors step 1'!W$48:'CEB allocation factors step 1'!W$64),0)</f>
        <v>0</v>
      </c>
      <c r="X17" s="2">
        <f>IF(ISNUMBER('CEB allocation factors step 1'!X54/SUM('CEB allocation factors step 1'!X$48:'CEB allocation factors step 1'!X$64)),'CEB allocation factors step 1'!X54/SUM('CEB allocation factors step 1'!X$48:'CEB allocation factors step 1'!X$64),0)</f>
        <v>0</v>
      </c>
      <c r="Y17" s="2">
        <f>IF(ISNUMBER('CEB allocation factors step 1'!Y54/SUM('CEB allocation factors step 1'!Y$48:'CEB allocation factors step 1'!Y$64)),'CEB allocation factors step 1'!Y54/SUM('CEB allocation factors step 1'!Y$48:'CEB allocation factors step 1'!Y$64),0)</f>
        <v>0</v>
      </c>
      <c r="Z17" s="2">
        <f>IF(ISNUMBER('CEB allocation factors step 1'!Z54/SUM('CEB allocation factors step 1'!Z$48:'CEB allocation factors step 1'!Z$64)),'CEB allocation factors step 1'!Z54/SUM('CEB allocation factors step 1'!Z$48:'CEB allocation factors step 1'!Z$64),0)</f>
        <v>0</v>
      </c>
      <c r="AA17" s="2">
        <f>IF(ISNUMBER('CEB allocation factors step 1'!AA54/SUM('CEB allocation factors step 1'!AA$48:'CEB allocation factors step 1'!AA$64)),'CEB allocation factors step 1'!AA54/SUM('CEB allocation factors step 1'!AA$48:'CEB allocation factors step 1'!AA$64),0)</f>
        <v>0</v>
      </c>
      <c r="AB17" s="2">
        <f>IF(ISNUMBER('CEB allocation factors step 1'!AB54/SUM('CEB allocation factors step 1'!AB$48:'CEB allocation factors step 1'!AB$64)),'CEB allocation factors step 1'!AB54/SUM('CEB allocation factors step 1'!AB$48:'CEB allocation factors step 1'!AB$64),0)</f>
        <v>0</v>
      </c>
      <c r="AC17" s="2">
        <f>IF(ISNUMBER('CEB allocation factors step 1'!AC54/SUM('CEB allocation factors step 1'!AC$48:'CEB allocation factors step 1'!AC$64)),'CEB allocation factors step 1'!AC54/SUM('CEB allocation factors step 1'!AC$48:'CEB allocation factors step 1'!AC$64),0)</f>
        <v>0</v>
      </c>
      <c r="AD17" s="2">
        <f>IF(ISNUMBER('CEB allocation factors step 1'!AD54/SUM('CEB allocation factors step 1'!AD$48:'CEB allocation factors step 1'!AD$64)),'CEB allocation factors step 1'!AD54/SUM('CEB allocation factors step 1'!AD$48:'CEB allocation factors step 1'!AD$64),0)</f>
        <v>0</v>
      </c>
      <c r="AE17" s="2">
        <f>IF(ISNUMBER('CEB allocation factors step 1'!AE54/SUM('CEB allocation factors step 1'!AE$48:'CEB allocation factors step 1'!AE$64)),'CEB allocation factors step 1'!AE54/SUM('CEB allocation factors step 1'!AE$48:'CEB allocation factors step 1'!AE$64),0)</f>
        <v>0</v>
      </c>
      <c r="AF17" s="2">
        <f>IF(ISNUMBER('CEB allocation factors step 1'!AF54/SUM('CEB allocation factors step 1'!AF$48:'CEB allocation factors step 1'!AF$64)),'CEB allocation factors step 1'!AF54/SUM('CEB allocation factors step 1'!AF$48:'CEB allocation factors step 1'!AF$64),0)</f>
        <v>0</v>
      </c>
      <c r="AG17" s="2">
        <f>IF(ISNUMBER('CEB allocation factors step 1'!AG54/SUM('CEB allocation factors step 1'!AG$48:'CEB allocation factors step 1'!AG$64)),'CEB allocation factors step 1'!AG54/SUM('CEB allocation factors step 1'!AG$48:'CEB allocation factors step 1'!AG$64),0)</f>
        <v>0</v>
      </c>
      <c r="AH17" s="2">
        <f>IF(ISNUMBER('CEB allocation factors step 1'!AH54/SUM('CEB allocation factors step 1'!AH$48:'CEB allocation factors step 1'!AH$64)),'CEB allocation factors step 1'!AH54/SUM('CEB allocation factors step 1'!AH$48:'CEB allocation factors step 1'!AH$64),0)</f>
        <v>0</v>
      </c>
      <c r="AI17" s="2">
        <f>IF(ISNUMBER('CEB allocation factors step 1'!AI54/SUM('CEB allocation factors step 1'!AI$48:'CEB allocation factors step 1'!AI$64)),'CEB allocation factors step 1'!AI54/SUM('CEB allocation factors step 1'!AI$48:'CEB allocation factors step 1'!AI$64),0)</f>
        <v>0</v>
      </c>
      <c r="AJ17" s="2">
        <f>IF(ISNUMBER('CEB allocation factors step 1'!AJ54/SUM('CEB allocation factors step 1'!AJ$48:'CEB allocation factors step 1'!AJ$64)),'CEB allocation factors step 1'!AJ54/SUM('CEB allocation factors step 1'!AJ$48:'CEB allocation factors step 1'!AJ$64),0)</f>
        <v>0</v>
      </c>
      <c r="AK17" s="2">
        <f>IF(ISNUMBER('CEB allocation factors step 1'!AK54/SUM('CEB allocation factors step 1'!AK$48:'CEB allocation factors step 1'!AK$64)),'CEB allocation factors step 1'!AK54/SUM('CEB allocation factors step 1'!AK$48:'CEB allocation factors step 1'!AK$64),0)</f>
        <v>0</v>
      </c>
      <c r="AL17" s="2">
        <f>IF(ISNUMBER('CEB allocation factors step 1'!AL54/SUM('CEB allocation factors step 1'!AL$48:'CEB allocation factors step 1'!AL$64)),'CEB allocation factors step 1'!AL54/SUM('CEB allocation factors step 1'!AL$48:'CEB allocation factors step 1'!AL$64),0)</f>
        <v>0</v>
      </c>
      <c r="AM17" s="2">
        <f>IF(ISNUMBER('CEB allocation factors step 1'!AM54/SUM('CEB allocation factors step 1'!AM$48:'CEB allocation factors step 1'!AM$64)),'CEB allocation factors step 1'!AM54/SUM('CEB allocation factors step 1'!AM$48:'CEB allocation factors step 1'!AM$64),0)</f>
        <v>0</v>
      </c>
      <c r="AN17" s="2">
        <f>IF(ISNUMBER('CEB allocation factors step 1'!AN54/SUM('CEB allocation factors step 1'!AN$48:'CEB allocation factors step 1'!AN$64)),'CEB allocation factors step 1'!AN54/SUM('CEB allocation factors step 1'!AN$48:'CEB allocation factors step 1'!AN$64),0)</f>
        <v>0</v>
      </c>
      <c r="AO17" s="2">
        <f>IF(ISNUMBER('CEB allocation factors step 1'!AO54/SUM('CEB allocation factors step 1'!AO$48:'CEB allocation factors step 1'!AO$64)),'CEB allocation factors step 1'!AO54/SUM('CEB allocation factors step 1'!AO$48:'CEB allocation factors step 1'!AO$64),0)</f>
        <v>0</v>
      </c>
      <c r="AP17" s="2">
        <f>IF(ISNUMBER('CEB allocation factors step 1'!AP54/SUM('CEB allocation factors step 1'!AP$48:'CEB allocation factors step 1'!AP$64)),'CEB allocation factors step 1'!AP54/SUM('CEB allocation factors step 1'!AP$48:'CEB allocation factors step 1'!AP$64),0)</f>
        <v>0</v>
      </c>
      <c r="AQ17" s="2">
        <f>IF(ISNUMBER('CEB allocation factors step 1'!AQ54/SUM('CEB allocation factors step 1'!AQ$48:'CEB allocation factors step 1'!AQ$64)),'CEB allocation factors step 1'!AQ54/SUM('CEB allocation factors step 1'!AQ$48:'CEB allocation factors step 1'!AQ$64),0)</f>
        <v>0</v>
      </c>
      <c r="AR17" s="2">
        <f>IF(ISNUMBER('CEB allocation factors step 1'!AR54/SUM('CEB allocation factors step 1'!AR$48:'CEB allocation factors step 1'!AR$64)),'CEB allocation factors step 1'!AR54/SUM('CEB allocation factors step 1'!AR$48:'CEB allocation factors step 1'!AR$64),0)</f>
        <v>0</v>
      </c>
      <c r="AS17" s="2">
        <f>IF(ISNUMBER('CEB allocation factors step 1'!AS54/SUM('CEB allocation factors step 1'!AS$48:'CEB allocation factors step 1'!AS$64)),'CEB allocation factors step 1'!AS54/SUM('CEB allocation factors step 1'!AS$48:'CEB allocation factors step 1'!AS$64),0)</f>
        <v>0</v>
      </c>
      <c r="AT17" s="2">
        <f>IF(ISNUMBER('CEB allocation factors step 1'!AT54/SUM('CEB allocation factors step 1'!AT$48:'CEB allocation factors step 1'!AT$64)),'CEB allocation factors step 1'!AT54/SUM('CEB allocation factors step 1'!AT$48:'CEB allocation factors step 1'!AT$64),0)</f>
        <v>0</v>
      </c>
      <c r="AU17" s="802">
        <f>'CEB allocation factors step 1'!AU54</f>
        <v>0</v>
      </c>
      <c r="AV17" s="801">
        <f>'CEB allocation factors step 1'!AV54</f>
        <v>0</v>
      </c>
      <c r="AW17" s="801">
        <f>'CEB allocation factors step 1'!AW54</f>
        <v>0</v>
      </c>
      <c r="AX17" s="802">
        <f>'CEB allocation factors step 1'!AX54</f>
        <v>0</v>
      </c>
      <c r="AY17" s="801">
        <f>'CEB allocation factors step 1'!AY54</f>
        <v>0</v>
      </c>
      <c r="AZ17" s="801">
        <f>'CEB allocation factors step 1'!AZ54</f>
        <v>0</v>
      </c>
      <c r="BA17" s="801">
        <f>'CEB allocation factors step 1'!BA54</f>
        <v>0</v>
      </c>
      <c r="BB17" s="801">
        <f>'CEB allocation factors step 1'!BB54</f>
        <v>0</v>
      </c>
      <c r="BC17" s="803">
        <f>'CEB allocation factors step 1'!BC54</f>
        <v>0</v>
      </c>
      <c r="BD17" s="799">
        <f>'CEB allocation factors step 1'!BD54</f>
        <v>0</v>
      </c>
    </row>
    <row r="18" spans="5:56" x14ac:dyDescent="0.2">
      <c r="E18" s="746" t="str">
        <f>'CEB allocation factors step 1'!B55</f>
        <v>BKB plants</v>
      </c>
      <c r="F18" s="84">
        <f>IF(ISNUMBER('CEB allocation factors step 1'!F55/SUM('CEB allocation factors step 1'!F$48:'CEB allocation factors step 1'!F$64)),'CEB allocation factors step 1'!F55/SUM('CEB allocation factors step 1'!F$48:'CEB allocation factors step 1'!F$64),0)</f>
        <v>0</v>
      </c>
      <c r="G18" s="2">
        <f>IF(ISNUMBER('CEB allocation factors step 1'!G55/SUM('CEB allocation factors step 1'!G$48:'CEB allocation factors step 1'!G$64)),'CEB allocation factors step 1'!G55/SUM('CEB allocation factors step 1'!G$48:'CEB allocation factors step 1'!G$64),0)</f>
        <v>0</v>
      </c>
      <c r="H18" s="2">
        <f>IF(ISNUMBER('CEB allocation factors step 1'!H55/SUM('CEB allocation factors step 1'!H$48:'CEB allocation factors step 1'!H$64)),'CEB allocation factors step 1'!H55/SUM('CEB allocation factors step 1'!H$48:'CEB allocation factors step 1'!H$64),0)</f>
        <v>0</v>
      </c>
      <c r="I18" s="2">
        <f>IF(ISNUMBER('CEB allocation factors step 1'!I55/SUM('CEB allocation factors step 1'!I$48:'CEB allocation factors step 1'!I$64)),'CEB allocation factors step 1'!I55/SUM('CEB allocation factors step 1'!I$48:'CEB allocation factors step 1'!I$64),0)</f>
        <v>0</v>
      </c>
      <c r="J18" s="2">
        <f>IF(ISNUMBER('CEB allocation factors step 1'!J55/SUM('CEB allocation factors step 1'!J$48:'CEB allocation factors step 1'!J$64)),'CEB allocation factors step 1'!J55/SUM('CEB allocation factors step 1'!J$48:'CEB allocation factors step 1'!J$64),0)</f>
        <v>0</v>
      </c>
      <c r="K18" s="2">
        <f>IF(ISNUMBER('CEB allocation factors step 1'!K55/SUM('CEB allocation factors step 1'!K$48:'CEB allocation factors step 1'!K$64)),'CEB allocation factors step 1'!K55/SUM('CEB allocation factors step 1'!K$48:'CEB allocation factors step 1'!K$64),0)</f>
        <v>0</v>
      </c>
      <c r="L18" s="799">
        <f>IF(ISNUMBER('CEB allocation factors step 1'!L55/SUM('CEB allocation factors step 1'!L$48:'CEB allocation factors step 1'!L$64)),'CEB allocation factors step 1'!L55/SUM('CEB allocation factors step 1'!L$48:'CEB allocation factors step 1'!L$64),0)</f>
        <v>0</v>
      </c>
      <c r="M18" s="2">
        <f>IF(ISNUMBER('CEB allocation factors step 1'!M55/SUM('CEB allocation factors step 1'!M$48:'CEB allocation factors step 1'!M$64)),'CEB allocation factors step 1'!M55/SUM('CEB allocation factors step 1'!M$48:'CEB allocation factors step 1'!M$64),0)</f>
        <v>0</v>
      </c>
      <c r="N18" s="2">
        <f>IF(ISNUMBER('CEB allocation factors step 1'!N55/SUM('CEB allocation factors step 1'!N$48:'CEB allocation factors step 1'!N$64)),'CEB allocation factors step 1'!N55/SUM('CEB allocation factors step 1'!N$48:'CEB allocation factors step 1'!N$64),0)</f>
        <v>0</v>
      </c>
      <c r="O18" s="2">
        <f>IF(ISNUMBER('CEB allocation factors step 1'!O55/SUM('CEB allocation factors step 1'!O$48:'CEB allocation factors step 1'!O$64)),'CEB allocation factors step 1'!O55/SUM('CEB allocation factors step 1'!O$48:'CEB allocation factors step 1'!O$64),0)</f>
        <v>0</v>
      </c>
      <c r="P18" s="2">
        <f>IF(ISNUMBER('CEB allocation factors step 1'!P55/SUM('CEB allocation factors step 1'!P$48:'CEB allocation factors step 1'!P$64)),'CEB allocation factors step 1'!P55/SUM('CEB allocation factors step 1'!P$48:'CEB allocation factors step 1'!P$64),0)</f>
        <v>0</v>
      </c>
      <c r="Q18" s="2">
        <f>IF(ISNUMBER('CEB allocation factors step 1'!Q55/SUM('CEB allocation factors step 1'!Q$48:'CEB allocation factors step 1'!Q$64)),'CEB allocation factors step 1'!Q55/SUM('CEB allocation factors step 1'!Q$48:'CEB allocation factors step 1'!Q$64),0)</f>
        <v>0</v>
      </c>
      <c r="R18" s="802">
        <f>IF(ISNUMBER('CEB allocation factors step 1'!R55/SUM('CEB allocation factors step 1'!R$48:'CEB allocation factors step 1'!R$64)),'CEB allocation factors step 1'!R55/SUM('CEB allocation factors step 1'!R$48:'CEB allocation factors step 1'!R$64),0)</f>
        <v>0</v>
      </c>
      <c r="S18" s="801">
        <f>IF(ISNUMBER('CEB allocation factors step 1'!S55/SUM('CEB allocation factors step 1'!S$48:'CEB allocation factors step 1'!S$64)),'CEB allocation factors step 1'!S55/SUM('CEB allocation factors step 1'!S$48:'CEB allocation factors step 1'!S$64),0)</f>
        <v>0</v>
      </c>
      <c r="T18" s="801">
        <f>IF(ISNUMBER('CEB allocation factors step 1'!T55/SUM('CEB allocation factors step 1'!T$48:'CEB allocation factors step 1'!T$64)),'CEB allocation factors step 1'!T55/SUM('CEB allocation factors step 1'!T$48:'CEB allocation factors step 1'!T$64),0)</f>
        <v>0</v>
      </c>
      <c r="U18" s="803">
        <f>IF(ISNUMBER('CEB allocation factors step 1'!U55/SUM('CEB allocation factors step 1'!U$48:'CEB allocation factors step 1'!U$64)),'CEB allocation factors step 1'!U55/SUM('CEB allocation factors step 1'!U$48:'CEB allocation factors step 1'!U$64),0)</f>
        <v>0</v>
      </c>
      <c r="V18" s="2">
        <f>IF(ISNUMBER('CEB allocation factors step 1'!V55/SUM('CEB allocation factors step 1'!V$48:'CEB allocation factors step 1'!V$64)),'CEB allocation factors step 1'!V55/SUM('CEB allocation factors step 1'!V$48:'CEB allocation factors step 1'!V$64),0)</f>
        <v>0</v>
      </c>
      <c r="W18" s="754">
        <f>IF(ISNUMBER('CEB allocation factors step 1'!W55/SUM('CEB allocation factors step 1'!W$48:'CEB allocation factors step 1'!W$64)),'CEB allocation factors step 1'!W55/SUM('CEB allocation factors step 1'!W$48:'CEB allocation factors step 1'!W$64),0)</f>
        <v>0</v>
      </c>
      <c r="X18" s="2">
        <f>IF(ISNUMBER('CEB allocation factors step 1'!X55/SUM('CEB allocation factors step 1'!X$48:'CEB allocation factors step 1'!X$64)),'CEB allocation factors step 1'!X55/SUM('CEB allocation factors step 1'!X$48:'CEB allocation factors step 1'!X$64),0)</f>
        <v>0</v>
      </c>
      <c r="Y18" s="2">
        <f>IF(ISNUMBER('CEB allocation factors step 1'!Y55/SUM('CEB allocation factors step 1'!Y$48:'CEB allocation factors step 1'!Y$64)),'CEB allocation factors step 1'!Y55/SUM('CEB allocation factors step 1'!Y$48:'CEB allocation factors step 1'!Y$64),0)</f>
        <v>0</v>
      </c>
      <c r="Z18" s="2">
        <f>IF(ISNUMBER('CEB allocation factors step 1'!Z55/SUM('CEB allocation factors step 1'!Z$48:'CEB allocation factors step 1'!Z$64)),'CEB allocation factors step 1'!Z55/SUM('CEB allocation factors step 1'!Z$48:'CEB allocation factors step 1'!Z$64),0)</f>
        <v>0</v>
      </c>
      <c r="AA18" s="2">
        <f>IF(ISNUMBER('CEB allocation factors step 1'!AA55/SUM('CEB allocation factors step 1'!AA$48:'CEB allocation factors step 1'!AA$64)),'CEB allocation factors step 1'!AA55/SUM('CEB allocation factors step 1'!AA$48:'CEB allocation factors step 1'!AA$64),0)</f>
        <v>0</v>
      </c>
      <c r="AB18" s="2">
        <f>IF(ISNUMBER('CEB allocation factors step 1'!AB55/SUM('CEB allocation factors step 1'!AB$48:'CEB allocation factors step 1'!AB$64)),'CEB allocation factors step 1'!AB55/SUM('CEB allocation factors step 1'!AB$48:'CEB allocation factors step 1'!AB$64),0)</f>
        <v>0</v>
      </c>
      <c r="AC18" s="2">
        <f>IF(ISNUMBER('CEB allocation factors step 1'!AC55/SUM('CEB allocation factors step 1'!AC$48:'CEB allocation factors step 1'!AC$64)),'CEB allocation factors step 1'!AC55/SUM('CEB allocation factors step 1'!AC$48:'CEB allocation factors step 1'!AC$64),0)</f>
        <v>0</v>
      </c>
      <c r="AD18" s="2">
        <f>IF(ISNUMBER('CEB allocation factors step 1'!AD55/SUM('CEB allocation factors step 1'!AD$48:'CEB allocation factors step 1'!AD$64)),'CEB allocation factors step 1'!AD55/SUM('CEB allocation factors step 1'!AD$48:'CEB allocation factors step 1'!AD$64),0)</f>
        <v>0</v>
      </c>
      <c r="AE18" s="2">
        <f>IF(ISNUMBER('CEB allocation factors step 1'!AE55/SUM('CEB allocation factors step 1'!AE$48:'CEB allocation factors step 1'!AE$64)),'CEB allocation factors step 1'!AE55/SUM('CEB allocation factors step 1'!AE$48:'CEB allocation factors step 1'!AE$64),0)</f>
        <v>0</v>
      </c>
      <c r="AF18" s="2">
        <f>IF(ISNUMBER('CEB allocation factors step 1'!AF55/SUM('CEB allocation factors step 1'!AF$48:'CEB allocation factors step 1'!AF$64)),'CEB allocation factors step 1'!AF55/SUM('CEB allocation factors step 1'!AF$48:'CEB allocation factors step 1'!AF$64),0)</f>
        <v>0</v>
      </c>
      <c r="AG18" s="2">
        <f>IF(ISNUMBER('CEB allocation factors step 1'!AG55/SUM('CEB allocation factors step 1'!AG$48:'CEB allocation factors step 1'!AG$64)),'CEB allocation factors step 1'!AG55/SUM('CEB allocation factors step 1'!AG$48:'CEB allocation factors step 1'!AG$64),0)</f>
        <v>0</v>
      </c>
      <c r="AH18" s="2">
        <f>IF(ISNUMBER('CEB allocation factors step 1'!AH55/SUM('CEB allocation factors step 1'!AH$48:'CEB allocation factors step 1'!AH$64)),'CEB allocation factors step 1'!AH55/SUM('CEB allocation factors step 1'!AH$48:'CEB allocation factors step 1'!AH$64),0)</f>
        <v>0</v>
      </c>
      <c r="AI18" s="2">
        <f>IF(ISNUMBER('CEB allocation factors step 1'!AI55/SUM('CEB allocation factors step 1'!AI$48:'CEB allocation factors step 1'!AI$64)),'CEB allocation factors step 1'!AI55/SUM('CEB allocation factors step 1'!AI$48:'CEB allocation factors step 1'!AI$64),0)</f>
        <v>0</v>
      </c>
      <c r="AJ18" s="2">
        <f>IF(ISNUMBER('CEB allocation factors step 1'!AJ55/SUM('CEB allocation factors step 1'!AJ$48:'CEB allocation factors step 1'!AJ$64)),'CEB allocation factors step 1'!AJ55/SUM('CEB allocation factors step 1'!AJ$48:'CEB allocation factors step 1'!AJ$64),0)</f>
        <v>0</v>
      </c>
      <c r="AK18" s="2">
        <f>IF(ISNUMBER('CEB allocation factors step 1'!AK55/SUM('CEB allocation factors step 1'!AK$48:'CEB allocation factors step 1'!AK$64)),'CEB allocation factors step 1'!AK55/SUM('CEB allocation factors step 1'!AK$48:'CEB allocation factors step 1'!AK$64),0)</f>
        <v>0</v>
      </c>
      <c r="AL18" s="2">
        <f>IF(ISNUMBER('CEB allocation factors step 1'!AL55/SUM('CEB allocation factors step 1'!AL$48:'CEB allocation factors step 1'!AL$64)),'CEB allocation factors step 1'!AL55/SUM('CEB allocation factors step 1'!AL$48:'CEB allocation factors step 1'!AL$64),0)</f>
        <v>0</v>
      </c>
      <c r="AM18" s="2">
        <f>IF(ISNUMBER('CEB allocation factors step 1'!AM55/SUM('CEB allocation factors step 1'!AM$48:'CEB allocation factors step 1'!AM$64)),'CEB allocation factors step 1'!AM55/SUM('CEB allocation factors step 1'!AM$48:'CEB allocation factors step 1'!AM$64),0)</f>
        <v>0</v>
      </c>
      <c r="AN18" s="2">
        <f>IF(ISNUMBER('CEB allocation factors step 1'!AN55/SUM('CEB allocation factors step 1'!AN$48:'CEB allocation factors step 1'!AN$64)),'CEB allocation factors step 1'!AN55/SUM('CEB allocation factors step 1'!AN$48:'CEB allocation factors step 1'!AN$64),0)</f>
        <v>0</v>
      </c>
      <c r="AO18" s="2">
        <f>IF(ISNUMBER('CEB allocation factors step 1'!AO55/SUM('CEB allocation factors step 1'!AO$48:'CEB allocation factors step 1'!AO$64)),'CEB allocation factors step 1'!AO55/SUM('CEB allocation factors step 1'!AO$48:'CEB allocation factors step 1'!AO$64),0)</f>
        <v>0</v>
      </c>
      <c r="AP18" s="2">
        <f>IF(ISNUMBER('CEB allocation factors step 1'!AP55/SUM('CEB allocation factors step 1'!AP$48:'CEB allocation factors step 1'!AP$64)),'CEB allocation factors step 1'!AP55/SUM('CEB allocation factors step 1'!AP$48:'CEB allocation factors step 1'!AP$64),0)</f>
        <v>0</v>
      </c>
      <c r="AQ18" s="2">
        <f>IF(ISNUMBER('CEB allocation factors step 1'!AQ55/SUM('CEB allocation factors step 1'!AQ$48:'CEB allocation factors step 1'!AQ$64)),'CEB allocation factors step 1'!AQ55/SUM('CEB allocation factors step 1'!AQ$48:'CEB allocation factors step 1'!AQ$64),0)</f>
        <v>0</v>
      </c>
      <c r="AR18" s="2">
        <f>IF(ISNUMBER('CEB allocation factors step 1'!AR55/SUM('CEB allocation factors step 1'!AR$48:'CEB allocation factors step 1'!AR$64)),'CEB allocation factors step 1'!AR55/SUM('CEB allocation factors step 1'!AR$48:'CEB allocation factors step 1'!AR$64),0)</f>
        <v>0</v>
      </c>
      <c r="AS18" s="2">
        <f>IF(ISNUMBER('CEB allocation factors step 1'!AS55/SUM('CEB allocation factors step 1'!AS$48:'CEB allocation factors step 1'!AS$64)),'CEB allocation factors step 1'!AS55/SUM('CEB allocation factors step 1'!AS$48:'CEB allocation factors step 1'!AS$64),0)</f>
        <v>0</v>
      </c>
      <c r="AT18" s="2">
        <f>IF(ISNUMBER('CEB allocation factors step 1'!AT55/SUM('CEB allocation factors step 1'!AT$48:'CEB allocation factors step 1'!AT$64)),'CEB allocation factors step 1'!AT55/SUM('CEB allocation factors step 1'!AT$48:'CEB allocation factors step 1'!AT$64),0)</f>
        <v>0</v>
      </c>
      <c r="AU18" s="802">
        <f>'CEB allocation factors step 1'!AU55</f>
        <v>0</v>
      </c>
      <c r="AV18" s="801">
        <f>'CEB allocation factors step 1'!AV55</f>
        <v>0</v>
      </c>
      <c r="AW18" s="801">
        <f>'CEB allocation factors step 1'!AW55</f>
        <v>0</v>
      </c>
      <c r="AX18" s="802">
        <f>'CEB allocation factors step 1'!AX55</f>
        <v>0</v>
      </c>
      <c r="AY18" s="801">
        <f>'CEB allocation factors step 1'!AY55</f>
        <v>0</v>
      </c>
      <c r="AZ18" s="801">
        <f>'CEB allocation factors step 1'!AZ55</f>
        <v>0</v>
      </c>
      <c r="BA18" s="801">
        <f>'CEB allocation factors step 1'!BA55</f>
        <v>0</v>
      </c>
      <c r="BB18" s="801">
        <f>'CEB allocation factors step 1'!BB55</f>
        <v>0</v>
      </c>
      <c r="BC18" s="803">
        <f>'CEB allocation factors step 1'!BC55</f>
        <v>0</v>
      </c>
      <c r="BD18" s="799">
        <f>'CEB allocation factors step 1'!BD55</f>
        <v>0</v>
      </c>
    </row>
    <row r="19" spans="5:56" x14ac:dyDescent="0.2">
      <c r="E19" s="746" t="str">
        <f>'CEB allocation factors step 1'!B56</f>
        <v>Oil refineries</v>
      </c>
      <c r="F19" s="84">
        <f>IF(ISNUMBER('CEB allocation factors step 1'!F56/SUM('CEB allocation factors step 1'!F$48:'CEB allocation factors step 1'!F$64)),'CEB allocation factors step 1'!F56/SUM('CEB allocation factors step 1'!F$48:'CEB allocation factors step 1'!F$64),0)</f>
        <v>0</v>
      </c>
      <c r="G19" s="2">
        <f>IF(ISNUMBER('CEB allocation factors step 1'!G56/SUM('CEB allocation factors step 1'!G$48:'CEB allocation factors step 1'!G$64)),'CEB allocation factors step 1'!G56/SUM('CEB allocation factors step 1'!G$48:'CEB allocation factors step 1'!G$64),0)</f>
        <v>0</v>
      </c>
      <c r="H19" s="2">
        <f>IF(ISNUMBER('CEB allocation factors step 1'!H56/SUM('CEB allocation factors step 1'!H$48:'CEB allocation factors step 1'!H$64)),'CEB allocation factors step 1'!H56/SUM('CEB allocation factors step 1'!H$48:'CEB allocation factors step 1'!H$64),0)</f>
        <v>0</v>
      </c>
      <c r="I19" s="2">
        <f>IF(ISNUMBER('CEB allocation factors step 1'!I56/SUM('CEB allocation factors step 1'!I$48:'CEB allocation factors step 1'!I$64)),'CEB allocation factors step 1'!I56/SUM('CEB allocation factors step 1'!I$48:'CEB allocation factors step 1'!I$64),0)</f>
        <v>0</v>
      </c>
      <c r="J19" s="2">
        <f>IF(ISNUMBER('CEB allocation factors step 1'!J56/SUM('CEB allocation factors step 1'!J$48:'CEB allocation factors step 1'!J$64)),'CEB allocation factors step 1'!J56/SUM('CEB allocation factors step 1'!J$48:'CEB allocation factors step 1'!J$64),0)</f>
        <v>0</v>
      </c>
      <c r="K19" s="2">
        <f>IF(ISNUMBER('CEB allocation factors step 1'!K56/SUM('CEB allocation factors step 1'!K$48:'CEB allocation factors step 1'!K$64)),'CEB allocation factors step 1'!K56/SUM('CEB allocation factors step 1'!K$48:'CEB allocation factors step 1'!K$64),0)</f>
        <v>0</v>
      </c>
      <c r="L19" s="799">
        <f>IF(ISNUMBER('CEB allocation factors step 1'!L56/SUM('CEB allocation factors step 1'!L$48:'CEB allocation factors step 1'!L$64)),'CEB allocation factors step 1'!L56/SUM('CEB allocation factors step 1'!L$48:'CEB allocation factors step 1'!L$64),0)</f>
        <v>0</v>
      </c>
      <c r="M19" s="2">
        <f>IF(ISNUMBER('CEB allocation factors step 1'!M56/SUM('CEB allocation factors step 1'!M$48:'CEB allocation factors step 1'!M$64)),'CEB allocation factors step 1'!M56/SUM('CEB allocation factors step 1'!M$48:'CEB allocation factors step 1'!M$64),0)</f>
        <v>0</v>
      </c>
      <c r="N19" s="2">
        <f>IF(ISNUMBER('CEB allocation factors step 1'!N56/SUM('CEB allocation factors step 1'!N$48:'CEB allocation factors step 1'!N$64)),'CEB allocation factors step 1'!N56/SUM('CEB allocation factors step 1'!N$48:'CEB allocation factors step 1'!N$64),0)</f>
        <v>0</v>
      </c>
      <c r="O19" s="2">
        <f>IF(ISNUMBER('CEB allocation factors step 1'!O56/SUM('CEB allocation factors step 1'!O$48:'CEB allocation factors step 1'!O$64)),'CEB allocation factors step 1'!O56/SUM('CEB allocation factors step 1'!O$48:'CEB allocation factors step 1'!O$64),0)</f>
        <v>0</v>
      </c>
      <c r="P19" s="2">
        <f>IF(ISNUMBER('CEB allocation factors step 1'!P56/SUM('CEB allocation factors step 1'!P$48:'CEB allocation factors step 1'!P$64)),'CEB allocation factors step 1'!P56/SUM('CEB allocation factors step 1'!P$48:'CEB allocation factors step 1'!P$64),0)</f>
        <v>0</v>
      </c>
      <c r="Q19" s="2">
        <f>IF(ISNUMBER('CEB allocation factors step 1'!Q56/SUM('CEB allocation factors step 1'!Q$48:'CEB allocation factors step 1'!Q$64)),'CEB allocation factors step 1'!Q56/SUM('CEB allocation factors step 1'!Q$48:'CEB allocation factors step 1'!Q$64),0)</f>
        <v>0</v>
      </c>
      <c r="R19" s="802">
        <f>IF(ISNUMBER('CEB allocation factors step 1'!R56/SUM('CEB allocation factors step 1'!R$48:'CEB allocation factors step 1'!R$64)),'CEB allocation factors step 1'!R56/SUM('CEB allocation factors step 1'!R$48:'CEB allocation factors step 1'!R$64),0)</f>
        <v>0</v>
      </c>
      <c r="S19" s="801">
        <f>IF(ISNUMBER('CEB allocation factors step 1'!S56/SUM('CEB allocation factors step 1'!S$48:'CEB allocation factors step 1'!S$64)),'CEB allocation factors step 1'!S56/SUM('CEB allocation factors step 1'!S$48:'CEB allocation factors step 1'!S$64),0)</f>
        <v>0</v>
      </c>
      <c r="T19" s="801">
        <f>IF(ISNUMBER('CEB allocation factors step 1'!T56/SUM('CEB allocation factors step 1'!T$48:'CEB allocation factors step 1'!T$64)),'CEB allocation factors step 1'!T56/SUM('CEB allocation factors step 1'!T$48:'CEB allocation factors step 1'!T$64),0)</f>
        <v>0</v>
      </c>
      <c r="U19" s="803">
        <f>IF(ISNUMBER('CEB allocation factors step 1'!U56/SUM('CEB allocation factors step 1'!U$48:'CEB allocation factors step 1'!U$64)),'CEB allocation factors step 1'!U56/SUM('CEB allocation factors step 1'!U$48:'CEB allocation factors step 1'!U$64),0)</f>
        <v>0</v>
      </c>
      <c r="V19" s="2">
        <f>IF(ISNUMBER('CEB allocation factors step 1'!V56/SUM('CEB allocation factors step 1'!V$48:'CEB allocation factors step 1'!V$64)),'CEB allocation factors step 1'!V56/SUM('CEB allocation factors step 1'!V$48:'CEB allocation factors step 1'!V$64),0)</f>
        <v>0</v>
      </c>
      <c r="W19" s="754">
        <f>IF(ISNUMBER('CEB allocation factors step 1'!W56/SUM('CEB allocation factors step 1'!W$48:'CEB allocation factors step 1'!W$64)),'CEB allocation factors step 1'!W56/SUM('CEB allocation factors step 1'!W$48:'CEB allocation factors step 1'!W$64),0)</f>
        <v>0</v>
      </c>
      <c r="X19" s="2">
        <f>IF(ISNUMBER('CEB allocation factors step 1'!X56/SUM('CEB allocation factors step 1'!X$48:'CEB allocation factors step 1'!X$64)),'CEB allocation factors step 1'!X56/SUM('CEB allocation factors step 1'!X$48:'CEB allocation factors step 1'!X$64),0)</f>
        <v>0</v>
      </c>
      <c r="Y19" s="2">
        <f>IF(ISNUMBER('CEB allocation factors step 1'!Y56/SUM('CEB allocation factors step 1'!Y$48:'CEB allocation factors step 1'!Y$64)),'CEB allocation factors step 1'!Y56/SUM('CEB allocation factors step 1'!Y$48:'CEB allocation factors step 1'!Y$64),0)</f>
        <v>0</v>
      </c>
      <c r="Z19" s="2">
        <f>IF(ISNUMBER('CEB allocation factors step 1'!Z56/SUM('CEB allocation factors step 1'!Z$48:'CEB allocation factors step 1'!Z$64)),'CEB allocation factors step 1'!Z56/SUM('CEB allocation factors step 1'!Z$48:'CEB allocation factors step 1'!Z$64),0)</f>
        <v>0</v>
      </c>
      <c r="AA19" s="2">
        <f>IF(ISNUMBER('CEB allocation factors step 1'!AA56/SUM('CEB allocation factors step 1'!AA$48:'CEB allocation factors step 1'!AA$64)),'CEB allocation factors step 1'!AA56/SUM('CEB allocation factors step 1'!AA$48:'CEB allocation factors step 1'!AA$64),0)</f>
        <v>0</v>
      </c>
      <c r="AB19" s="2">
        <f>IF(ISNUMBER('CEB allocation factors step 1'!AB56/SUM('CEB allocation factors step 1'!AB$48:'CEB allocation factors step 1'!AB$64)),'CEB allocation factors step 1'!AB56/SUM('CEB allocation factors step 1'!AB$48:'CEB allocation factors step 1'!AB$64),0)</f>
        <v>0</v>
      </c>
      <c r="AC19" s="2">
        <f>IF(ISNUMBER('CEB allocation factors step 1'!AC56/SUM('CEB allocation factors step 1'!AC$48:'CEB allocation factors step 1'!AC$64)),'CEB allocation factors step 1'!AC56/SUM('CEB allocation factors step 1'!AC$48:'CEB allocation factors step 1'!AC$64),0)</f>
        <v>0</v>
      </c>
      <c r="AD19" s="2">
        <f>IF(ISNUMBER('CEB allocation factors step 1'!AD56/SUM('CEB allocation factors step 1'!AD$48:'CEB allocation factors step 1'!AD$64)),'CEB allocation factors step 1'!AD56/SUM('CEB allocation factors step 1'!AD$48:'CEB allocation factors step 1'!AD$64),0)</f>
        <v>0</v>
      </c>
      <c r="AE19" s="2">
        <f>IF(ISNUMBER('CEB allocation factors step 1'!AE56/SUM('CEB allocation factors step 1'!AE$48:'CEB allocation factors step 1'!AE$64)),'CEB allocation factors step 1'!AE56/SUM('CEB allocation factors step 1'!AE$48:'CEB allocation factors step 1'!AE$64),0)</f>
        <v>0</v>
      </c>
      <c r="AF19" s="2">
        <f>IF(ISNUMBER('CEB allocation factors step 1'!AF56/SUM('CEB allocation factors step 1'!AF$48:'CEB allocation factors step 1'!AF$64)),'CEB allocation factors step 1'!AF56/SUM('CEB allocation factors step 1'!AF$48:'CEB allocation factors step 1'!AF$64),0)</f>
        <v>0</v>
      </c>
      <c r="AG19" s="2">
        <f>IF(ISNUMBER('CEB allocation factors step 1'!AG56/SUM('CEB allocation factors step 1'!AG$48:'CEB allocation factors step 1'!AG$64)),'CEB allocation factors step 1'!AG56/SUM('CEB allocation factors step 1'!AG$48:'CEB allocation factors step 1'!AG$64),0)</f>
        <v>0</v>
      </c>
      <c r="AH19" s="2">
        <f>IF(ISNUMBER('CEB allocation factors step 1'!AH56/SUM('CEB allocation factors step 1'!AH$48:'CEB allocation factors step 1'!AH$64)),'CEB allocation factors step 1'!AH56/SUM('CEB allocation factors step 1'!AH$48:'CEB allocation factors step 1'!AH$64),0)</f>
        <v>0</v>
      </c>
      <c r="AI19" s="2">
        <f>IF(ISNUMBER('CEB allocation factors step 1'!AI56/SUM('CEB allocation factors step 1'!AI$48:'CEB allocation factors step 1'!AI$64)),'CEB allocation factors step 1'!AI56/SUM('CEB allocation factors step 1'!AI$48:'CEB allocation factors step 1'!AI$64),0)</f>
        <v>0</v>
      </c>
      <c r="AJ19" s="2">
        <f>IF(ISNUMBER('CEB allocation factors step 1'!AJ56/SUM('CEB allocation factors step 1'!AJ$48:'CEB allocation factors step 1'!AJ$64)),'CEB allocation factors step 1'!AJ56/SUM('CEB allocation factors step 1'!AJ$48:'CEB allocation factors step 1'!AJ$64),0)</f>
        <v>0</v>
      </c>
      <c r="AK19" s="2">
        <f>IF(ISNUMBER('CEB allocation factors step 1'!AK56/SUM('CEB allocation factors step 1'!AK$48:'CEB allocation factors step 1'!AK$64)),'CEB allocation factors step 1'!AK56/SUM('CEB allocation factors step 1'!AK$48:'CEB allocation factors step 1'!AK$64),0)</f>
        <v>0</v>
      </c>
      <c r="AL19" s="2">
        <f>IF(ISNUMBER('CEB allocation factors step 1'!AL56/SUM('CEB allocation factors step 1'!AL$48:'CEB allocation factors step 1'!AL$64)),'CEB allocation factors step 1'!AL56/SUM('CEB allocation factors step 1'!AL$48:'CEB allocation factors step 1'!AL$64),0)</f>
        <v>0</v>
      </c>
      <c r="AM19" s="2">
        <f>IF(ISNUMBER('CEB allocation factors step 1'!AM56/SUM('CEB allocation factors step 1'!AM$48:'CEB allocation factors step 1'!AM$64)),'CEB allocation factors step 1'!AM56/SUM('CEB allocation factors step 1'!AM$48:'CEB allocation factors step 1'!AM$64),0)</f>
        <v>0</v>
      </c>
      <c r="AN19" s="2">
        <f>IF(ISNUMBER('CEB allocation factors step 1'!AN56/SUM('CEB allocation factors step 1'!AN$48:'CEB allocation factors step 1'!AN$64)),'CEB allocation factors step 1'!AN56/SUM('CEB allocation factors step 1'!AN$48:'CEB allocation factors step 1'!AN$64),0)</f>
        <v>0</v>
      </c>
      <c r="AO19" s="2">
        <f>IF(ISNUMBER('CEB allocation factors step 1'!AO56/SUM('CEB allocation factors step 1'!AO$48:'CEB allocation factors step 1'!AO$64)),'CEB allocation factors step 1'!AO56/SUM('CEB allocation factors step 1'!AO$48:'CEB allocation factors step 1'!AO$64),0)</f>
        <v>0</v>
      </c>
      <c r="AP19" s="2">
        <f>IF(ISNUMBER('CEB allocation factors step 1'!AP56/SUM('CEB allocation factors step 1'!AP$48:'CEB allocation factors step 1'!AP$64)),'CEB allocation factors step 1'!AP56/SUM('CEB allocation factors step 1'!AP$48:'CEB allocation factors step 1'!AP$64),0)</f>
        <v>0</v>
      </c>
      <c r="AQ19" s="2">
        <f>IF(ISNUMBER('CEB allocation factors step 1'!AQ56/SUM('CEB allocation factors step 1'!AQ$48:'CEB allocation factors step 1'!AQ$64)),'CEB allocation factors step 1'!AQ56/SUM('CEB allocation factors step 1'!AQ$48:'CEB allocation factors step 1'!AQ$64),0)</f>
        <v>0</v>
      </c>
      <c r="AR19" s="2">
        <f>IF(ISNUMBER('CEB allocation factors step 1'!AR56/SUM('CEB allocation factors step 1'!AR$48:'CEB allocation factors step 1'!AR$64)),'CEB allocation factors step 1'!AR56/SUM('CEB allocation factors step 1'!AR$48:'CEB allocation factors step 1'!AR$64),0)</f>
        <v>0</v>
      </c>
      <c r="AS19" s="2">
        <f>IF(ISNUMBER('CEB allocation factors step 1'!AS56/SUM('CEB allocation factors step 1'!AS$48:'CEB allocation factors step 1'!AS$64)),'CEB allocation factors step 1'!AS56/SUM('CEB allocation factors step 1'!AS$48:'CEB allocation factors step 1'!AS$64),0)</f>
        <v>0</v>
      </c>
      <c r="AT19" s="2">
        <f>IF(ISNUMBER('CEB allocation factors step 1'!AT56/SUM('CEB allocation factors step 1'!AT$48:'CEB allocation factors step 1'!AT$64)),'CEB allocation factors step 1'!AT56/SUM('CEB allocation factors step 1'!AT$48:'CEB allocation factors step 1'!AT$64),0)</f>
        <v>0</v>
      </c>
      <c r="AU19" s="802">
        <f>'CEB allocation factors step 1'!AU56</f>
        <v>0</v>
      </c>
      <c r="AV19" s="801">
        <f>'CEB allocation factors step 1'!AV56</f>
        <v>0</v>
      </c>
      <c r="AW19" s="801">
        <f>'CEB allocation factors step 1'!AW56</f>
        <v>0</v>
      </c>
      <c r="AX19" s="802">
        <f>'CEB allocation factors step 1'!AX56</f>
        <v>0</v>
      </c>
      <c r="AY19" s="801">
        <f>'CEB allocation factors step 1'!AY56</f>
        <v>0</v>
      </c>
      <c r="AZ19" s="801">
        <f>'CEB allocation factors step 1'!AZ56</f>
        <v>0</v>
      </c>
      <c r="BA19" s="801">
        <f>'CEB allocation factors step 1'!BA56</f>
        <v>0</v>
      </c>
      <c r="BB19" s="801">
        <f>'CEB allocation factors step 1'!BB56</f>
        <v>0</v>
      </c>
      <c r="BC19" s="803">
        <f>'CEB allocation factors step 1'!BC56</f>
        <v>0</v>
      </c>
      <c r="BD19" s="799">
        <f>'CEB allocation factors step 1'!BD56</f>
        <v>0</v>
      </c>
    </row>
    <row r="20" spans="5:56" x14ac:dyDescent="0.2">
      <c r="E20" s="746" t="str">
        <f>'CEB allocation factors step 1'!B57</f>
        <v>Coal liquefaction plants</v>
      </c>
      <c r="F20" s="84">
        <f>IF(ISNUMBER('CEB allocation factors step 1'!F57/SUM('CEB allocation factors step 1'!F$48:'CEB allocation factors step 1'!F$64)),'CEB allocation factors step 1'!F57/SUM('CEB allocation factors step 1'!F$48:'CEB allocation factors step 1'!F$64),0)</f>
        <v>0</v>
      </c>
      <c r="G20" s="2">
        <f>IF(ISNUMBER('CEB allocation factors step 1'!G57/SUM('CEB allocation factors step 1'!G$48:'CEB allocation factors step 1'!G$64)),'CEB allocation factors step 1'!G57/SUM('CEB allocation factors step 1'!G$48:'CEB allocation factors step 1'!G$64),0)</f>
        <v>0</v>
      </c>
      <c r="H20" s="2">
        <f>IF(ISNUMBER('CEB allocation factors step 1'!H57/SUM('CEB allocation factors step 1'!H$48:'CEB allocation factors step 1'!H$64)),'CEB allocation factors step 1'!H57/SUM('CEB allocation factors step 1'!H$48:'CEB allocation factors step 1'!H$64),0)</f>
        <v>0</v>
      </c>
      <c r="I20" s="2">
        <f>IF(ISNUMBER('CEB allocation factors step 1'!I57/SUM('CEB allocation factors step 1'!I$48:'CEB allocation factors step 1'!I$64)),'CEB allocation factors step 1'!I57/SUM('CEB allocation factors step 1'!I$48:'CEB allocation factors step 1'!I$64),0)</f>
        <v>0</v>
      </c>
      <c r="J20" s="2">
        <f>IF(ISNUMBER('CEB allocation factors step 1'!J57/SUM('CEB allocation factors step 1'!J$48:'CEB allocation factors step 1'!J$64)),'CEB allocation factors step 1'!J57/SUM('CEB allocation factors step 1'!J$48:'CEB allocation factors step 1'!J$64),0)</f>
        <v>0</v>
      </c>
      <c r="K20" s="2">
        <f>IF(ISNUMBER('CEB allocation factors step 1'!K57/SUM('CEB allocation factors step 1'!K$48:'CEB allocation factors step 1'!K$64)),'CEB allocation factors step 1'!K57/SUM('CEB allocation factors step 1'!K$48:'CEB allocation factors step 1'!K$64),0)</f>
        <v>0</v>
      </c>
      <c r="L20" s="799">
        <f>IF(ISNUMBER('CEB allocation factors step 1'!L57/SUM('CEB allocation factors step 1'!L$48:'CEB allocation factors step 1'!L$64)),'CEB allocation factors step 1'!L57/SUM('CEB allocation factors step 1'!L$48:'CEB allocation factors step 1'!L$64),0)</f>
        <v>0</v>
      </c>
      <c r="M20" s="2">
        <f>IF(ISNUMBER('CEB allocation factors step 1'!M57/SUM('CEB allocation factors step 1'!M$48:'CEB allocation factors step 1'!M$64)),'CEB allocation factors step 1'!M57/SUM('CEB allocation factors step 1'!M$48:'CEB allocation factors step 1'!M$64),0)</f>
        <v>0</v>
      </c>
      <c r="N20" s="2">
        <f>IF(ISNUMBER('CEB allocation factors step 1'!N57/SUM('CEB allocation factors step 1'!N$48:'CEB allocation factors step 1'!N$64)),'CEB allocation factors step 1'!N57/SUM('CEB allocation factors step 1'!N$48:'CEB allocation factors step 1'!N$64),0)</f>
        <v>0</v>
      </c>
      <c r="O20" s="2">
        <f>IF(ISNUMBER('CEB allocation factors step 1'!O57/SUM('CEB allocation factors step 1'!O$48:'CEB allocation factors step 1'!O$64)),'CEB allocation factors step 1'!O57/SUM('CEB allocation factors step 1'!O$48:'CEB allocation factors step 1'!O$64),0)</f>
        <v>0</v>
      </c>
      <c r="P20" s="2">
        <f>IF(ISNUMBER('CEB allocation factors step 1'!P57/SUM('CEB allocation factors step 1'!P$48:'CEB allocation factors step 1'!P$64)),'CEB allocation factors step 1'!P57/SUM('CEB allocation factors step 1'!P$48:'CEB allocation factors step 1'!P$64),0)</f>
        <v>0</v>
      </c>
      <c r="Q20" s="2">
        <f>IF(ISNUMBER('CEB allocation factors step 1'!Q57/SUM('CEB allocation factors step 1'!Q$48:'CEB allocation factors step 1'!Q$64)),'CEB allocation factors step 1'!Q57/SUM('CEB allocation factors step 1'!Q$48:'CEB allocation factors step 1'!Q$64),0)</f>
        <v>0</v>
      </c>
      <c r="R20" s="802">
        <f>IF(ISNUMBER('CEB allocation factors step 1'!R57/SUM('CEB allocation factors step 1'!R$48:'CEB allocation factors step 1'!R$64)),'CEB allocation factors step 1'!R57/SUM('CEB allocation factors step 1'!R$48:'CEB allocation factors step 1'!R$64),0)</f>
        <v>0</v>
      </c>
      <c r="S20" s="801">
        <f>IF(ISNUMBER('CEB allocation factors step 1'!S57/SUM('CEB allocation factors step 1'!S$48:'CEB allocation factors step 1'!S$64)),'CEB allocation factors step 1'!S57/SUM('CEB allocation factors step 1'!S$48:'CEB allocation factors step 1'!S$64),0)</f>
        <v>0</v>
      </c>
      <c r="T20" s="801">
        <f>IF(ISNUMBER('CEB allocation factors step 1'!T57/SUM('CEB allocation factors step 1'!T$48:'CEB allocation factors step 1'!T$64)),'CEB allocation factors step 1'!T57/SUM('CEB allocation factors step 1'!T$48:'CEB allocation factors step 1'!T$64),0)</f>
        <v>0</v>
      </c>
      <c r="U20" s="803">
        <f>IF(ISNUMBER('CEB allocation factors step 1'!U57/SUM('CEB allocation factors step 1'!U$48:'CEB allocation factors step 1'!U$64)),'CEB allocation factors step 1'!U57/SUM('CEB allocation factors step 1'!U$48:'CEB allocation factors step 1'!U$64),0)</f>
        <v>0</v>
      </c>
      <c r="V20" s="2">
        <f>IF(ISNUMBER('CEB allocation factors step 1'!V57/SUM('CEB allocation factors step 1'!V$48:'CEB allocation factors step 1'!V$64)),'CEB allocation factors step 1'!V57/SUM('CEB allocation factors step 1'!V$48:'CEB allocation factors step 1'!V$64),0)</f>
        <v>0</v>
      </c>
      <c r="W20" s="754">
        <f>IF(ISNUMBER('CEB allocation factors step 1'!W57/SUM('CEB allocation factors step 1'!W$48:'CEB allocation factors step 1'!W$64)),'CEB allocation factors step 1'!W57/SUM('CEB allocation factors step 1'!W$48:'CEB allocation factors step 1'!W$64),0)</f>
        <v>0</v>
      </c>
      <c r="X20" s="2">
        <f>IF(ISNUMBER('CEB allocation factors step 1'!X57/SUM('CEB allocation factors step 1'!X$48:'CEB allocation factors step 1'!X$64)),'CEB allocation factors step 1'!X57/SUM('CEB allocation factors step 1'!X$48:'CEB allocation factors step 1'!X$64),0)</f>
        <v>0</v>
      </c>
      <c r="Y20" s="2">
        <f>IF(ISNUMBER('CEB allocation factors step 1'!Y57/SUM('CEB allocation factors step 1'!Y$48:'CEB allocation factors step 1'!Y$64)),'CEB allocation factors step 1'!Y57/SUM('CEB allocation factors step 1'!Y$48:'CEB allocation factors step 1'!Y$64),0)</f>
        <v>0</v>
      </c>
      <c r="Z20" s="2">
        <f>IF(ISNUMBER('CEB allocation factors step 1'!Z57/SUM('CEB allocation factors step 1'!Z$48:'CEB allocation factors step 1'!Z$64)),'CEB allocation factors step 1'!Z57/SUM('CEB allocation factors step 1'!Z$48:'CEB allocation factors step 1'!Z$64),0)</f>
        <v>0</v>
      </c>
      <c r="AA20" s="2">
        <f>IF(ISNUMBER('CEB allocation factors step 1'!AA57/SUM('CEB allocation factors step 1'!AA$48:'CEB allocation factors step 1'!AA$64)),'CEB allocation factors step 1'!AA57/SUM('CEB allocation factors step 1'!AA$48:'CEB allocation factors step 1'!AA$64),0)</f>
        <v>0</v>
      </c>
      <c r="AB20" s="2">
        <f>IF(ISNUMBER('CEB allocation factors step 1'!AB57/SUM('CEB allocation factors step 1'!AB$48:'CEB allocation factors step 1'!AB$64)),'CEB allocation factors step 1'!AB57/SUM('CEB allocation factors step 1'!AB$48:'CEB allocation factors step 1'!AB$64),0)</f>
        <v>0</v>
      </c>
      <c r="AC20" s="2">
        <f>IF(ISNUMBER('CEB allocation factors step 1'!AC57/SUM('CEB allocation factors step 1'!AC$48:'CEB allocation factors step 1'!AC$64)),'CEB allocation factors step 1'!AC57/SUM('CEB allocation factors step 1'!AC$48:'CEB allocation factors step 1'!AC$64),0)</f>
        <v>0</v>
      </c>
      <c r="AD20" s="2">
        <f>IF(ISNUMBER('CEB allocation factors step 1'!AD57/SUM('CEB allocation factors step 1'!AD$48:'CEB allocation factors step 1'!AD$64)),'CEB allocation factors step 1'!AD57/SUM('CEB allocation factors step 1'!AD$48:'CEB allocation factors step 1'!AD$64),0)</f>
        <v>0</v>
      </c>
      <c r="AE20" s="2">
        <f>IF(ISNUMBER('CEB allocation factors step 1'!AE57/SUM('CEB allocation factors step 1'!AE$48:'CEB allocation factors step 1'!AE$64)),'CEB allocation factors step 1'!AE57/SUM('CEB allocation factors step 1'!AE$48:'CEB allocation factors step 1'!AE$64),0)</f>
        <v>0</v>
      </c>
      <c r="AF20" s="2">
        <f>IF(ISNUMBER('CEB allocation factors step 1'!AF57/SUM('CEB allocation factors step 1'!AF$48:'CEB allocation factors step 1'!AF$64)),'CEB allocation factors step 1'!AF57/SUM('CEB allocation factors step 1'!AF$48:'CEB allocation factors step 1'!AF$64),0)</f>
        <v>0</v>
      </c>
      <c r="AG20" s="2">
        <f>IF(ISNUMBER('CEB allocation factors step 1'!AG57/SUM('CEB allocation factors step 1'!AG$48:'CEB allocation factors step 1'!AG$64)),'CEB allocation factors step 1'!AG57/SUM('CEB allocation factors step 1'!AG$48:'CEB allocation factors step 1'!AG$64),0)</f>
        <v>0</v>
      </c>
      <c r="AH20" s="2">
        <f>IF(ISNUMBER('CEB allocation factors step 1'!AH57/SUM('CEB allocation factors step 1'!AH$48:'CEB allocation factors step 1'!AH$64)),'CEB allocation factors step 1'!AH57/SUM('CEB allocation factors step 1'!AH$48:'CEB allocation factors step 1'!AH$64),0)</f>
        <v>0</v>
      </c>
      <c r="AI20" s="2">
        <f>IF(ISNUMBER('CEB allocation factors step 1'!AI57/SUM('CEB allocation factors step 1'!AI$48:'CEB allocation factors step 1'!AI$64)),'CEB allocation factors step 1'!AI57/SUM('CEB allocation factors step 1'!AI$48:'CEB allocation factors step 1'!AI$64),0)</f>
        <v>0</v>
      </c>
      <c r="AJ20" s="2">
        <f>IF(ISNUMBER('CEB allocation factors step 1'!AJ57/SUM('CEB allocation factors step 1'!AJ$48:'CEB allocation factors step 1'!AJ$64)),'CEB allocation factors step 1'!AJ57/SUM('CEB allocation factors step 1'!AJ$48:'CEB allocation factors step 1'!AJ$64),0)</f>
        <v>0</v>
      </c>
      <c r="AK20" s="2">
        <f>IF(ISNUMBER('CEB allocation factors step 1'!AK57/SUM('CEB allocation factors step 1'!AK$48:'CEB allocation factors step 1'!AK$64)),'CEB allocation factors step 1'!AK57/SUM('CEB allocation factors step 1'!AK$48:'CEB allocation factors step 1'!AK$64),0)</f>
        <v>0</v>
      </c>
      <c r="AL20" s="2">
        <f>IF(ISNUMBER('CEB allocation factors step 1'!AL57/SUM('CEB allocation factors step 1'!AL$48:'CEB allocation factors step 1'!AL$64)),'CEB allocation factors step 1'!AL57/SUM('CEB allocation factors step 1'!AL$48:'CEB allocation factors step 1'!AL$64),0)</f>
        <v>0</v>
      </c>
      <c r="AM20" s="2">
        <f>IF(ISNUMBER('CEB allocation factors step 1'!AM57/SUM('CEB allocation factors step 1'!AM$48:'CEB allocation factors step 1'!AM$64)),'CEB allocation factors step 1'!AM57/SUM('CEB allocation factors step 1'!AM$48:'CEB allocation factors step 1'!AM$64),0)</f>
        <v>0</v>
      </c>
      <c r="AN20" s="2">
        <f>IF(ISNUMBER('CEB allocation factors step 1'!AN57/SUM('CEB allocation factors step 1'!AN$48:'CEB allocation factors step 1'!AN$64)),'CEB allocation factors step 1'!AN57/SUM('CEB allocation factors step 1'!AN$48:'CEB allocation factors step 1'!AN$64),0)</f>
        <v>0</v>
      </c>
      <c r="AO20" s="2">
        <f>IF(ISNUMBER('CEB allocation factors step 1'!AO57/SUM('CEB allocation factors step 1'!AO$48:'CEB allocation factors step 1'!AO$64)),'CEB allocation factors step 1'!AO57/SUM('CEB allocation factors step 1'!AO$48:'CEB allocation factors step 1'!AO$64),0)</f>
        <v>0</v>
      </c>
      <c r="AP20" s="2">
        <f>IF(ISNUMBER('CEB allocation factors step 1'!AP57/SUM('CEB allocation factors step 1'!AP$48:'CEB allocation factors step 1'!AP$64)),'CEB allocation factors step 1'!AP57/SUM('CEB allocation factors step 1'!AP$48:'CEB allocation factors step 1'!AP$64),0)</f>
        <v>0</v>
      </c>
      <c r="AQ20" s="2">
        <f>IF(ISNUMBER('CEB allocation factors step 1'!AQ57/SUM('CEB allocation factors step 1'!AQ$48:'CEB allocation factors step 1'!AQ$64)),'CEB allocation factors step 1'!AQ57/SUM('CEB allocation factors step 1'!AQ$48:'CEB allocation factors step 1'!AQ$64),0)</f>
        <v>0</v>
      </c>
      <c r="AR20" s="2">
        <f>IF(ISNUMBER('CEB allocation factors step 1'!AR57/SUM('CEB allocation factors step 1'!AR$48:'CEB allocation factors step 1'!AR$64)),'CEB allocation factors step 1'!AR57/SUM('CEB allocation factors step 1'!AR$48:'CEB allocation factors step 1'!AR$64),0)</f>
        <v>0</v>
      </c>
      <c r="AS20" s="2">
        <f>IF(ISNUMBER('CEB allocation factors step 1'!AS57/SUM('CEB allocation factors step 1'!AS$48:'CEB allocation factors step 1'!AS$64)),'CEB allocation factors step 1'!AS57/SUM('CEB allocation factors step 1'!AS$48:'CEB allocation factors step 1'!AS$64),0)</f>
        <v>0</v>
      </c>
      <c r="AT20" s="2">
        <f>IF(ISNUMBER('CEB allocation factors step 1'!AT57/SUM('CEB allocation factors step 1'!AT$48:'CEB allocation factors step 1'!AT$64)),'CEB allocation factors step 1'!AT57/SUM('CEB allocation factors step 1'!AT$48:'CEB allocation factors step 1'!AT$64),0)</f>
        <v>0</v>
      </c>
      <c r="AU20" s="802">
        <f>'CEB allocation factors step 1'!AU57</f>
        <v>0</v>
      </c>
      <c r="AV20" s="801">
        <f>'CEB allocation factors step 1'!AV57</f>
        <v>0</v>
      </c>
      <c r="AW20" s="801">
        <f>'CEB allocation factors step 1'!AW57</f>
        <v>0</v>
      </c>
      <c r="AX20" s="802">
        <f>'CEB allocation factors step 1'!AX57</f>
        <v>0</v>
      </c>
      <c r="AY20" s="801">
        <f>'CEB allocation factors step 1'!AY57</f>
        <v>0</v>
      </c>
      <c r="AZ20" s="801">
        <f>'CEB allocation factors step 1'!AZ57</f>
        <v>0</v>
      </c>
      <c r="BA20" s="801">
        <f>'CEB allocation factors step 1'!BA57</f>
        <v>0</v>
      </c>
      <c r="BB20" s="801">
        <f>'CEB allocation factors step 1'!BB57</f>
        <v>0</v>
      </c>
      <c r="BC20" s="803">
        <f>'CEB allocation factors step 1'!BC57</f>
        <v>0</v>
      </c>
      <c r="BD20" s="799">
        <f>'CEB allocation factors step 1'!BD57</f>
        <v>0</v>
      </c>
    </row>
    <row r="21" spans="5:56" x14ac:dyDescent="0.2">
      <c r="E21" s="746" t="str">
        <f>'CEB allocation factors step 1'!B58</f>
        <v>Liquefaction (LNG) / regasification plants</v>
      </c>
      <c r="F21" s="84">
        <f>IF(ISNUMBER('CEB allocation factors step 1'!F58/SUM('CEB allocation factors step 1'!F$48:'CEB allocation factors step 1'!F$64)),'CEB allocation factors step 1'!F58/SUM('CEB allocation factors step 1'!F$48:'CEB allocation factors step 1'!F$64),0)</f>
        <v>0</v>
      </c>
      <c r="G21" s="2">
        <f>IF(ISNUMBER('CEB allocation factors step 1'!G58/SUM('CEB allocation factors step 1'!G$48:'CEB allocation factors step 1'!G$64)),'CEB allocation factors step 1'!G58/SUM('CEB allocation factors step 1'!G$48:'CEB allocation factors step 1'!G$64),0)</f>
        <v>0</v>
      </c>
      <c r="H21" s="2">
        <f>IF(ISNUMBER('CEB allocation factors step 1'!H58/SUM('CEB allocation factors step 1'!H$48:'CEB allocation factors step 1'!H$64)),'CEB allocation factors step 1'!H58/SUM('CEB allocation factors step 1'!H$48:'CEB allocation factors step 1'!H$64),0)</f>
        <v>0</v>
      </c>
      <c r="I21" s="2">
        <f>IF(ISNUMBER('CEB allocation factors step 1'!I58/SUM('CEB allocation factors step 1'!I$48:'CEB allocation factors step 1'!I$64)),'CEB allocation factors step 1'!I58/SUM('CEB allocation factors step 1'!I$48:'CEB allocation factors step 1'!I$64),0)</f>
        <v>0</v>
      </c>
      <c r="J21" s="2">
        <f>IF(ISNUMBER('CEB allocation factors step 1'!J58/SUM('CEB allocation factors step 1'!J$48:'CEB allocation factors step 1'!J$64)),'CEB allocation factors step 1'!J58/SUM('CEB allocation factors step 1'!J$48:'CEB allocation factors step 1'!J$64),0)</f>
        <v>0</v>
      </c>
      <c r="K21" s="2">
        <f>IF(ISNUMBER('CEB allocation factors step 1'!K58/SUM('CEB allocation factors step 1'!K$48:'CEB allocation factors step 1'!K$64)),'CEB allocation factors step 1'!K58/SUM('CEB allocation factors step 1'!K$48:'CEB allocation factors step 1'!K$64),0)</f>
        <v>0</v>
      </c>
      <c r="L21" s="799">
        <f>IF(ISNUMBER('CEB allocation factors step 1'!L58/SUM('CEB allocation factors step 1'!L$48:'CEB allocation factors step 1'!L$64)),'CEB allocation factors step 1'!L58/SUM('CEB allocation factors step 1'!L$48:'CEB allocation factors step 1'!L$64),0)</f>
        <v>0</v>
      </c>
      <c r="M21" s="2">
        <f>IF(ISNUMBER('CEB allocation factors step 1'!M58/SUM('CEB allocation factors step 1'!M$48:'CEB allocation factors step 1'!M$64)),'CEB allocation factors step 1'!M58/SUM('CEB allocation factors step 1'!M$48:'CEB allocation factors step 1'!M$64),0)</f>
        <v>0</v>
      </c>
      <c r="N21" s="2">
        <f>IF(ISNUMBER('CEB allocation factors step 1'!N58/SUM('CEB allocation factors step 1'!N$48:'CEB allocation factors step 1'!N$64)),'CEB allocation factors step 1'!N58/SUM('CEB allocation factors step 1'!N$48:'CEB allocation factors step 1'!N$64),0)</f>
        <v>0</v>
      </c>
      <c r="O21" s="2">
        <f>IF(ISNUMBER('CEB allocation factors step 1'!O58/SUM('CEB allocation factors step 1'!O$48:'CEB allocation factors step 1'!O$64)),'CEB allocation factors step 1'!O58/SUM('CEB allocation factors step 1'!O$48:'CEB allocation factors step 1'!O$64),0)</f>
        <v>0</v>
      </c>
      <c r="P21" s="2">
        <f>IF(ISNUMBER('CEB allocation factors step 1'!P58/SUM('CEB allocation factors step 1'!P$48:'CEB allocation factors step 1'!P$64)),'CEB allocation factors step 1'!P58/SUM('CEB allocation factors step 1'!P$48:'CEB allocation factors step 1'!P$64),0)</f>
        <v>0</v>
      </c>
      <c r="Q21" s="2">
        <f>IF(ISNUMBER('CEB allocation factors step 1'!Q58/SUM('CEB allocation factors step 1'!Q$48:'CEB allocation factors step 1'!Q$64)),'CEB allocation factors step 1'!Q58/SUM('CEB allocation factors step 1'!Q$48:'CEB allocation factors step 1'!Q$64),0)</f>
        <v>0</v>
      </c>
      <c r="R21" s="802">
        <f>IF(ISNUMBER('CEB allocation factors step 1'!R58/SUM('CEB allocation factors step 1'!R$48:'CEB allocation factors step 1'!R$64)),'CEB allocation factors step 1'!R58/SUM('CEB allocation factors step 1'!R$48:'CEB allocation factors step 1'!R$64),0)</f>
        <v>0</v>
      </c>
      <c r="S21" s="801">
        <f>IF(ISNUMBER('CEB allocation factors step 1'!S58/SUM('CEB allocation factors step 1'!S$48:'CEB allocation factors step 1'!S$64)),'CEB allocation factors step 1'!S58/SUM('CEB allocation factors step 1'!S$48:'CEB allocation factors step 1'!S$64),0)</f>
        <v>0</v>
      </c>
      <c r="T21" s="801">
        <f>IF(ISNUMBER('CEB allocation factors step 1'!T58/SUM('CEB allocation factors step 1'!T$48:'CEB allocation factors step 1'!T$64)),'CEB allocation factors step 1'!T58/SUM('CEB allocation factors step 1'!T$48:'CEB allocation factors step 1'!T$64),0)</f>
        <v>0</v>
      </c>
      <c r="U21" s="803">
        <f>IF(ISNUMBER('CEB allocation factors step 1'!U58/SUM('CEB allocation factors step 1'!U$48:'CEB allocation factors step 1'!U$64)),'CEB allocation factors step 1'!U58/SUM('CEB allocation factors step 1'!U$48:'CEB allocation factors step 1'!U$64),0)</f>
        <v>0</v>
      </c>
      <c r="V21" s="2">
        <f>IF(ISNUMBER('CEB allocation factors step 1'!V58/SUM('CEB allocation factors step 1'!V$48:'CEB allocation factors step 1'!V$64)),'CEB allocation factors step 1'!V58/SUM('CEB allocation factors step 1'!V$48:'CEB allocation factors step 1'!V$64),0)</f>
        <v>0</v>
      </c>
      <c r="W21" s="754">
        <f>IF(ISNUMBER('CEB allocation factors step 1'!W58/SUM('CEB allocation factors step 1'!W$48:'CEB allocation factors step 1'!W$64)),'CEB allocation factors step 1'!W58/SUM('CEB allocation factors step 1'!W$48:'CEB allocation factors step 1'!W$64),0)</f>
        <v>0</v>
      </c>
      <c r="X21" s="2">
        <f>IF(ISNUMBER('CEB allocation factors step 1'!X58/SUM('CEB allocation factors step 1'!X$48:'CEB allocation factors step 1'!X$64)),'CEB allocation factors step 1'!X58/SUM('CEB allocation factors step 1'!X$48:'CEB allocation factors step 1'!X$64),0)</f>
        <v>0</v>
      </c>
      <c r="Y21" s="2">
        <f>IF(ISNUMBER('CEB allocation factors step 1'!Y58/SUM('CEB allocation factors step 1'!Y$48:'CEB allocation factors step 1'!Y$64)),'CEB allocation factors step 1'!Y58/SUM('CEB allocation factors step 1'!Y$48:'CEB allocation factors step 1'!Y$64),0)</f>
        <v>0</v>
      </c>
      <c r="Z21" s="2">
        <f>IF(ISNUMBER('CEB allocation factors step 1'!Z58/SUM('CEB allocation factors step 1'!Z$48:'CEB allocation factors step 1'!Z$64)),'CEB allocation factors step 1'!Z58/SUM('CEB allocation factors step 1'!Z$48:'CEB allocation factors step 1'!Z$64),0)</f>
        <v>0</v>
      </c>
      <c r="AA21" s="2">
        <f>IF(ISNUMBER('CEB allocation factors step 1'!AA58/SUM('CEB allocation factors step 1'!AA$48:'CEB allocation factors step 1'!AA$64)),'CEB allocation factors step 1'!AA58/SUM('CEB allocation factors step 1'!AA$48:'CEB allocation factors step 1'!AA$64),0)</f>
        <v>0</v>
      </c>
      <c r="AB21" s="2">
        <f>IF(ISNUMBER('CEB allocation factors step 1'!AB58/SUM('CEB allocation factors step 1'!AB$48:'CEB allocation factors step 1'!AB$64)),'CEB allocation factors step 1'!AB58/SUM('CEB allocation factors step 1'!AB$48:'CEB allocation factors step 1'!AB$64),0)</f>
        <v>0</v>
      </c>
      <c r="AC21" s="2">
        <f>IF(ISNUMBER('CEB allocation factors step 1'!AC58/SUM('CEB allocation factors step 1'!AC$48:'CEB allocation factors step 1'!AC$64)),'CEB allocation factors step 1'!AC58/SUM('CEB allocation factors step 1'!AC$48:'CEB allocation factors step 1'!AC$64),0)</f>
        <v>0</v>
      </c>
      <c r="AD21" s="2">
        <f>IF(ISNUMBER('CEB allocation factors step 1'!AD58/SUM('CEB allocation factors step 1'!AD$48:'CEB allocation factors step 1'!AD$64)),'CEB allocation factors step 1'!AD58/SUM('CEB allocation factors step 1'!AD$48:'CEB allocation factors step 1'!AD$64),0)</f>
        <v>0</v>
      </c>
      <c r="AE21" s="2">
        <f>IF(ISNUMBER('CEB allocation factors step 1'!AE58/SUM('CEB allocation factors step 1'!AE$48:'CEB allocation factors step 1'!AE$64)),'CEB allocation factors step 1'!AE58/SUM('CEB allocation factors step 1'!AE$48:'CEB allocation factors step 1'!AE$64),0)</f>
        <v>0</v>
      </c>
      <c r="AF21" s="2">
        <f>IF(ISNUMBER('CEB allocation factors step 1'!AF58/SUM('CEB allocation factors step 1'!AF$48:'CEB allocation factors step 1'!AF$64)),'CEB allocation factors step 1'!AF58/SUM('CEB allocation factors step 1'!AF$48:'CEB allocation factors step 1'!AF$64),0)</f>
        <v>0</v>
      </c>
      <c r="AG21" s="2">
        <f>IF(ISNUMBER('CEB allocation factors step 1'!AG58/SUM('CEB allocation factors step 1'!AG$48:'CEB allocation factors step 1'!AG$64)),'CEB allocation factors step 1'!AG58/SUM('CEB allocation factors step 1'!AG$48:'CEB allocation factors step 1'!AG$64),0)</f>
        <v>0</v>
      </c>
      <c r="AH21" s="2">
        <f>IF(ISNUMBER('CEB allocation factors step 1'!AH58/SUM('CEB allocation factors step 1'!AH$48:'CEB allocation factors step 1'!AH$64)),'CEB allocation factors step 1'!AH58/SUM('CEB allocation factors step 1'!AH$48:'CEB allocation factors step 1'!AH$64),0)</f>
        <v>0</v>
      </c>
      <c r="AI21" s="2">
        <f>IF(ISNUMBER('CEB allocation factors step 1'!AI58/SUM('CEB allocation factors step 1'!AI$48:'CEB allocation factors step 1'!AI$64)),'CEB allocation factors step 1'!AI58/SUM('CEB allocation factors step 1'!AI$48:'CEB allocation factors step 1'!AI$64),0)</f>
        <v>0</v>
      </c>
      <c r="AJ21" s="2">
        <f>IF(ISNUMBER('CEB allocation factors step 1'!AJ58/SUM('CEB allocation factors step 1'!AJ$48:'CEB allocation factors step 1'!AJ$64)),'CEB allocation factors step 1'!AJ58/SUM('CEB allocation factors step 1'!AJ$48:'CEB allocation factors step 1'!AJ$64),0)</f>
        <v>0</v>
      </c>
      <c r="AK21" s="2">
        <f>IF(ISNUMBER('CEB allocation factors step 1'!AK58/SUM('CEB allocation factors step 1'!AK$48:'CEB allocation factors step 1'!AK$64)),'CEB allocation factors step 1'!AK58/SUM('CEB allocation factors step 1'!AK$48:'CEB allocation factors step 1'!AK$64),0)</f>
        <v>0</v>
      </c>
      <c r="AL21" s="2">
        <f>IF(ISNUMBER('CEB allocation factors step 1'!AL58/SUM('CEB allocation factors step 1'!AL$48:'CEB allocation factors step 1'!AL$64)),'CEB allocation factors step 1'!AL58/SUM('CEB allocation factors step 1'!AL$48:'CEB allocation factors step 1'!AL$64),0)</f>
        <v>0</v>
      </c>
      <c r="AM21" s="2">
        <f>IF(ISNUMBER('CEB allocation factors step 1'!AM58/SUM('CEB allocation factors step 1'!AM$48:'CEB allocation factors step 1'!AM$64)),'CEB allocation factors step 1'!AM58/SUM('CEB allocation factors step 1'!AM$48:'CEB allocation factors step 1'!AM$64),0)</f>
        <v>0</v>
      </c>
      <c r="AN21" s="2">
        <f>IF(ISNUMBER('CEB allocation factors step 1'!AN58/SUM('CEB allocation factors step 1'!AN$48:'CEB allocation factors step 1'!AN$64)),'CEB allocation factors step 1'!AN58/SUM('CEB allocation factors step 1'!AN$48:'CEB allocation factors step 1'!AN$64),0)</f>
        <v>0</v>
      </c>
      <c r="AO21" s="2">
        <f>IF(ISNUMBER('CEB allocation factors step 1'!AO58/SUM('CEB allocation factors step 1'!AO$48:'CEB allocation factors step 1'!AO$64)),'CEB allocation factors step 1'!AO58/SUM('CEB allocation factors step 1'!AO$48:'CEB allocation factors step 1'!AO$64),0)</f>
        <v>0</v>
      </c>
      <c r="AP21" s="2">
        <f>IF(ISNUMBER('CEB allocation factors step 1'!AP58/SUM('CEB allocation factors step 1'!AP$48:'CEB allocation factors step 1'!AP$64)),'CEB allocation factors step 1'!AP58/SUM('CEB allocation factors step 1'!AP$48:'CEB allocation factors step 1'!AP$64),0)</f>
        <v>0</v>
      </c>
      <c r="AQ21" s="2">
        <f>IF(ISNUMBER('CEB allocation factors step 1'!AQ58/SUM('CEB allocation factors step 1'!AQ$48:'CEB allocation factors step 1'!AQ$64)),'CEB allocation factors step 1'!AQ58/SUM('CEB allocation factors step 1'!AQ$48:'CEB allocation factors step 1'!AQ$64),0)</f>
        <v>0</v>
      </c>
      <c r="AR21" s="2">
        <f>IF(ISNUMBER('CEB allocation factors step 1'!AR58/SUM('CEB allocation factors step 1'!AR$48:'CEB allocation factors step 1'!AR$64)),'CEB allocation factors step 1'!AR58/SUM('CEB allocation factors step 1'!AR$48:'CEB allocation factors step 1'!AR$64),0)</f>
        <v>0</v>
      </c>
      <c r="AS21" s="2">
        <f>IF(ISNUMBER('CEB allocation factors step 1'!AS58/SUM('CEB allocation factors step 1'!AS$48:'CEB allocation factors step 1'!AS$64)),'CEB allocation factors step 1'!AS58/SUM('CEB allocation factors step 1'!AS$48:'CEB allocation factors step 1'!AS$64),0)</f>
        <v>0</v>
      </c>
      <c r="AT21" s="2">
        <f>IF(ISNUMBER('CEB allocation factors step 1'!AT58/SUM('CEB allocation factors step 1'!AT$48:'CEB allocation factors step 1'!AT$64)),'CEB allocation factors step 1'!AT58/SUM('CEB allocation factors step 1'!AT$48:'CEB allocation factors step 1'!AT$64),0)</f>
        <v>0</v>
      </c>
      <c r="AU21" s="802">
        <f>'CEB allocation factors step 1'!AU58</f>
        <v>0</v>
      </c>
      <c r="AV21" s="801">
        <f>'CEB allocation factors step 1'!AV58</f>
        <v>0</v>
      </c>
      <c r="AW21" s="801">
        <f>'CEB allocation factors step 1'!AW58</f>
        <v>0</v>
      </c>
      <c r="AX21" s="802">
        <f>'CEB allocation factors step 1'!AX58</f>
        <v>0</v>
      </c>
      <c r="AY21" s="801">
        <f>'CEB allocation factors step 1'!AY58</f>
        <v>0</v>
      </c>
      <c r="AZ21" s="801">
        <f>'CEB allocation factors step 1'!AZ58</f>
        <v>0</v>
      </c>
      <c r="BA21" s="801">
        <f>'CEB allocation factors step 1'!BA58</f>
        <v>0</v>
      </c>
      <c r="BB21" s="801">
        <f>'CEB allocation factors step 1'!BB58</f>
        <v>0</v>
      </c>
      <c r="BC21" s="803">
        <f>'CEB allocation factors step 1'!BC58</f>
        <v>0</v>
      </c>
      <c r="BD21" s="799">
        <f>'CEB allocation factors step 1'!BD58</f>
        <v>0</v>
      </c>
    </row>
    <row r="22" spans="5:56" x14ac:dyDescent="0.2">
      <c r="E22" s="746" t="str">
        <f>'CEB allocation factors step 1'!B59</f>
        <v>Gas-to-liquids (GTL) plants</v>
      </c>
      <c r="F22" s="84">
        <f>IF(ISNUMBER('CEB allocation factors step 1'!F59/SUM('CEB allocation factors step 1'!F$48:'CEB allocation factors step 1'!F$64)),'CEB allocation factors step 1'!F59/SUM('CEB allocation factors step 1'!F$48:'CEB allocation factors step 1'!F$64),0)</f>
        <v>0</v>
      </c>
      <c r="G22" s="2">
        <f>IF(ISNUMBER('CEB allocation factors step 1'!G59/SUM('CEB allocation factors step 1'!G$48:'CEB allocation factors step 1'!G$64)),'CEB allocation factors step 1'!G59/SUM('CEB allocation factors step 1'!G$48:'CEB allocation factors step 1'!G$64),0)</f>
        <v>0</v>
      </c>
      <c r="H22" s="2">
        <f>IF(ISNUMBER('CEB allocation factors step 1'!H59/SUM('CEB allocation factors step 1'!H$48:'CEB allocation factors step 1'!H$64)),'CEB allocation factors step 1'!H59/SUM('CEB allocation factors step 1'!H$48:'CEB allocation factors step 1'!H$64),0)</f>
        <v>0</v>
      </c>
      <c r="I22" s="2">
        <f>IF(ISNUMBER('CEB allocation factors step 1'!I59/SUM('CEB allocation factors step 1'!I$48:'CEB allocation factors step 1'!I$64)),'CEB allocation factors step 1'!I59/SUM('CEB allocation factors step 1'!I$48:'CEB allocation factors step 1'!I$64),0)</f>
        <v>0</v>
      </c>
      <c r="J22" s="2">
        <f>IF(ISNUMBER('CEB allocation factors step 1'!J59/SUM('CEB allocation factors step 1'!J$48:'CEB allocation factors step 1'!J$64)),'CEB allocation factors step 1'!J59/SUM('CEB allocation factors step 1'!J$48:'CEB allocation factors step 1'!J$64),0)</f>
        <v>0</v>
      </c>
      <c r="K22" s="2">
        <f>IF(ISNUMBER('CEB allocation factors step 1'!K59/SUM('CEB allocation factors step 1'!K$48:'CEB allocation factors step 1'!K$64)),'CEB allocation factors step 1'!K59/SUM('CEB allocation factors step 1'!K$48:'CEB allocation factors step 1'!K$64),0)</f>
        <v>0</v>
      </c>
      <c r="L22" s="799">
        <f>IF(ISNUMBER('CEB allocation factors step 1'!L59/SUM('CEB allocation factors step 1'!L$48:'CEB allocation factors step 1'!L$64)),'CEB allocation factors step 1'!L59/SUM('CEB allocation factors step 1'!L$48:'CEB allocation factors step 1'!L$64),0)</f>
        <v>0</v>
      </c>
      <c r="M22" s="2">
        <f>IF(ISNUMBER('CEB allocation factors step 1'!M59/SUM('CEB allocation factors step 1'!M$48:'CEB allocation factors step 1'!M$64)),'CEB allocation factors step 1'!M59/SUM('CEB allocation factors step 1'!M$48:'CEB allocation factors step 1'!M$64),0)</f>
        <v>0</v>
      </c>
      <c r="N22" s="2">
        <f>IF(ISNUMBER('CEB allocation factors step 1'!N59/SUM('CEB allocation factors step 1'!N$48:'CEB allocation factors step 1'!N$64)),'CEB allocation factors step 1'!N59/SUM('CEB allocation factors step 1'!N$48:'CEB allocation factors step 1'!N$64),0)</f>
        <v>0</v>
      </c>
      <c r="O22" s="2">
        <f>IF(ISNUMBER('CEB allocation factors step 1'!O59/SUM('CEB allocation factors step 1'!O$48:'CEB allocation factors step 1'!O$64)),'CEB allocation factors step 1'!O59/SUM('CEB allocation factors step 1'!O$48:'CEB allocation factors step 1'!O$64),0)</f>
        <v>0</v>
      </c>
      <c r="P22" s="2">
        <f>IF(ISNUMBER('CEB allocation factors step 1'!P59/SUM('CEB allocation factors step 1'!P$48:'CEB allocation factors step 1'!P$64)),'CEB allocation factors step 1'!P59/SUM('CEB allocation factors step 1'!P$48:'CEB allocation factors step 1'!P$64),0)</f>
        <v>0</v>
      </c>
      <c r="Q22" s="2">
        <f>IF(ISNUMBER('CEB allocation factors step 1'!Q59/SUM('CEB allocation factors step 1'!Q$48:'CEB allocation factors step 1'!Q$64)),'CEB allocation factors step 1'!Q59/SUM('CEB allocation factors step 1'!Q$48:'CEB allocation factors step 1'!Q$64),0)</f>
        <v>0</v>
      </c>
      <c r="R22" s="802">
        <f>IF(ISNUMBER('CEB allocation factors step 1'!R59/SUM('CEB allocation factors step 1'!R$48:'CEB allocation factors step 1'!R$64)),'CEB allocation factors step 1'!R59/SUM('CEB allocation factors step 1'!R$48:'CEB allocation factors step 1'!R$64),0)</f>
        <v>0</v>
      </c>
      <c r="S22" s="801">
        <f>IF(ISNUMBER('CEB allocation factors step 1'!S59/SUM('CEB allocation factors step 1'!S$48:'CEB allocation factors step 1'!S$64)),'CEB allocation factors step 1'!S59/SUM('CEB allocation factors step 1'!S$48:'CEB allocation factors step 1'!S$64),0)</f>
        <v>0</v>
      </c>
      <c r="T22" s="801">
        <f>IF(ISNUMBER('CEB allocation factors step 1'!T59/SUM('CEB allocation factors step 1'!T$48:'CEB allocation factors step 1'!T$64)),'CEB allocation factors step 1'!T59/SUM('CEB allocation factors step 1'!T$48:'CEB allocation factors step 1'!T$64),0)</f>
        <v>0</v>
      </c>
      <c r="U22" s="803">
        <f>IF(ISNUMBER('CEB allocation factors step 1'!U59/SUM('CEB allocation factors step 1'!U$48:'CEB allocation factors step 1'!U$64)),'CEB allocation factors step 1'!U59/SUM('CEB allocation factors step 1'!U$48:'CEB allocation factors step 1'!U$64),0)</f>
        <v>0</v>
      </c>
      <c r="V22" s="2">
        <f>IF(ISNUMBER('CEB allocation factors step 1'!V59/SUM('CEB allocation factors step 1'!V$48:'CEB allocation factors step 1'!V$64)),'CEB allocation factors step 1'!V59/SUM('CEB allocation factors step 1'!V$48:'CEB allocation factors step 1'!V$64),0)</f>
        <v>0</v>
      </c>
      <c r="W22" s="754">
        <f>IF(ISNUMBER('CEB allocation factors step 1'!W59/SUM('CEB allocation factors step 1'!W$48:'CEB allocation factors step 1'!W$64)),'CEB allocation factors step 1'!W59/SUM('CEB allocation factors step 1'!W$48:'CEB allocation factors step 1'!W$64),0)</f>
        <v>0</v>
      </c>
      <c r="X22" s="2">
        <f>IF(ISNUMBER('CEB allocation factors step 1'!X59/SUM('CEB allocation factors step 1'!X$48:'CEB allocation factors step 1'!X$64)),'CEB allocation factors step 1'!X59/SUM('CEB allocation factors step 1'!X$48:'CEB allocation factors step 1'!X$64),0)</f>
        <v>0</v>
      </c>
      <c r="Y22" s="2">
        <f>IF(ISNUMBER('CEB allocation factors step 1'!Y59/SUM('CEB allocation factors step 1'!Y$48:'CEB allocation factors step 1'!Y$64)),'CEB allocation factors step 1'!Y59/SUM('CEB allocation factors step 1'!Y$48:'CEB allocation factors step 1'!Y$64),0)</f>
        <v>0</v>
      </c>
      <c r="Z22" s="2">
        <f>IF(ISNUMBER('CEB allocation factors step 1'!Z59/SUM('CEB allocation factors step 1'!Z$48:'CEB allocation factors step 1'!Z$64)),'CEB allocation factors step 1'!Z59/SUM('CEB allocation factors step 1'!Z$48:'CEB allocation factors step 1'!Z$64),0)</f>
        <v>0</v>
      </c>
      <c r="AA22" s="2">
        <f>IF(ISNUMBER('CEB allocation factors step 1'!AA59/SUM('CEB allocation factors step 1'!AA$48:'CEB allocation factors step 1'!AA$64)),'CEB allocation factors step 1'!AA59/SUM('CEB allocation factors step 1'!AA$48:'CEB allocation factors step 1'!AA$64),0)</f>
        <v>0</v>
      </c>
      <c r="AB22" s="2">
        <f>IF(ISNUMBER('CEB allocation factors step 1'!AB59/SUM('CEB allocation factors step 1'!AB$48:'CEB allocation factors step 1'!AB$64)),'CEB allocation factors step 1'!AB59/SUM('CEB allocation factors step 1'!AB$48:'CEB allocation factors step 1'!AB$64),0)</f>
        <v>0</v>
      </c>
      <c r="AC22" s="2">
        <f>IF(ISNUMBER('CEB allocation factors step 1'!AC59/SUM('CEB allocation factors step 1'!AC$48:'CEB allocation factors step 1'!AC$64)),'CEB allocation factors step 1'!AC59/SUM('CEB allocation factors step 1'!AC$48:'CEB allocation factors step 1'!AC$64),0)</f>
        <v>0</v>
      </c>
      <c r="AD22" s="2">
        <f>IF(ISNUMBER('CEB allocation factors step 1'!AD59/SUM('CEB allocation factors step 1'!AD$48:'CEB allocation factors step 1'!AD$64)),'CEB allocation factors step 1'!AD59/SUM('CEB allocation factors step 1'!AD$48:'CEB allocation factors step 1'!AD$64),0)</f>
        <v>0</v>
      </c>
      <c r="AE22" s="2">
        <f>IF(ISNUMBER('CEB allocation factors step 1'!AE59/SUM('CEB allocation factors step 1'!AE$48:'CEB allocation factors step 1'!AE$64)),'CEB allocation factors step 1'!AE59/SUM('CEB allocation factors step 1'!AE$48:'CEB allocation factors step 1'!AE$64),0)</f>
        <v>0</v>
      </c>
      <c r="AF22" s="2">
        <f>IF(ISNUMBER('CEB allocation factors step 1'!AF59/SUM('CEB allocation factors step 1'!AF$48:'CEB allocation factors step 1'!AF$64)),'CEB allocation factors step 1'!AF59/SUM('CEB allocation factors step 1'!AF$48:'CEB allocation factors step 1'!AF$64),0)</f>
        <v>0</v>
      </c>
      <c r="AG22" s="2">
        <f>IF(ISNUMBER('CEB allocation factors step 1'!AG59/SUM('CEB allocation factors step 1'!AG$48:'CEB allocation factors step 1'!AG$64)),'CEB allocation factors step 1'!AG59/SUM('CEB allocation factors step 1'!AG$48:'CEB allocation factors step 1'!AG$64),0)</f>
        <v>0</v>
      </c>
      <c r="AH22" s="2">
        <f>IF(ISNUMBER('CEB allocation factors step 1'!AH59/SUM('CEB allocation factors step 1'!AH$48:'CEB allocation factors step 1'!AH$64)),'CEB allocation factors step 1'!AH59/SUM('CEB allocation factors step 1'!AH$48:'CEB allocation factors step 1'!AH$64),0)</f>
        <v>0</v>
      </c>
      <c r="AI22" s="2">
        <f>IF(ISNUMBER('CEB allocation factors step 1'!AI59/SUM('CEB allocation factors step 1'!AI$48:'CEB allocation factors step 1'!AI$64)),'CEB allocation factors step 1'!AI59/SUM('CEB allocation factors step 1'!AI$48:'CEB allocation factors step 1'!AI$64),0)</f>
        <v>0</v>
      </c>
      <c r="AJ22" s="2">
        <f>IF(ISNUMBER('CEB allocation factors step 1'!AJ59/SUM('CEB allocation factors step 1'!AJ$48:'CEB allocation factors step 1'!AJ$64)),'CEB allocation factors step 1'!AJ59/SUM('CEB allocation factors step 1'!AJ$48:'CEB allocation factors step 1'!AJ$64),0)</f>
        <v>0</v>
      </c>
      <c r="AK22" s="2">
        <f>IF(ISNUMBER('CEB allocation factors step 1'!AK59/SUM('CEB allocation factors step 1'!AK$48:'CEB allocation factors step 1'!AK$64)),'CEB allocation factors step 1'!AK59/SUM('CEB allocation factors step 1'!AK$48:'CEB allocation factors step 1'!AK$64),0)</f>
        <v>0</v>
      </c>
      <c r="AL22" s="2">
        <f>IF(ISNUMBER('CEB allocation factors step 1'!AL59/SUM('CEB allocation factors step 1'!AL$48:'CEB allocation factors step 1'!AL$64)),'CEB allocation factors step 1'!AL59/SUM('CEB allocation factors step 1'!AL$48:'CEB allocation factors step 1'!AL$64),0)</f>
        <v>0</v>
      </c>
      <c r="AM22" s="2">
        <f>IF(ISNUMBER('CEB allocation factors step 1'!AM59/SUM('CEB allocation factors step 1'!AM$48:'CEB allocation factors step 1'!AM$64)),'CEB allocation factors step 1'!AM59/SUM('CEB allocation factors step 1'!AM$48:'CEB allocation factors step 1'!AM$64),0)</f>
        <v>0</v>
      </c>
      <c r="AN22" s="2">
        <f>IF(ISNUMBER('CEB allocation factors step 1'!AN59/SUM('CEB allocation factors step 1'!AN$48:'CEB allocation factors step 1'!AN$64)),'CEB allocation factors step 1'!AN59/SUM('CEB allocation factors step 1'!AN$48:'CEB allocation factors step 1'!AN$64),0)</f>
        <v>0</v>
      </c>
      <c r="AO22" s="2">
        <f>IF(ISNUMBER('CEB allocation factors step 1'!AO59/SUM('CEB allocation factors step 1'!AO$48:'CEB allocation factors step 1'!AO$64)),'CEB allocation factors step 1'!AO59/SUM('CEB allocation factors step 1'!AO$48:'CEB allocation factors step 1'!AO$64),0)</f>
        <v>0</v>
      </c>
      <c r="AP22" s="2">
        <f>IF(ISNUMBER('CEB allocation factors step 1'!AP59/SUM('CEB allocation factors step 1'!AP$48:'CEB allocation factors step 1'!AP$64)),'CEB allocation factors step 1'!AP59/SUM('CEB allocation factors step 1'!AP$48:'CEB allocation factors step 1'!AP$64),0)</f>
        <v>0</v>
      </c>
      <c r="AQ22" s="2">
        <f>IF(ISNUMBER('CEB allocation factors step 1'!AQ59/SUM('CEB allocation factors step 1'!AQ$48:'CEB allocation factors step 1'!AQ$64)),'CEB allocation factors step 1'!AQ59/SUM('CEB allocation factors step 1'!AQ$48:'CEB allocation factors step 1'!AQ$64),0)</f>
        <v>0</v>
      </c>
      <c r="AR22" s="2">
        <f>IF(ISNUMBER('CEB allocation factors step 1'!AR59/SUM('CEB allocation factors step 1'!AR$48:'CEB allocation factors step 1'!AR$64)),'CEB allocation factors step 1'!AR59/SUM('CEB allocation factors step 1'!AR$48:'CEB allocation factors step 1'!AR$64),0)</f>
        <v>0</v>
      </c>
      <c r="AS22" s="2">
        <f>IF(ISNUMBER('CEB allocation factors step 1'!AS59/SUM('CEB allocation factors step 1'!AS$48:'CEB allocation factors step 1'!AS$64)),'CEB allocation factors step 1'!AS59/SUM('CEB allocation factors step 1'!AS$48:'CEB allocation factors step 1'!AS$64),0)</f>
        <v>0</v>
      </c>
      <c r="AT22" s="2">
        <f>IF(ISNUMBER('CEB allocation factors step 1'!AT59/SUM('CEB allocation factors step 1'!AT$48:'CEB allocation factors step 1'!AT$64)),'CEB allocation factors step 1'!AT59/SUM('CEB allocation factors step 1'!AT$48:'CEB allocation factors step 1'!AT$64),0)</f>
        <v>0</v>
      </c>
      <c r="AU22" s="802">
        <f>'CEB allocation factors step 1'!AU59</f>
        <v>0</v>
      </c>
      <c r="AV22" s="801">
        <f>'CEB allocation factors step 1'!AV59</f>
        <v>0</v>
      </c>
      <c r="AW22" s="801">
        <f>'CEB allocation factors step 1'!AW59</f>
        <v>0</v>
      </c>
      <c r="AX22" s="802">
        <f>'CEB allocation factors step 1'!AX59</f>
        <v>0</v>
      </c>
      <c r="AY22" s="801">
        <f>'CEB allocation factors step 1'!AY59</f>
        <v>0</v>
      </c>
      <c r="AZ22" s="801">
        <f>'CEB allocation factors step 1'!AZ59</f>
        <v>0</v>
      </c>
      <c r="BA22" s="801">
        <f>'CEB allocation factors step 1'!BA59</f>
        <v>0</v>
      </c>
      <c r="BB22" s="801">
        <f>'CEB allocation factors step 1'!BB59</f>
        <v>0</v>
      </c>
      <c r="BC22" s="803">
        <f>'CEB allocation factors step 1'!BC59</f>
        <v>0</v>
      </c>
      <c r="BD22" s="799">
        <f>'CEB allocation factors step 1'!BD59</f>
        <v>0</v>
      </c>
    </row>
    <row r="23" spans="5:56" x14ac:dyDescent="0.2">
      <c r="E23" s="797" t="str">
        <f>'CEB allocation factors step 1'!B60</f>
        <v>subsector not in 'IEA autoproducer production' table</v>
      </c>
      <c r="F23" s="791">
        <f>IF(ISNUMBER('CEB allocation factors step 1'!F60/SUM('CEB allocation factors step 1'!F$48:'CEB allocation factors step 1'!F$64)),'CEB allocation factors step 1'!F60/SUM('CEB allocation factors step 1'!F$48:'CEB allocation factors step 1'!F$64),0)</f>
        <v>0</v>
      </c>
      <c r="G23" s="791">
        <f>IF(ISNUMBER('CEB allocation factors step 1'!G60/SUM('CEB allocation factors step 1'!G$48:'CEB allocation factors step 1'!G$64)),'CEB allocation factors step 1'!G60/SUM('CEB allocation factors step 1'!G$48:'CEB allocation factors step 1'!G$64),0)</f>
        <v>0</v>
      </c>
      <c r="H23" s="791">
        <f>IF(ISNUMBER('CEB allocation factors step 1'!H60/SUM('CEB allocation factors step 1'!H$48:'CEB allocation factors step 1'!H$64)),'CEB allocation factors step 1'!H60/SUM('CEB allocation factors step 1'!H$48:'CEB allocation factors step 1'!H$64),0)</f>
        <v>0</v>
      </c>
      <c r="I23" s="791">
        <f>IF(ISNUMBER('CEB allocation factors step 1'!I60/SUM('CEB allocation factors step 1'!I$48:'CEB allocation factors step 1'!I$64)),'CEB allocation factors step 1'!I60/SUM('CEB allocation factors step 1'!I$48:'CEB allocation factors step 1'!I$64),0)</f>
        <v>0</v>
      </c>
      <c r="J23" s="791">
        <f>IF(ISNUMBER('CEB allocation factors step 1'!J60/SUM('CEB allocation factors step 1'!J$48:'CEB allocation factors step 1'!J$64)),'CEB allocation factors step 1'!J60/SUM('CEB allocation factors step 1'!J$48:'CEB allocation factors step 1'!J$64),0)</f>
        <v>0</v>
      </c>
      <c r="K23" s="791">
        <f>IF(ISNUMBER('CEB allocation factors step 1'!K60/SUM('CEB allocation factors step 1'!K$48:'CEB allocation factors step 1'!K$64)),'CEB allocation factors step 1'!K60/SUM('CEB allocation factors step 1'!K$48:'CEB allocation factors step 1'!K$64),0)</f>
        <v>0</v>
      </c>
      <c r="L23" s="799">
        <f>IF(ISNUMBER('CEB allocation factors step 1'!L60/SUM('CEB allocation factors step 1'!L$48:'CEB allocation factors step 1'!L$64)),'CEB allocation factors step 1'!L60/SUM('CEB allocation factors step 1'!L$48:'CEB allocation factors step 1'!L$64),0)</f>
        <v>0</v>
      </c>
      <c r="M23" s="791">
        <f>IF(ISNUMBER('CEB allocation factors step 1'!M60/SUM('CEB allocation factors step 1'!M$48:'CEB allocation factors step 1'!M$64)),'CEB allocation factors step 1'!M60/SUM('CEB allocation factors step 1'!M$48:'CEB allocation factors step 1'!M$64),0)</f>
        <v>0</v>
      </c>
      <c r="N23" s="791">
        <f>IF(ISNUMBER('CEB allocation factors step 1'!N60/SUM('CEB allocation factors step 1'!N$48:'CEB allocation factors step 1'!N$64)),'CEB allocation factors step 1'!N60/SUM('CEB allocation factors step 1'!N$48:'CEB allocation factors step 1'!N$64),0)</f>
        <v>0</v>
      </c>
      <c r="O23" s="791">
        <f>IF(ISNUMBER('CEB allocation factors step 1'!O60/SUM('CEB allocation factors step 1'!O$48:'CEB allocation factors step 1'!O$64)),'CEB allocation factors step 1'!O60/SUM('CEB allocation factors step 1'!O$48:'CEB allocation factors step 1'!O$64),0)</f>
        <v>0</v>
      </c>
      <c r="P23" s="791">
        <f>IF(ISNUMBER('CEB allocation factors step 1'!P60/SUM('CEB allocation factors step 1'!P$48:'CEB allocation factors step 1'!P$64)),'CEB allocation factors step 1'!P60/SUM('CEB allocation factors step 1'!P$48:'CEB allocation factors step 1'!P$64),0)</f>
        <v>0</v>
      </c>
      <c r="Q23" s="791">
        <f>IF(ISNUMBER('CEB allocation factors step 1'!Q60/SUM('CEB allocation factors step 1'!Q$48:'CEB allocation factors step 1'!Q$64)),'CEB allocation factors step 1'!Q60/SUM('CEB allocation factors step 1'!Q$48:'CEB allocation factors step 1'!Q$64),0)</f>
        <v>0</v>
      </c>
      <c r="R23" s="802">
        <f>IF(ISNUMBER('CEB allocation factors step 1'!R60/SUM('CEB allocation factors step 1'!R$48:'CEB allocation factors step 1'!R$64)),'CEB allocation factors step 1'!R60/SUM('CEB allocation factors step 1'!R$48:'CEB allocation factors step 1'!R$64),0)</f>
        <v>0</v>
      </c>
      <c r="S23" s="801">
        <f>IF(ISNUMBER('CEB allocation factors step 1'!S60/SUM('CEB allocation factors step 1'!S$48:'CEB allocation factors step 1'!S$64)),'CEB allocation factors step 1'!S60/SUM('CEB allocation factors step 1'!S$48:'CEB allocation factors step 1'!S$64),0)</f>
        <v>0</v>
      </c>
      <c r="T23" s="801">
        <f>IF(ISNUMBER('CEB allocation factors step 1'!T60/SUM('CEB allocation factors step 1'!T$48:'CEB allocation factors step 1'!T$64)),'CEB allocation factors step 1'!T60/SUM('CEB allocation factors step 1'!T$48:'CEB allocation factors step 1'!T$64),0)</f>
        <v>0</v>
      </c>
      <c r="U23" s="803">
        <f>IF(ISNUMBER('CEB allocation factors step 1'!U60/SUM('CEB allocation factors step 1'!U$48:'CEB allocation factors step 1'!U$64)),'CEB allocation factors step 1'!U60/SUM('CEB allocation factors step 1'!U$48:'CEB allocation factors step 1'!U$64),0)</f>
        <v>0</v>
      </c>
      <c r="V23" s="794">
        <f>IF(ISNUMBER('CEB allocation factors step 1'!V60/SUM('CEB allocation factors step 1'!V$48:'CEB allocation factors step 1'!V$64)),'CEB allocation factors step 1'!V60/SUM('CEB allocation factors step 1'!V$48:'CEB allocation factors step 1'!V$64),0)</f>
        <v>0</v>
      </c>
      <c r="W23" s="792">
        <f>IF(ISNUMBER('CEB allocation factors step 1'!W60/SUM('CEB allocation factors step 1'!W$48:'CEB allocation factors step 1'!W$64)),'CEB allocation factors step 1'!W60/SUM('CEB allocation factors step 1'!W$48:'CEB allocation factors step 1'!W$64),0)</f>
        <v>0</v>
      </c>
      <c r="X23" s="791">
        <f>IF(ISNUMBER('CEB allocation factors step 1'!X60/SUM('CEB allocation factors step 1'!X$48:'CEB allocation factors step 1'!X$64)),'CEB allocation factors step 1'!X60/SUM('CEB allocation factors step 1'!X$48:'CEB allocation factors step 1'!X$64),0)</f>
        <v>0</v>
      </c>
      <c r="Y23" s="791">
        <f>IF(ISNUMBER('CEB allocation factors step 1'!Y60/SUM('CEB allocation factors step 1'!Y$48:'CEB allocation factors step 1'!Y$64)),'CEB allocation factors step 1'!Y60/SUM('CEB allocation factors step 1'!Y$48:'CEB allocation factors step 1'!Y$64),0)</f>
        <v>0</v>
      </c>
      <c r="Z23" s="791">
        <f>IF(ISNUMBER('CEB allocation factors step 1'!Z60/SUM('CEB allocation factors step 1'!Z$48:'CEB allocation factors step 1'!Z$64)),'CEB allocation factors step 1'!Z60/SUM('CEB allocation factors step 1'!Z$48:'CEB allocation factors step 1'!Z$64),0)</f>
        <v>0</v>
      </c>
      <c r="AA23" s="791">
        <f>IF(ISNUMBER('CEB allocation factors step 1'!AA60/SUM('CEB allocation factors step 1'!AA$48:'CEB allocation factors step 1'!AA$64)),'CEB allocation factors step 1'!AA60/SUM('CEB allocation factors step 1'!AA$48:'CEB allocation factors step 1'!AA$64),0)</f>
        <v>0</v>
      </c>
      <c r="AB23" s="791">
        <f>IF(ISNUMBER('CEB allocation factors step 1'!AB60/SUM('CEB allocation factors step 1'!AB$48:'CEB allocation factors step 1'!AB$64)),'CEB allocation factors step 1'!AB60/SUM('CEB allocation factors step 1'!AB$48:'CEB allocation factors step 1'!AB$64),0)</f>
        <v>0</v>
      </c>
      <c r="AC23" s="791">
        <f>IF(ISNUMBER('CEB allocation factors step 1'!AC60/SUM('CEB allocation factors step 1'!AC$48:'CEB allocation factors step 1'!AC$64)),'CEB allocation factors step 1'!AC60/SUM('CEB allocation factors step 1'!AC$48:'CEB allocation factors step 1'!AC$64),0)</f>
        <v>0</v>
      </c>
      <c r="AD23" s="791">
        <f>IF(ISNUMBER('CEB allocation factors step 1'!AD60/SUM('CEB allocation factors step 1'!AD$48:'CEB allocation factors step 1'!AD$64)),'CEB allocation factors step 1'!AD60/SUM('CEB allocation factors step 1'!AD$48:'CEB allocation factors step 1'!AD$64),0)</f>
        <v>0</v>
      </c>
      <c r="AE23" s="791">
        <f>IF(ISNUMBER('CEB allocation factors step 1'!AE60/SUM('CEB allocation factors step 1'!AE$48:'CEB allocation factors step 1'!AE$64)),'CEB allocation factors step 1'!AE60/SUM('CEB allocation factors step 1'!AE$48:'CEB allocation factors step 1'!AE$64),0)</f>
        <v>0</v>
      </c>
      <c r="AF23" s="791">
        <f>IF(ISNUMBER('CEB allocation factors step 1'!AF60/SUM('CEB allocation factors step 1'!AF$48:'CEB allocation factors step 1'!AF$64)),'CEB allocation factors step 1'!AF60/SUM('CEB allocation factors step 1'!AF$48:'CEB allocation factors step 1'!AF$64),0)</f>
        <v>0</v>
      </c>
      <c r="AG23" s="791">
        <f>IF(ISNUMBER('CEB allocation factors step 1'!AG60/SUM('CEB allocation factors step 1'!AG$48:'CEB allocation factors step 1'!AG$64)),'CEB allocation factors step 1'!AG60/SUM('CEB allocation factors step 1'!AG$48:'CEB allocation factors step 1'!AG$64),0)</f>
        <v>0</v>
      </c>
      <c r="AH23" s="791">
        <f>IF(ISNUMBER('CEB allocation factors step 1'!AH60/SUM('CEB allocation factors step 1'!AH$48:'CEB allocation factors step 1'!AH$64)),'CEB allocation factors step 1'!AH60/SUM('CEB allocation factors step 1'!AH$48:'CEB allocation factors step 1'!AH$64),0)</f>
        <v>0</v>
      </c>
      <c r="AI23" s="791">
        <f>IF(ISNUMBER('CEB allocation factors step 1'!AI60/SUM('CEB allocation factors step 1'!AI$48:'CEB allocation factors step 1'!AI$64)),'CEB allocation factors step 1'!AI60/SUM('CEB allocation factors step 1'!AI$48:'CEB allocation factors step 1'!AI$64),0)</f>
        <v>0</v>
      </c>
      <c r="AJ23" s="791">
        <f>IF(ISNUMBER('CEB allocation factors step 1'!AJ60/SUM('CEB allocation factors step 1'!AJ$48:'CEB allocation factors step 1'!AJ$64)),'CEB allocation factors step 1'!AJ60/SUM('CEB allocation factors step 1'!AJ$48:'CEB allocation factors step 1'!AJ$64),0)</f>
        <v>0</v>
      </c>
      <c r="AK23" s="791">
        <f>IF(ISNUMBER('CEB allocation factors step 1'!AK60/SUM('CEB allocation factors step 1'!AK$48:'CEB allocation factors step 1'!AK$64)),'CEB allocation factors step 1'!AK60/SUM('CEB allocation factors step 1'!AK$48:'CEB allocation factors step 1'!AK$64),0)</f>
        <v>0</v>
      </c>
      <c r="AL23" s="791">
        <f>IF(ISNUMBER('CEB allocation factors step 1'!AL60/SUM('CEB allocation factors step 1'!AL$48:'CEB allocation factors step 1'!AL$64)),'CEB allocation factors step 1'!AL60/SUM('CEB allocation factors step 1'!AL$48:'CEB allocation factors step 1'!AL$64),0)</f>
        <v>0</v>
      </c>
      <c r="AM23" s="791">
        <f>IF(ISNUMBER('CEB allocation factors step 1'!AM60/SUM('CEB allocation factors step 1'!AM$48:'CEB allocation factors step 1'!AM$64)),'CEB allocation factors step 1'!AM60/SUM('CEB allocation factors step 1'!AM$48:'CEB allocation factors step 1'!AM$64),0)</f>
        <v>0</v>
      </c>
      <c r="AN23" s="791">
        <f>IF(ISNUMBER('CEB allocation factors step 1'!AN60/SUM('CEB allocation factors step 1'!AN$48:'CEB allocation factors step 1'!AN$64)),'CEB allocation factors step 1'!AN60/SUM('CEB allocation factors step 1'!AN$48:'CEB allocation factors step 1'!AN$64),0)</f>
        <v>0</v>
      </c>
      <c r="AO23" s="791">
        <f>IF(ISNUMBER('CEB allocation factors step 1'!AO60/SUM('CEB allocation factors step 1'!AO$48:'CEB allocation factors step 1'!AO$64)),'CEB allocation factors step 1'!AO60/SUM('CEB allocation factors step 1'!AO$48:'CEB allocation factors step 1'!AO$64),0)</f>
        <v>0</v>
      </c>
      <c r="AP23" s="791">
        <f>IF(ISNUMBER('CEB allocation factors step 1'!AP60/SUM('CEB allocation factors step 1'!AP$48:'CEB allocation factors step 1'!AP$64)),'CEB allocation factors step 1'!AP60/SUM('CEB allocation factors step 1'!AP$48:'CEB allocation factors step 1'!AP$64),0)</f>
        <v>0</v>
      </c>
      <c r="AQ23" s="791">
        <f>IF(ISNUMBER('CEB allocation factors step 1'!AQ60/SUM('CEB allocation factors step 1'!AQ$48:'CEB allocation factors step 1'!AQ$64)),'CEB allocation factors step 1'!AQ60/SUM('CEB allocation factors step 1'!AQ$48:'CEB allocation factors step 1'!AQ$64),0)</f>
        <v>0</v>
      </c>
      <c r="AR23" s="791">
        <f>IF(ISNUMBER('CEB allocation factors step 1'!AR60/SUM('CEB allocation factors step 1'!AR$48:'CEB allocation factors step 1'!AR$64)),'CEB allocation factors step 1'!AR60/SUM('CEB allocation factors step 1'!AR$48:'CEB allocation factors step 1'!AR$64),0)</f>
        <v>0</v>
      </c>
      <c r="AS23" s="791">
        <f>IF(ISNUMBER('CEB allocation factors step 1'!AS60/SUM('CEB allocation factors step 1'!AS$48:'CEB allocation factors step 1'!AS$64)),'CEB allocation factors step 1'!AS60/SUM('CEB allocation factors step 1'!AS$48:'CEB allocation factors step 1'!AS$64),0)</f>
        <v>0</v>
      </c>
      <c r="AT23" s="791">
        <f>IF(ISNUMBER('CEB allocation factors step 1'!AT60/SUM('CEB allocation factors step 1'!AT$48:'CEB allocation factors step 1'!AT$64)),'CEB allocation factors step 1'!AT60/SUM('CEB allocation factors step 1'!AT$48:'CEB allocation factors step 1'!AT$64),0)</f>
        <v>0</v>
      </c>
      <c r="AU23" s="793">
        <f>'CEB allocation factors step 1'!AU60</f>
        <v>0</v>
      </c>
      <c r="AV23" s="791">
        <f>'CEB allocation factors step 1'!AV60</f>
        <v>0</v>
      </c>
      <c r="AW23" s="791">
        <f>'CEB allocation factors step 1'!AW60</f>
        <v>0</v>
      </c>
      <c r="AX23" s="793">
        <f>'CEB allocation factors step 1'!AX60</f>
        <v>0</v>
      </c>
      <c r="AY23" s="791">
        <f>'CEB allocation factors step 1'!AY60</f>
        <v>0</v>
      </c>
      <c r="AZ23" s="791">
        <f>'CEB allocation factors step 1'!AZ60</f>
        <v>0</v>
      </c>
      <c r="BA23" s="791">
        <f>'CEB allocation factors step 1'!BA60</f>
        <v>0</v>
      </c>
      <c r="BB23" s="791">
        <f>'CEB allocation factors step 1'!BB60</f>
        <v>0</v>
      </c>
      <c r="BC23" s="794">
        <f>'CEB allocation factors step 1'!BC60</f>
        <v>0</v>
      </c>
      <c r="BD23" s="792">
        <f>'CEB allocation factors step 1'!BD60</f>
        <v>0</v>
      </c>
    </row>
    <row r="24" spans="5:56" x14ac:dyDescent="0.2">
      <c r="E24" s="797" t="str">
        <f>'CEB allocation factors step 1'!B61</f>
        <v>subsector not in 'IEA autoproducer production' table</v>
      </c>
      <c r="F24" s="791">
        <f>IF(ISNUMBER('CEB allocation factors step 1'!F61/SUM('CEB allocation factors step 1'!F$48:'CEB allocation factors step 1'!F$64)),'CEB allocation factors step 1'!F61/SUM('CEB allocation factors step 1'!F$48:'CEB allocation factors step 1'!F$64),0)</f>
        <v>0</v>
      </c>
      <c r="G24" s="791">
        <f>IF(ISNUMBER('CEB allocation factors step 1'!G61/SUM('CEB allocation factors step 1'!G$48:'CEB allocation factors step 1'!G$64)),'CEB allocation factors step 1'!G61/SUM('CEB allocation factors step 1'!G$48:'CEB allocation factors step 1'!G$64),0)</f>
        <v>0</v>
      </c>
      <c r="H24" s="791">
        <f>IF(ISNUMBER('CEB allocation factors step 1'!H61/SUM('CEB allocation factors step 1'!H$48:'CEB allocation factors step 1'!H$64)),'CEB allocation factors step 1'!H61/SUM('CEB allocation factors step 1'!H$48:'CEB allocation factors step 1'!H$64),0)</f>
        <v>0</v>
      </c>
      <c r="I24" s="791">
        <f>IF(ISNUMBER('CEB allocation factors step 1'!I61/SUM('CEB allocation factors step 1'!I$48:'CEB allocation factors step 1'!I$64)),'CEB allocation factors step 1'!I61/SUM('CEB allocation factors step 1'!I$48:'CEB allocation factors step 1'!I$64),0)</f>
        <v>0</v>
      </c>
      <c r="J24" s="791">
        <f>IF(ISNUMBER('CEB allocation factors step 1'!J61/SUM('CEB allocation factors step 1'!J$48:'CEB allocation factors step 1'!J$64)),'CEB allocation factors step 1'!J61/SUM('CEB allocation factors step 1'!J$48:'CEB allocation factors step 1'!J$64),0)</f>
        <v>0</v>
      </c>
      <c r="K24" s="791">
        <f>IF(ISNUMBER('CEB allocation factors step 1'!K61/SUM('CEB allocation factors step 1'!K$48:'CEB allocation factors step 1'!K$64)),'CEB allocation factors step 1'!K61/SUM('CEB allocation factors step 1'!K$48:'CEB allocation factors step 1'!K$64),0)</f>
        <v>0</v>
      </c>
      <c r="L24" s="799">
        <f>IF(ISNUMBER('CEB allocation factors step 1'!L61/SUM('CEB allocation factors step 1'!L$48:'CEB allocation factors step 1'!L$64)),'CEB allocation factors step 1'!L61/SUM('CEB allocation factors step 1'!L$48:'CEB allocation factors step 1'!L$64),0)</f>
        <v>0</v>
      </c>
      <c r="M24" s="791">
        <f>IF(ISNUMBER('CEB allocation factors step 1'!M61/SUM('CEB allocation factors step 1'!M$48:'CEB allocation factors step 1'!M$64)),'CEB allocation factors step 1'!M61/SUM('CEB allocation factors step 1'!M$48:'CEB allocation factors step 1'!M$64),0)</f>
        <v>0</v>
      </c>
      <c r="N24" s="791">
        <f>IF(ISNUMBER('CEB allocation factors step 1'!N61/SUM('CEB allocation factors step 1'!N$48:'CEB allocation factors step 1'!N$64)),'CEB allocation factors step 1'!N61/SUM('CEB allocation factors step 1'!N$48:'CEB allocation factors step 1'!N$64),0)</f>
        <v>0</v>
      </c>
      <c r="O24" s="791">
        <f>IF(ISNUMBER('CEB allocation factors step 1'!O61/SUM('CEB allocation factors step 1'!O$48:'CEB allocation factors step 1'!O$64)),'CEB allocation factors step 1'!O61/SUM('CEB allocation factors step 1'!O$48:'CEB allocation factors step 1'!O$64),0)</f>
        <v>0</v>
      </c>
      <c r="P24" s="791">
        <f>IF(ISNUMBER('CEB allocation factors step 1'!P61/SUM('CEB allocation factors step 1'!P$48:'CEB allocation factors step 1'!P$64)),'CEB allocation factors step 1'!P61/SUM('CEB allocation factors step 1'!P$48:'CEB allocation factors step 1'!P$64),0)</f>
        <v>0</v>
      </c>
      <c r="Q24" s="791">
        <f>IF(ISNUMBER('CEB allocation factors step 1'!Q61/SUM('CEB allocation factors step 1'!Q$48:'CEB allocation factors step 1'!Q$64)),'CEB allocation factors step 1'!Q61/SUM('CEB allocation factors step 1'!Q$48:'CEB allocation factors step 1'!Q$64),0)</f>
        <v>0</v>
      </c>
      <c r="R24" s="802">
        <f>IF(ISNUMBER('CEB allocation factors step 1'!R61/SUM('CEB allocation factors step 1'!R$48:'CEB allocation factors step 1'!R$64)),'CEB allocation factors step 1'!R61/SUM('CEB allocation factors step 1'!R$48:'CEB allocation factors step 1'!R$64),0)</f>
        <v>0</v>
      </c>
      <c r="S24" s="801">
        <f>IF(ISNUMBER('CEB allocation factors step 1'!S61/SUM('CEB allocation factors step 1'!S$48:'CEB allocation factors step 1'!S$64)),'CEB allocation factors step 1'!S61/SUM('CEB allocation factors step 1'!S$48:'CEB allocation factors step 1'!S$64),0)</f>
        <v>0</v>
      </c>
      <c r="T24" s="801">
        <f>IF(ISNUMBER('CEB allocation factors step 1'!T61/SUM('CEB allocation factors step 1'!T$48:'CEB allocation factors step 1'!T$64)),'CEB allocation factors step 1'!T61/SUM('CEB allocation factors step 1'!T$48:'CEB allocation factors step 1'!T$64),0)</f>
        <v>0</v>
      </c>
      <c r="U24" s="803">
        <f>IF(ISNUMBER('CEB allocation factors step 1'!U61/SUM('CEB allocation factors step 1'!U$48:'CEB allocation factors step 1'!U$64)),'CEB allocation factors step 1'!U61/SUM('CEB allocation factors step 1'!U$48:'CEB allocation factors step 1'!U$64),0)</f>
        <v>0</v>
      </c>
      <c r="V24" s="794">
        <f>IF(ISNUMBER('CEB allocation factors step 1'!V61/SUM('CEB allocation factors step 1'!V$48:'CEB allocation factors step 1'!V$64)),'CEB allocation factors step 1'!V61/SUM('CEB allocation factors step 1'!V$48:'CEB allocation factors step 1'!V$64),0)</f>
        <v>0</v>
      </c>
      <c r="W24" s="792">
        <f>IF(ISNUMBER('CEB allocation factors step 1'!W61/SUM('CEB allocation factors step 1'!W$48:'CEB allocation factors step 1'!W$64)),'CEB allocation factors step 1'!W61/SUM('CEB allocation factors step 1'!W$48:'CEB allocation factors step 1'!W$64),0)</f>
        <v>0</v>
      </c>
      <c r="X24" s="791">
        <f>IF(ISNUMBER('CEB allocation factors step 1'!X61/SUM('CEB allocation factors step 1'!X$48:'CEB allocation factors step 1'!X$64)),'CEB allocation factors step 1'!X61/SUM('CEB allocation factors step 1'!X$48:'CEB allocation factors step 1'!X$64),0)</f>
        <v>0</v>
      </c>
      <c r="Y24" s="791">
        <f>IF(ISNUMBER('CEB allocation factors step 1'!Y61/SUM('CEB allocation factors step 1'!Y$48:'CEB allocation factors step 1'!Y$64)),'CEB allocation factors step 1'!Y61/SUM('CEB allocation factors step 1'!Y$48:'CEB allocation factors step 1'!Y$64),0)</f>
        <v>0</v>
      </c>
      <c r="Z24" s="791">
        <f>IF(ISNUMBER('CEB allocation factors step 1'!Z61/SUM('CEB allocation factors step 1'!Z$48:'CEB allocation factors step 1'!Z$64)),'CEB allocation factors step 1'!Z61/SUM('CEB allocation factors step 1'!Z$48:'CEB allocation factors step 1'!Z$64),0)</f>
        <v>0</v>
      </c>
      <c r="AA24" s="791">
        <f>IF(ISNUMBER('CEB allocation factors step 1'!AA61/SUM('CEB allocation factors step 1'!AA$48:'CEB allocation factors step 1'!AA$64)),'CEB allocation factors step 1'!AA61/SUM('CEB allocation factors step 1'!AA$48:'CEB allocation factors step 1'!AA$64),0)</f>
        <v>0</v>
      </c>
      <c r="AB24" s="791">
        <f>IF(ISNUMBER('CEB allocation factors step 1'!AB61/SUM('CEB allocation factors step 1'!AB$48:'CEB allocation factors step 1'!AB$64)),'CEB allocation factors step 1'!AB61/SUM('CEB allocation factors step 1'!AB$48:'CEB allocation factors step 1'!AB$64),0)</f>
        <v>0</v>
      </c>
      <c r="AC24" s="791">
        <f>IF(ISNUMBER('CEB allocation factors step 1'!AC61/SUM('CEB allocation factors step 1'!AC$48:'CEB allocation factors step 1'!AC$64)),'CEB allocation factors step 1'!AC61/SUM('CEB allocation factors step 1'!AC$48:'CEB allocation factors step 1'!AC$64),0)</f>
        <v>0</v>
      </c>
      <c r="AD24" s="791">
        <f>IF(ISNUMBER('CEB allocation factors step 1'!AD61/SUM('CEB allocation factors step 1'!AD$48:'CEB allocation factors step 1'!AD$64)),'CEB allocation factors step 1'!AD61/SUM('CEB allocation factors step 1'!AD$48:'CEB allocation factors step 1'!AD$64),0)</f>
        <v>0</v>
      </c>
      <c r="AE24" s="791">
        <f>IF(ISNUMBER('CEB allocation factors step 1'!AE61/SUM('CEB allocation factors step 1'!AE$48:'CEB allocation factors step 1'!AE$64)),'CEB allocation factors step 1'!AE61/SUM('CEB allocation factors step 1'!AE$48:'CEB allocation factors step 1'!AE$64),0)</f>
        <v>0</v>
      </c>
      <c r="AF24" s="791">
        <f>IF(ISNUMBER('CEB allocation factors step 1'!AF61/SUM('CEB allocation factors step 1'!AF$48:'CEB allocation factors step 1'!AF$64)),'CEB allocation factors step 1'!AF61/SUM('CEB allocation factors step 1'!AF$48:'CEB allocation factors step 1'!AF$64),0)</f>
        <v>0</v>
      </c>
      <c r="AG24" s="791">
        <f>IF(ISNUMBER('CEB allocation factors step 1'!AG61/SUM('CEB allocation factors step 1'!AG$48:'CEB allocation factors step 1'!AG$64)),'CEB allocation factors step 1'!AG61/SUM('CEB allocation factors step 1'!AG$48:'CEB allocation factors step 1'!AG$64),0)</f>
        <v>0</v>
      </c>
      <c r="AH24" s="791">
        <f>IF(ISNUMBER('CEB allocation factors step 1'!AH61/SUM('CEB allocation factors step 1'!AH$48:'CEB allocation factors step 1'!AH$64)),'CEB allocation factors step 1'!AH61/SUM('CEB allocation factors step 1'!AH$48:'CEB allocation factors step 1'!AH$64),0)</f>
        <v>0</v>
      </c>
      <c r="AI24" s="791">
        <f>IF(ISNUMBER('CEB allocation factors step 1'!AI61/SUM('CEB allocation factors step 1'!AI$48:'CEB allocation factors step 1'!AI$64)),'CEB allocation factors step 1'!AI61/SUM('CEB allocation factors step 1'!AI$48:'CEB allocation factors step 1'!AI$64),0)</f>
        <v>0</v>
      </c>
      <c r="AJ24" s="791">
        <f>IF(ISNUMBER('CEB allocation factors step 1'!AJ61/SUM('CEB allocation factors step 1'!AJ$48:'CEB allocation factors step 1'!AJ$64)),'CEB allocation factors step 1'!AJ61/SUM('CEB allocation factors step 1'!AJ$48:'CEB allocation factors step 1'!AJ$64),0)</f>
        <v>0</v>
      </c>
      <c r="AK24" s="791">
        <f>IF(ISNUMBER('CEB allocation factors step 1'!AK61/SUM('CEB allocation factors step 1'!AK$48:'CEB allocation factors step 1'!AK$64)),'CEB allocation factors step 1'!AK61/SUM('CEB allocation factors step 1'!AK$48:'CEB allocation factors step 1'!AK$64),0)</f>
        <v>0</v>
      </c>
      <c r="AL24" s="791">
        <f>IF(ISNUMBER('CEB allocation factors step 1'!AL61/SUM('CEB allocation factors step 1'!AL$48:'CEB allocation factors step 1'!AL$64)),'CEB allocation factors step 1'!AL61/SUM('CEB allocation factors step 1'!AL$48:'CEB allocation factors step 1'!AL$64),0)</f>
        <v>0</v>
      </c>
      <c r="AM24" s="791">
        <f>IF(ISNUMBER('CEB allocation factors step 1'!AM61/SUM('CEB allocation factors step 1'!AM$48:'CEB allocation factors step 1'!AM$64)),'CEB allocation factors step 1'!AM61/SUM('CEB allocation factors step 1'!AM$48:'CEB allocation factors step 1'!AM$64),0)</f>
        <v>0</v>
      </c>
      <c r="AN24" s="791">
        <f>IF(ISNUMBER('CEB allocation factors step 1'!AN61/SUM('CEB allocation factors step 1'!AN$48:'CEB allocation factors step 1'!AN$64)),'CEB allocation factors step 1'!AN61/SUM('CEB allocation factors step 1'!AN$48:'CEB allocation factors step 1'!AN$64),0)</f>
        <v>0</v>
      </c>
      <c r="AO24" s="791">
        <f>IF(ISNUMBER('CEB allocation factors step 1'!AO61/SUM('CEB allocation factors step 1'!AO$48:'CEB allocation factors step 1'!AO$64)),'CEB allocation factors step 1'!AO61/SUM('CEB allocation factors step 1'!AO$48:'CEB allocation factors step 1'!AO$64),0)</f>
        <v>0</v>
      </c>
      <c r="AP24" s="791">
        <f>IF(ISNUMBER('CEB allocation factors step 1'!AP61/SUM('CEB allocation factors step 1'!AP$48:'CEB allocation factors step 1'!AP$64)),'CEB allocation factors step 1'!AP61/SUM('CEB allocation factors step 1'!AP$48:'CEB allocation factors step 1'!AP$64),0)</f>
        <v>0</v>
      </c>
      <c r="AQ24" s="791">
        <f>IF(ISNUMBER('CEB allocation factors step 1'!AQ61/SUM('CEB allocation factors step 1'!AQ$48:'CEB allocation factors step 1'!AQ$64)),'CEB allocation factors step 1'!AQ61/SUM('CEB allocation factors step 1'!AQ$48:'CEB allocation factors step 1'!AQ$64),0)</f>
        <v>0</v>
      </c>
      <c r="AR24" s="791">
        <f>IF(ISNUMBER('CEB allocation factors step 1'!AR61/SUM('CEB allocation factors step 1'!AR$48:'CEB allocation factors step 1'!AR$64)),'CEB allocation factors step 1'!AR61/SUM('CEB allocation factors step 1'!AR$48:'CEB allocation factors step 1'!AR$64),0)</f>
        <v>0</v>
      </c>
      <c r="AS24" s="791">
        <f>IF(ISNUMBER('CEB allocation factors step 1'!AS61/SUM('CEB allocation factors step 1'!AS$48:'CEB allocation factors step 1'!AS$64)),'CEB allocation factors step 1'!AS61/SUM('CEB allocation factors step 1'!AS$48:'CEB allocation factors step 1'!AS$64),0)</f>
        <v>0</v>
      </c>
      <c r="AT24" s="791">
        <f>IF(ISNUMBER('CEB allocation factors step 1'!AT61/SUM('CEB allocation factors step 1'!AT$48:'CEB allocation factors step 1'!AT$64)),'CEB allocation factors step 1'!AT61/SUM('CEB allocation factors step 1'!AT$48:'CEB allocation factors step 1'!AT$64),0)</f>
        <v>0</v>
      </c>
      <c r="AU24" s="793">
        <f>'CEB allocation factors step 1'!AU61</f>
        <v>0</v>
      </c>
      <c r="AV24" s="791">
        <f>'CEB allocation factors step 1'!AV61</f>
        <v>0</v>
      </c>
      <c r="AW24" s="791">
        <f>'CEB allocation factors step 1'!AW61</f>
        <v>0</v>
      </c>
      <c r="AX24" s="793">
        <f>'CEB allocation factors step 1'!AX61</f>
        <v>0</v>
      </c>
      <c r="AY24" s="791">
        <f>'CEB allocation factors step 1'!AY61</f>
        <v>0</v>
      </c>
      <c r="AZ24" s="791">
        <f>'CEB allocation factors step 1'!AZ61</f>
        <v>0</v>
      </c>
      <c r="BA24" s="791">
        <f>'CEB allocation factors step 1'!BA61</f>
        <v>0</v>
      </c>
      <c r="BB24" s="791">
        <f>'CEB allocation factors step 1'!BB61</f>
        <v>0</v>
      </c>
      <c r="BC24" s="794">
        <f>'CEB allocation factors step 1'!BC61</f>
        <v>0</v>
      </c>
      <c r="BD24" s="792">
        <f>'CEB allocation factors step 1'!BD61</f>
        <v>0</v>
      </c>
    </row>
    <row r="25" spans="5:56" x14ac:dyDescent="0.2">
      <c r="E25" s="797" t="str">
        <f>'CEB allocation factors step 1'!B62</f>
        <v>subsector not in 'IEA autoproducer production' table</v>
      </c>
      <c r="F25" s="791">
        <f>IF(ISNUMBER('CEB allocation factors step 1'!F62/SUM('CEB allocation factors step 1'!F$48:'CEB allocation factors step 1'!F$64)),'CEB allocation factors step 1'!F62/SUM('CEB allocation factors step 1'!F$48:'CEB allocation factors step 1'!F$64),0)</f>
        <v>0</v>
      </c>
      <c r="G25" s="791">
        <f>IF(ISNUMBER('CEB allocation factors step 1'!G62/SUM('CEB allocation factors step 1'!G$48:'CEB allocation factors step 1'!G$64)),'CEB allocation factors step 1'!G62/SUM('CEB allocation factors step 1'!G$48:'CEB allocation factors step 1'!G$64),0)</f>
        <v>0</v>
      </c>
      <c r="H25" s="791">
        <f>IF(ISNUMBER('CEB allocation factors step 1'!H62/SUM('CEB allocation factors step 1'!H$48:'CEB allocation factors step 1'!H$64)),'CEB allocation factors step 1'!H62/SUM('CEB allocation factors step 1'!H$48:'CEB allocation factors step 1'!H$64),0)</f>
        <v>0</v>
      </c>
      <c r="I25" s="791">
        <f>IF(ISNUMBER('CEB allocation factors step 1'!I62/SUM('CEB allocation factors step 1'!I$48:'CEB allocation factors step 1'!I$64)),'CEB allocation factors step 1'!I62/SUM('CEB allocation factors step 1'!I$48:'CEB allocation factors step 1'!I$64),0)</f>
        <v>0</v>
      </c>
      <c r="J25" s="791">
        <f>IF(ISNUMBER('CEB allocation factors step 1'!J62/SUM('CEB allocation factors step 1'!J$48:'CEB allocation factors step 1'!J$64)),'CEB allocation factors step 1'!J62/SUM('CEB allocation factors step 1'!J$48:'CEB allocation factors step 1'!J$64),0)</f>
        <v>0</v>
      </c>
      <c r="K25" s="791">
        <f>IF(ISNUMBER('CEB allocation factors step 1'!K62/SUM('CEB allocation factors step 1'!K$48:'CEB allocation factors step 1'!K$64)),'CEB allocation factors step 1'!K62/SUM('CEB allocation factors step 1'!K$48:'CEB allocation factors step 1'!K$64),0)</f>
        <v>0</v>
      </c>
      <c r="L25" s="799">
        <f>IF(ISNUMBER('CEB allocation factors step 1'!L62/SUM('CEB allocation factors step 1'!L$48:'CEB allocation factors step 1'!L$64)),'CEB allocation factors step 1'!L62/SUM('CEB allocation factors step 1'!L$48:'CEB allocation factors step 1'!L$64),0)</f>
        <v>0</v>
      </c>
      <c r="M25" s="791">
        <f>IF(ISNUMBER('CEB allocation factors step 1'!M62/SUM('CEB allocation factors step 1'!M$48:'CEB allocation factors step 1'!M$64)),'CEB allocation factors step 1'!M62/SUM('CEB allocation factors step 1'!M$48:'CEB allocation factors step 1'!M$64),0)</f>
        <v>0</v>
      </c>
      <c r="N25" s="791">
        <f>IF(ISNUMBER('CEB allocation factors step 1'!N62/SUM('CEB allocation factors step 1'!N$48:'CEB allocation factors step 1'!N$64)),'CEB allocation factors step 1'!N62/SUM('CEB allocation factors step 1'!N$48:'CEB allocation factors step 1'!N$64),0)</f>
        <v>0</v>
      </c>
      <c r="O25" s="791">
        <f>IF(ISNUMBER('CEB allocation factors step 1'!O62/SUM('CEB allocation factors step 1'!O$48:'CEB allocation factors step 1'!O$64)),'CEB allocation factors step 1'!O62/SUM('CEB allocation factors step 1'!O$48:'CEB allocation factors step 1'!O$64),0)</f>
        <v>0</v>
      </c>
      <c r="P25" s="791">
        <f>IF(ISNUMBER('CEB allocation factors step 1'!P62/SUM('CEB allocation factors step 1'!P$48:'CEB allocation factors step 1'!P$64)),'CEB allocation factors step 1'!P62/SUM('CEB allocation factors step 1'!P$48:'CEB allocation factors step 1'!P$64),0)</f>
        <v>0</v>
      </c>
      <c r="Q25" s="791">
        <f>IF(ISNUMBER('CEB allocation factors step 1'!Q62/SUM('CEB allocation factors step 1'!Q$48:'CEB allocation factors step 1'!Q$64)),'CEB allocation factors step 1'!Q62/SUM('CEB allocation factors step 1'!Q$48:'CEB allocation factors step 1'!Q$64),0)</f>
        <v>0</v>
      </c>
      <c r="R25" s="802">
        <f>IF(ISNUMBER('CEB allocation factors step 1'!R62/SUM('CEB allocation factors step 1'!R$48:'CEB allocation factors step 1'!R$64)),'CEB allocation factors step 1'!R62/SUM('CEB allocation factors step 1'!R$48:'CEB allocation factors step 1'!R$64),0)</f>
        <v>0</v>
      </c>
      <c r="S25" s="801">
        <f>IF(ISNUMBER('CEB allocation factors step 1'!S62/SUM('CEB allocation factors step 1'!S$48:'CEB allocation factors step 1'!S$64)),'CEB allocation factors step 1'!S62/SUM('CEB allocation factors step 1'!S$48:'CEB allocation factors step 1'!S$64),0)</f>
        <v>0</v>
      </c>
      <c r="T25" s="801">
        <f>IF(ISNUMBER('CEB allocation factors step 1'!T62/SUM('CEB allocation factors step 1'!T$48:'CEB allocation factors step 1'!T$64)),'CEB allocation factors step 1'!T62/SUM('CEB allocation factors step 1'!T$48:'CEB allocation factors step 1'!T$64),0)</f>
        <v>0</v>
      </c>
      <c r="U25" s="803">
        <f>IF(ISNUMBER('CEB allocation factors step 1'!U62/SUM('CEB allocation factors step 1'!U$48:'CEB allocation factors step 1'!U$64)),'CEB allocation factors step 1'!U62/SUM('CEB allocation factors step 1'!U$48:'CEB allocation factors step 1'!U$64),0)</f>
        <v>0</v>
      </c>
      <c r="V25" s="794">
        <f>IF(ISNUMBER('CEB allocation factors step 1'!V62/SUM('CEB allocation factors step 1'!V$48:'CEB allocation factors step 1'!V$64)),'CEB allocation factors step 1'!V62/SUM('CEB allocation factors step 1'!V$48:'CEB allocation factors step 1'!V$64),0)</f>
        <v>0</v>
      </c>
      <c r="W25" s="792">
        <f>IF(ISNUMBER('CEB allocation factors step 1'!W62/SUM('CEB allocation factors step 1'!W$48:'CEB allocation factors step 1'!W$64)),'CEB allocation factors step 1'!W62/SUM('CEB allocation factors step 1'!W$48:'CEB allocation factors step 1'!W$64),0)</f>
        <v>0</v>
      </c>
      <c r="X25" s="791">
        <f>IF(ISNUMBER('CEB allocation factors step 1'!X62/SUM('CEB allocation factors step 1'!X$48:'CEB allocation factors step 1'!X$64)),'CEB allocation factors step 1'!X62/SUM('CEB allocation factors step 1'!X$48:'CEB allocation factors step 1'!X$64),0)</f>
        <v>0</v>
      </c>
      <c r="Y25" s="791">
        <f>IF(ISNUMBER('CEB allocation factors step 1'!Y62/SUM('CEB allocation factors step 1'!Y$48:'CEB allocation factors step 1'!Y$64)),'CEB allocation factors step 1'!Y62/SUM('CEB allocation factors step 1'!Y$48:'CEB allocation factors step 1'!Y$64),0)</f>
        <v>0</v>
      </c>
      <c r="Z25" s="791">
        <f>IF(ISNUMBER('CEB allocation factors step 1'!Z62/SUM('CEB allocation factors step 1'!Z$48:'CEB allocation factors step 1'!Z$64)),'CEB allocation factors step 1'!Z62/SUM('CEB allocation factors step 1'!Z$48:'CEB allocation factors step 1'!Z$64),0)</f>
        <v>0</v>
      </c>
      <c r="AA25" s="791">
        <f>IF(ISNUMBER('CEB allocation factors step 1'!AA62/SUM('CEB allocation factors step 1'!AA$48:'CEB allocation factors step 1'!AA$64)),'CEB allocation factors step 1'!AA62/SUM('CEB allocation factors step 1'!AA$48:'CEB allocation factors step 1'!AA$64),0)</f>
        <v>0</v>
      </c>
      <c r="AB25" s="791">
        <f>IF(ISNUMBER('CEB allocation factors step 1'!AB62/SUM('CEB allocation factors step 1'!AB$48:'CEB allocation factors step 1'!AB$64)),'CEB allocation factors step 1'!AB62/SUM('CEB allocation factors step 1'!AB$48:'CEB allocation factors step 1'!AB$64),0)</f>
        <v>0</v>
      </c>
      <c r="AC25" s="791">
        <f>IF(ISNUMBER('CEB allocation factors step 1'!AC62/SUM('CEB allocation factors step 1'!AC$48:'CEB allocation factors step 1'!AC$64)),'CEB allocation factors step 1'!AC62/SUM('CEB allocation factors step 1'!AC$48:'CEB allocation factors step 1'!AC$64),0)</f>
        <v>0</v>
      </c>
      <c r="AD25" s="791">
        <f>IF(ISNUMBER('CEB allocation factors step 1'!AD62/SUM('CEB allocation factors step 1'!AD$48:'CEB allocation factors step 1'!AD$64)),'CEB allocation factors step 1'!AD62/SUM('CEB allocation factors step 1'!AD$48:'CEB allocation factors step 1'!AD$64),0)</f>
        <v>0</v>
      </c>
      <c r="AE25" s="791">
        <f>IF(ISNUMBER('CEB allocation factors step 1'!AE62/SUM('CEB allocation factors step 1'!AE$48:'CEB allocation factors step 1'!AE$64)),'CEB allocation factors step 1'!AE62/SUM('CEB allocation factors step 1'!AE$48:'CEB allocation factors step 1'!AE$64),0)</f>
        <v>0</v>
      </c>
      <c r="AF25" s="791">
        <f>IF(ISNUMBER('CEB allocation factors step 1'!AF62/SUM('CEB allocation factors step 1'!AF$48:'CEB allocation factors step 1'!AF$64)),'CEB allocation factors step 1'!AF62/SUM('CEB allocation factors step 1'!AF$48:'CEB allocation factors step 1'!AF$64),0)</f>
        <v>0</v>
      </c>
      <c r="AG25" s="791">
        <f>IF(ISNUMBER('CEB allocation factors step 1'!AG62/SUM('CEB allocation factors step 1'!AG$48:'CEB allocation factors step 1'!AG$64)),'CEB allocation factors step 1'!AG62/SUM('CEB allocation factors step 1'!AG$48:'CEB allocation factors step 1'!AG$64),0)</f>
        <v>0</v>
      </c>
      <c r="AH25" s="791">
        <f>IF(ISNUMBER('CEB allocation factors step 1'!AH62/SUM('CEB allocation factors step 1'!AH$48:'CEB allocation factors step 1'!AH$64)),'CEB allocation factors step 1'!AH62/SUM('CEB allocation factors step 1'!AH$48:'CEB allocation factors step 1'!AH$64),0)</f>
        <v>0</v>
      </c>
      <c r="AI25" s="791">
        <f>IF(ISNUMBER('CEB allocation factors step 1'!AI62/SUM('CEB allocation factors step 1'!AI$48:'CEB allocation factors step 1'!AI$64)),'CEB allocation factors step 1'!AI62/SUM('CEB allocation factors step 1'!AI$48:'CEB allocation factors step 1'!AI$64),0)</f>
        <v>0</v>
      </c>
      <c r="AJ25" s="791">
        <f>IF(ISNUMBER('CEB allocation factors step 1'!AJ62/SUM('CEB allocation factors step 1'!AJ$48:'CEB allocation factors step 1'!AJ$64)),'CEB allocation factors step 1'!AJ62/SUM('CEB allocation factors step 1'!AJ$48:'CEB allocation factors step 1'!AJ$64),0)</f>
        <v>0</v>
      </c>
      <c r="AK25" s="791">
        <f>IF(ISNUMBER('CEB allocation factors step 1'!AK62/SUM('CEB allocation factors step 1'!AK$48:'CEB allocation factors step 1'!AK$64)),'CEB allocation factors step 1'!AK62/SUM('CEB allocation factors step 1'!AK$48:'CEB allocation factors step 1'!AK$64),0)</f>
        <v>0</v>
      </c>
      <c r="AL25" s="791">
        <f>IF(ISNUMBER('CEB allocation factors step 1'!AL62/SUM('CEB allocation factors step 1'!AL$48:'CEB allocation factors step 1'!AL$64)),'CEB allocation factors step 1'!AL62/SUM('CEB allocation factors step 1'!AL$48:'CEB allocation factors step 1'!AL$64),0)</f>
        <v>0</v>
      </c>
      <c r="AM25" s="791">
        <f>IF(ISNUMBER('CEB allocation factors step 1'!AM62/SUM('CEB allocation factors step 1'!AM$48:'CEB allocation factors step 1'!AM$64)),'CEB allocation factors step 1'!AM62/SUM('CEB allocation factors step 1'!AM$48:'CEB allocation factors step 1'!AM$64),0)</f>
        <v>0</v>
      </c>
      <c r="AN25" s="791">
        <f>IF(ISNUMBER('CEB allocation factors step 1'!AN62/SUM('CEB allocation factors step 1'!AN$48:'CEB allocation factors step 1'!AN$64)),'CEB allocation factors step 1'!AN62/SUM('CEB allocation factors step 1'!AN$48:'CEB allocation factors step 1'!AN$64),0)</f>
        <v>0</v>
      </c>
      <c r="AO25" s="791">
        <f>IF(ISNUMBER('CEB allocation factors step 1'!AO62/SUM('CEB allocation factors step 1'!AO$48:'CEB allocation factors step 1'!AO$64)),'CEB allocation factors step 1'!AO62/SUM('CEB allocation factors step 1'!AO$48:'CEB allocation factors step 1'!AO$64),0)</f>
        <v>0</v>
      </c>
      <c r="AP25" s="791">
        <f>IF(ISNUMBER('CEB allocation factors step 1'!AP62/SUM('CEB allocation factors step 1'!AP$48:'CEB allocation factors step 1'!AP$64)),'CEB allocation factors step 1'!AP62/SUM('CEB allocation factors step 1'!AP$48:'CEB allocation factors step 1'!AP$64),0)</f>
        <v>0</v>
      </c>
      <c r="AQ25" s="791">
        <f>IF(ISNUMBER('CEB allocation factors step 1'!AQ62/SUM('CEB allocation factors step 1'!AQ$48:'CEB allocation factors step 1'!AQ$64)),'CEB allocation factors step 1'!AQ62/SUM('CEB allocation factors step 1'!AQ$48:'CEB allocation factors step 1'!AQ$64),0)</f>
        <v>0</v>
      </c>
      <c r="AR25" s="791">
        <f>IF(ISNUMBER('CEB allocation factors step 1'!AR62/SUM('CEB allocation factors step 1'!AR$48:'CEB allocation factors step 1'!AR$64)),'CEB allocation factors step 1'!AR62/SUM('CEB allocation factors step 1'!AR$48:'CEB allocation factors step 1'!AR$64),0)</f>
        <v>0</v>
      </c>
      <c r="AS25" s="791">
        <f>IF(ISNUMBER('CEB allocation factors step 1'!AS62/SUM('CEB allocation factors step 1'!AS$48:'CEB allocation factors step 1'!AS$64)),'CEB allocation factors step 1'!AS62/SUM('CEB allocation factors step 1'!AS$48:'CEB allocation factors step 1'!AS$64),0)</f>
        <v>0</v>
      </c>
      <c r="AT25" s="791">
        <f>IF(ISNUMBER('CEB allocation factors step 1'!AT62/SUM('CEB allocation factors step 1'!AT$48:'CEB allocation factors step 1'!AT$64)),'CEB allocation factors step 1'!AT62/SUM('CEB allocation factors step 1'!AT$48:'CEB allocation factors step 1'!AT$64),0)</f>
        <v>0</v>
      </c>
      <c r="AU25" s="793">
        <f>'CEB allocation factors step 1'!AU62</f>
        <v>0</v>
      </c>
      <c r="AV25" s="791">
        <f>'CEB allocation factors step 1'!AV62</f>
        <v>0</v>
      </c>
      <c r="AW25" s="791">
        <f>'CEB allocation factors step 1'!AW62</f>
        <v>0</v>
      </c>
      <c r="AX25" s="793">
        <f>'CEB allocation factors step 1'!AX62</f>
        <v>0</v>
      </c>
      <c r="AY25" s="791">
        <f>'CEB allocation factors step 1'!AY62</f>
        <v>0</v>
      </c>
      <c r="AZ25" s="791">
        <f>'CEB allocation factors step 1'!AZ62</f>
        <v>0</v>
      </c>
      <c r="BA25" s="791">
        <f>'CEB allocation factors step 1'!BA62</f>
        <v>0</v>
      </c>
      <c r="BB25" s="791">
        <f>'CEB allocation factors step 1'!BB62</f>
        <v>0</v>
      </c>
      <c r="BC25" s="794">
        <f>'CEB allocation factors step 1'!BC62</f>
        <v>0</v>
      </c>
      <c r="BD25" s="792">
        <f>'CEB allocation factors step 1'!BD62</f>
        <v>0</v>
      </c>
    </row>
    <row r="26" spans="5:56" x14ac:dyDescent="0.2">
      <c r="E26" s="746" t="str">
        <f>'CEB allocation factors step 1'!B63</f>
        <v>Charcoal production plants</v>
      </c>
      <c r="F26" s="84">
        <f>IF(ISNUMBER('CEB allocation factors step 1'!F63/SUM('CEB allocation factors step 1'!F$48:'CEB allocation factors step 1'!F$64)),'CEB allocation factors step 1'!F63/SUM('CEB allocation factors step 1'!F$48:'CEB allocation factors step 1'!F$64),0)</f>
        <v>0</v>
      </c>
      <c r="G26" s="2">
        <f>IF(ISNUMBER('CEB allocation factors step 1'!G63/SUM('CEB allocation factors step 1'!G$48:'CEB allocation factors step 1'!G$64)),'CEB allocation factors step 1'!G63/SUM('CEB allocation factors step 1'!G$48:'CEB allocation factors step 1'!G$64),0)</f>
        <v>0</v>
      </c>
      <c r="H26" s="2">
        <f>IF(ISNUMBER('CEB allocation factors step 1'!H63/SUM('CEB allocation factors step 1'!H$48:'CEB allocation factors step 1'!H$64)),'CEB allocation factors step 1'!H63/SUM('CEB allocation factors step 1'!H$48:'CEB allocation factors step 1'!H$64),0)</f>
        <v>0</v>
      </c>
      <c r="I26" s="2">
        <f>IF(ISNUMBER('CEB allocation factors step 1'!I63/SUM('CEB allocation factors step 1'!I$48:'CEB allocation factors step 1'!I$64)),'CEB allocation factors step 1'!I63/SUM('CEB allocation factors step 1'!I$48:'CEB allocation factors step 1'!I$64),0)</f>
        <v>0</v>
      </c>
      <c r="J26" s="2">
        <f>IF(ISNUMBER('CEB allocation factors step 1'!J63/SUM('CEB allocation factors step 1'!J$48:'CEB allocation factors step 1'!J$64)),'CEB allocation factors step 1'!J63/SUM('CEB allocation factors step 1'!J$48:'CEB allocation factors step 1'!J$64),0)</f>
        <v>0</v>
      </c>
      <c r="K26" s="2">
        <f>IF(ISNUMBER('CEB allocation factors step 1'!K63/SUM('CEB allocation factors step 1'!K$48:'CEB allocation factors step 1'!K$64)),'CEB allocation factors step 1'!K63/SUM('CEB allocation factors step 1'!K$48:'CEB allocation factors step 1'!K$64),0)</f>
        <v>0</v>
      </c>
      <c r="L26" s="799">
        <f>IF(ISNUMBER('CEB allocation factors step 1'!L63/SUM('CEB allocation factors step 1'!L$48:'CEB allocation factors step 1'!L$64)),'CEB allocation factors step 1'!L63/SUM('CEB allocation factors step 1'!L$48:'CEB allocation factors step 1'!L$64),0)</f>
        <v>0</v>
      </c>
      <c r="M26" s="2">
        <f>IF(ISNUMBER('CEB allocation factors step 1'!M63/SUM('CEB allocation factors step 1'!M$48:'CEB allocation factors step 1'!M$64)),'CEB allocation factors step 1'!M63/SUM('CEB allocation factors step 1'!M$48:'CEB allocation factors step 1'!M$64),0)</f>
        <v>0</v>
      </c>
      <c r="N26" s="2">
        <f>IF(ISNUMBER('CEB allocation factors step 1'!N63/SUM('CEB allocation factors step 1'!N$48:'CEB allocation factors step 1'!N$64)),'CEB allocation factors step 1'!N63/SUM('CEB allocation factors step 1'!N$48:'CEB allocation factors step 1'!N$64),0)</f>
        <v>0</v>
      </c>
      <c r="O26" s="2">
        <f>IF(ISNUMBER('CEB allocation factors step 1'!O63/SUM('CEB allocation factors step 1'!O$48:'CEB allocation factors step 1'!O$64)),'CEB allocation factors step 1'!O63/SUM('CEB allocation factors step 1'!O$48:'CEB allocation factors step 1'!O$64),0)</f>
        <v>0</v>
      </c>
      <c r="P26" s="2">
        <f>IF(ISNUMBER('CEB allocation factors step 1'!P63/SUM('CEB allocation factors step 1'!P$48:'CEB allocation factors step 1'!P$64)),'CEB allocation factors step 1'!P63/SUM('CEB allocation factors step 1'!P$48:'CEB allocation factors step 1'!P$64),0)</f>
        <v>0</v>
      </c>
      <c r="Q26" s="2">
        <f>IF(ISNUMBER('CEB allocation factors step 1'!Q63/SUM('CEB allocation factors step 1'!Q$48:'CEB allocation factors step 1'!Q$64)),'CEB allocation factors step 1'!Q63/SUM('CEB allocation factors step 1'!Q$48:'CEB allocation factors step 1'!Q$64),0)</f>
        <v>0</v>
      </c>
      <c r="R26" s="802">
        <f>IF(ISNUMBER('CEB allocation factors step 1'!R63/SUM('CEB allocation factors step 1'!R$48:'CEB allocation factors step 1'!R$64)),'CEB allocation factors step 1'!R63/SUM('CEB allocation factors step 1'!R$48:'CEB allocation factors step 1'!R$64),0)</f>
        <v>0</v>
      </c>
      <c r="S26" s="801">
        <f>IF(ISNUMBER('CEB allocation factors step 1'!S63/SUM('CEB allocation factors step 1'!S$48:'CEB allocation factors step 1'!S$64)),'CEB allocation factors step 1'!S63/SUM('CEB allocation factors step 1'!S$48:'CEB allocation factors step 1'!S$64),0)</f>
        <v>0</v>
      </c>
      <c r="T26" s="801">
        <f>IF(ISNUMBER('CEB allocation factors step 1'!T63/SUM('CEB allocation factors step 1'!T$48:'CEB allocation factors step 1'!T$64)),'CEB allocation factors step 1'!T63/SUM('CEB allocation factors step 1'!T$48:'CEB allocation factors step 1'!T$64),0)</f>
        <v>0</v>
      </c>
      <c r="U26" s="803">
        <f>IF(ISNUMBER('CEB allocation factors step 1'!U63/SUM('CEB allocation factors step 1'!U$48:'CEB allocation factors step 1'!U$64)),'CEB allocation factors step 1'!U63/SUM('CEB allocation factors step 1'!U$48:'CEB allocation factors step 1'!U$64),0)</f>
        <v>0</v>
      </c>
      <c r="V26" s="85">
        <f>IF(ISNUMBER('CEB allocation factors step 1'!V63/SUM('CEB allocation factors step 1'!V$48:'CEB allocation factors step 1'!V$64)),'CEB allocation factors step 1'!V63/SUM('CEB allocation factors step 1'!V$48:'CEB allocation factors step 1'!V$64),0)</f>
        <v>0</v>
      </c>
      <c r="W26" s="754">
        <f>IF(ISNUMBER('CEB allocation factors step 1'!W63/SUM('CEB allocation factors step 1'!W$48:'CEB allocation factors step 1'!W$64)),'CEB allocation factors step 1'!W63/SUM('CEB allocation factors step 1'!W$48:'CEB allocation factors step 1'!W$64),0)</f>
        <v>0</v>
      </c>
      <c r="X26" s="2">
        <f>IF(ISNUMBER('CEB allocation factors step 1'!X63/SUM('CEB allocation factors step 1'!X$48:'CEB allocation factors step 1'!X$64)),'CEB allocation factors step 1'!X63/SUM('CEB allocation factors step 1'!X$48:'CEB allocation factors step 1'!X$64),0)</f>
        <v>0</v>
      </c>
      <c r="Y26" s="2">
        <f>IF(ISNUMBER('CEB allocation factors step 1'!Y63/SUM('CEB allocation factors step 1'!Y$48:'CEB allocation factors step 1'!Y$64)),'CEB allocation factors step 1'!Y63/SUM('CEB allocation factors step 1'!Y$48:'CEB allocation factors step 1'!Y$64),0)</f>
        <v>0</v>
      </c>
      <c r="Z26" s="2">
        <f>IF(ISNUMBER('CEB allocation factors step 1'!Z63/SUM('CEB allocation factors step 1'!Z$48:'CEB allocation factors step 1'!Z$64)),'CEB allocation factors step 1'!Z63/SUM('CEB allocation factors step 1'!Z$48:'CEB allocation factors step 1'!Z$64),0)</f>
        <v>0</v>
      </c>
      <c r="AA26" s="2">
        <f>IF(ISNUMBER('CEB allocation factors step 1'!AA63/SUM('CEB allocation factors step 1'!AA$48:'CEB allocation factors step 1'!AA$64)),'CEB allocation factors step 1'!AA63/SUM('CEB allocation factors step 1'!AA$48:'CEB allocation factors step 1'!AA$64),0)</f>
        <v>0</v>
      </c>
      <c r="AB26" s="2">
        <f>IF(ISNUMBER('CEB allocation factors step 1'!AB63/SUM('CEB allocation factors step 1'!AB$48:'CEB allocation factors step 1'!AB$64)),'CEB allocation factors step 1'!AB63/SUM('CEB allocation factors step 1'!AB$48:'CEB allocation factors step 1'!AB$64),0)</f>
        <v>0</v>
      </c>
      <c r="AC26" s="2">
        <f>IF(ISNUMBER('CEB allocation factors step 1'!AC63/SUM('CEB allocation factors step 1'!AC$48:'CEB allocation factors step 1'!AC$64)),'CEB allocation factors step 1'!AC63/SUM('CEB allocation factors step 1'!AC$48:'CEB allocation factors step 1'!AC$64),0)</f>
        <v>0</v>
      </c>
      <c r="AD26" s="2">
        <f>IF(ISNUMBER('CEB allocation factors step 1'!AD63/SUM('CEB allocation factors step 1'!AD$48:'CEB allocation factors step 1'!AD$64)),'CEB allocation factors step 1'!AD63/SUM('CEB allocation factors step 1'!AD$48:'CEB allocation factors step 1'!AD$64),0)</f>
        <v>0</v>
      </c>
      <c r="AE26" s="2">
        <f>IF(ISNUMBER('CEB allocation factors step 1'!AE63/SUM('CEB allocation factors step 1'!AE$48:'CEB allocation factors step 1'!AE$64)),'CEB allocation factors step 1'!AE63/SUM('CEB allocation factors step 1'!AE$48:'CEB allocation factors step 1'!AE$64),0)</f>
        <v>0</v>
      </c>
      <c r="AF26" s="2">
        <f>IF(ISNUMBER('CEB allocation factors step 1'!AF63/SUM('CEB allocation factors step 1'!AF$48:'CEB allocation factors step 1'!AF$64)),'CEB allocation factors step 1'!AF63/SUM('CEB allocation factors step 1'!AF$48:'CEB allocation factors step 1'!AF$64),0)</f>
        <v>0</v>
      </c>
      <c r="AG26" s="2">
        <f>IF(ISNUMBER('CEB allocation factors step 1'!AG63/SUM('CEB allocation factors step 1'!AG$48:'CEB allocation factors step 1'!AG$64)),'CEB allocation factors step 1'!AG63/SUM('CEB allocation factors step 1'!AG$48:'CEB allocation factors step 1'!AG$64),0)</f>
        <v>0</v>
      </c>
      <c r="AH26" s="2">
        <f>IF(ISNUMBER('CEB allocation factors step 1'!AH63/SUM('CEB allocation factors step 1'!AH$48:'CEB allocation factors step 1'!AH$64)),'CEB allocation factors step 1'!AH63/SUM('CEB allocation factors step 1'!AH$48:'CEB allocation factors step 1'!AH$64),0)</f>
        <v>0</v>
      </c>
      <c r="AI26" s="2">
        <f>IF(ISNUMBER('CEB allocation factors step 1'!AI63/SUM('CEB allocation factors step 1'!AI$48:'CEB allocation factors step 1'!AI$64)),'CEB allocation factors step 1'!AI63/SUM('CEB allocation factors step 1'!AI$48:'CEB allocation factors step 1'!AI$64),0)</f>
        <v>0</v>
      </c>
      <c r="AJ26" s="2">
        <f>IF(ISNUMBER('CEB allocation factors step 1'!AJ63/SUM('CEB allocation factors step 1'!AJ$48:'CEB allocation factors step 1'!AJ$64)),'CEB allocation factors step 1'!AJ63/SUM('CEB allocation factors step 1'!AJ$48:'CEB allocation factors step 1'!AJ$64),0)</f>
        <v>0</v>
      </c>
      <c r="AK26" s="2">
        <f>IF(ISNUMBER('CEB allocation factors step 1'!AK63/SUM('CEB allocation factors step 1'!AK$48:'CEB allocation factors step 1'!AK$64)),'CEB allocation factors step 1'!AK63/SUM('CEB allocation factors step 1'!AK$48:'CEB allocation factors step 1'!AK$64),0)</f>
        <v>0</v>
      </c>
      <c r="AL26" s="2">
        <f>IF(ISNUMBER('CEB allocation factors step 1'!AL63/SUM('CEB allocation factors step 1'!AL$48:'CEB allocation factors step 1'!AL$64)),'CEB allocation factors step 1'!AL63/SUM('CEB allocation factors step 1'!AL$48:'CEB allocation factors step 1'!AL$64),0)</f>
        <v>0</v>
      </c>
      <c r="AM26" s="2">
        <f>IF(ISNUMBER('CEB allocation factors step 1'!AM63/SUM('CEB allocation factors step 1'!AM$48:'CEB allocation factors step 1'!AM$64)),'CEB allocation factors step 1'!AM63/SUM('CEB allocation factors step 1'!AM$48:'CEB allocation factors step 1'!AM$64),0)</f>
        <v>0</v>
      </c>
      <c r="AN26" s="2">
        <f>IF(ISNUMBER('CEB allocation factors step 1'!AN63/SUM('CEB allocation factors step 1'!AN$48:'CEB allocation factors step 1'!AN$64)),'CEB allocation factors step 1'!AN63/SUM('CEB allocation factors step 1'!AN$48:'CEB allocation factors step 1'!AN$64),0)</f>
        <v>0</v>
      </c>
      <c r="AO26" s="2">
        <f>IF(ISNUMBER('CEB allocation factors step 1'!AO63/SUM('CEB allocation factors step 1'!AO$48:'CEB allocation factors step 1'!AO$64)),'CEB allocation factors step 1'!AO63/SUM('CEB allocation factors step 1'!AO$48:'CEB allocation factors step 1'!AO$64),0)</f>
        <v>0</v>
      </c>
      <c r="AP26" s="2">
        <f>IF(ISNUMBER('CEB allocation factors step 1'!AP63/SUM('CEB allocation factors step 1'!AP$48:'CEB allocation factors step 1'!AP$64)),'CEB allocation factors step 1'!AP63/SUM('CEB allocation factors step 1'!AP$48:'CEB allocation factors step 1'!AP$64),0)</f>
        <v>0</v>
      </c>
      <c r="AQ26" s="2">
        <f>IF(ISNUMBER('CEB allocation factors step 1'!AQ63/SUM('CEB allocation factors step 1'!AQ$48:'CEB allocation factors step 1'!AQ$64)),'CEB allocation factors step 1'!AQ63/SUM('CEB allocation factors step 1'!AQ$48:'CEB allocation factors step 1'!AQ$64),0)</f>
        <v>0</v>
      </c>
      <c r="AR26" s="2">
        <f>IF(ISNUMBER('CEB allocation factors step 1'!AR63/SUM('CEB allocation factors step 1'!AR$48:'CEB allocation factors step 1'!AR$64)),'CEB allocation factors step 1'!AR63/SUM('CEB allocation factors step 1'!AR$48:'CEB allocation factors step 1'!AR$64),0)</f>
        <v>0</v>
      </c>
      <c r="AS26" s="2">
        <f>IF(ISNUMBER('CEB allocation factors step 1'!AS63/SUM('CEB allocation factors step 1'!AS$48:'CEB allocation factors step 1'!AS$64)),'CEB allocation factors step 1'!AS63/SUM('CEB allocation factors step 1'!AS$48:'CEB allocation factors step 1'!AS$64),0)</f>
        <v>0</v>
      </c>
      <c r="AT26" s="2">
        <f>IF(ISNUMBER('CEB allocation factors step 1'!AT63/SUM('CEB allocation factors step 1'!AT$48:'CEB allocation factors step 1'!AT$64)),'CEB allocation factors step 1'!AT63/SUM('CEB allocation factors step 1'!AT$48:'CEB allocation factors step 1'!AT$64),0)</f>
        <v>0</v>
      </c>
      <c r="AU26" s="802">
        <f>'CEB allocation factors step 1'!AU63</f>
        <v>0</v>
      </c>
      <c r="AV26" s="801">
        <f>'CEB allocation factors step 1'!AV63</f>
        <v>0</v>
      </c>
      <c r="AW26" s="801">
        <f>'CEB allocation factors step 1'!AW63</f>
        <v>0</v>
      </c>
      <c r="AX26" s="802">
        <f>'CEB allocation factors step 1'!AX63</f>
        <v>0</v>
      </c>
      <c r="AY26" s="801">
        <f>'CEB allocation factors step 1'!AY63</f>
        <v>0</v>
      </c>
      <c r="AZ26" s="801">
        <f>'CEB allocation factors step 1'!AZ63</f>
        <v>0</v>
      </c>
      <c r="BA26" s="801">
        <f>'CEB allocation factors step 1'!BA63</f>
        <v>0</v>
      </c>
      <c r="BB26" s="801">
        <f>'CEB allocation factors step 1'!BB63</f>
        <v>0</v>
      </c>
      <c r="BC26" s="803">
        <f>'CEB allocation factors step 1'!BC63</f>
        <v>0</v>
      </c>
      <c r="BD26" s="799">
        <f>'CEB allocation factors step 1'!BD63</f>
        <v>0</v>
      </c>
    </row>
    <row r="27" spans="5:56" ht="17" thickBot="1" x14ac:dyDescent="0.25">
      <c r="E27" s="784" t="str">
        <f>'CEB allocation factors step 1'!B64</f>
        <v>Non-specified (energy)</v>
      </c>
      <c r="F27" s="84">
        <f>IF(ISNUMBER('CEB allocation factors step 1'!F64/SUM('CEB allocation factors step 1'!F$48:'CEB allocation factors step 1'!F$64)),'CEB allocation factors step 1'!F64/SUM('CEB allocation factors step 1'!F$48:'CEB allocation factors step 1'!F$64),0)</f>
        <v>0</v>
      </c>
      <c r="G27" s="2">
        <f>IF(ISNUMBER('CEB allocation factors step 1'!G64/SUM('CEB allocation factors step 1'!G$48:'CEB allocation factors step 1'!G$64)),'CEB allocation factors step 1'!G64/SUM('CEB allocation factors step 1'!G$48:'CEB allocation factors step 1'!G$64),0)</f>
        <v>0</v>
      </c>
      <c r="H27" s="2">
        <f>IF(ISNUMBER('CEB allocation factors step 1'!H64/SUM('CEB allocation factors step 1'!H$48:'CEB allocation factors step 1'!H$64)),'CEB allocation factors step 1'!H64/SUM('CEB allocation factors step 1'!H$48:'CEB allocation factors step 1'!H$64),0)</f>
        <v>0</v>
      </c>
      <c r="I27" s="2">
        <f>IF(ISNUMBER('CEB allocation factors step 1'!I64/SUM('CEB allocation factors step 1'!I$48:'CEB allocation factors step 1'!I$64)),'CEB allocation factors step 1'!I64/SUM('CEB allocation factors step 1'!I$48:'CEB allocation factors step 1'!I$64),0)</f>
        <v>0</v>
      </c>
      <c r="J27" s="2">
        <f>IF(ISNUMBER('CEB allocation factors step 1'!J64/SUM('CEB allocation factors step 1'!J$48:'CEB allocation factors step 1'!J$64)),'CEB allocation factors step 1'!J64/SUM('CEB allocation factors step 1'!J$48:'CEB allocation factors step 1'!J$64),0)</f>
        <v>0</v>
      </c>
      <c r="K27" s="2">
        <f>IF(ISNUMBER('CEB allocation factors step 1'!K64/SUM('CEB allocation factors step 1'!K$48:'CEB allocation factors step 1'!K$64)),'CEB allocation factors step 1'!K64/SUM('CEB allocation factors step 1'!K$48:'CEB allocation factors step 1'!K$64),0)</f>
        <v>0</v>
      </c>
      <c r="L27" s="800">
        <f>IF(ISNUMBER('CEB allocation factors step 1'!L64/SUM('CEB allocation factors step 1'!L$48:'CEB allocation factors step 1'!L$64)),'CEB allocation factors step 1'!L64/SUM('CEB allocation factors step 1'!L$48:'CEB allocation factors step 1'!L$64),0)</f>
        <v>0</v>
      </c>
      <c r="M27" s="2">
        <f>IF(ISNUMBER('CEB allocation factors step 1'!M64/SUM('CEB allocation factors step 1'!M$48:'CEB allocation factors step 1'!M$64)),'CEB allocation factors step 1'!M64/SUM('CEB allocation factors step 1'!M$48:'CEB allocation factors step 1'!M$64),0)</f>
        <v>0</v>
      </c>
      <c r="N27" s="2">
        <f>IF(ISNUMBER('CEB allocation factors step 1'!N64/SUM('CEB allocation factors step 1'!N$48:'CEB allocation factors step 1'!N$64)),'CEB allocation factors step 1'!N64/SUM('CEB allocation factors step 1'!N$48:'CEB allocation factors step 1'!N$64),0)</f>
        <v>0</v>
      </c>
      <c r="O27" s="2">
        <f>IF(ISNUMBER('CEB allocation factors step 1'!O64/SUM('CEB allocation factors step 1'!O$48:'CEB allocation factors step 1'!O$64)),'CEB allocation factors step 1'!O64/SUM('CEB allocation factors step 1'!O$48:'CEB allocation factors step 1'!O$64),0)</f>
        <v>0</v>
      </c>
      <c r="P27" s="2">
        <f>IF(ISNUMBER('CEB allocation factors step 1'!P64/SUM('CEB allocation factors step 1'!P$48:'CEB allocation factors step 1'!P$64)),'CEB allocation factors step 1'!P64/SUM('CEB allocation factors step 1'!P$48:'CEB allocation factors step 1'!P$64),0)</f>
        <v>0</v>
      </c>
      <c r="Q27" s="2">
        <f>IF(ISNUMBER('CEB allocation factors step 1'!Q64/SUM('CEB allocation factors step 1'!Q$48:'CEB allocation factors step 1'!Q$64)),'CEB allocation factors step 1'!Q64/SUM('CEB allocation factors step 1'!Q$48:'CEB allocation factors step 1'!Q$64),0)</f>
        <v>0</v>
      </c>
      <c r="R27" s="804">
        <f>IF(ISNUMBER('CEB allocation factors step 1'!R64/SUM('CEB allocation factors step 1'!R$48:'CEB allocation factors step 1'!R$64)),'CEB allocation factors step 1'!R64/SUM('CEB allocation factors step 1'!R$48:'CEB allocation factors step 1'!R$64),0)</f>
        <v>0</v>
      </c>
      <c r="S27" s="805">
        <f>IF(ISNUMBER('CEB allocation factors step 1'!S64/SUM('CEB allocation factors step 1'!S$48:'CEB allocation factors step 1'!S$64)),'CEB allocation factors step 1'!S64/SUM('CEB allocation factors step 1'!S$48:'CEB allocation factors step 1'!S$64),0)</f>
        <v>0</v>
      </c>
      <c r="T27" s="805">
        <f>IF(ISNUMBER('CEB allocation factors step 1'!T64/SUM('CEB allocation factors step 1'!T$48:'CEB allocation factors step 1'!T$64)),'CEB allocation factors step 1'!T64/SUM('CEB allocation factors step 1'!T$48:'CEB allocation factors step 1'!T$64),0)</f>
        <v>0</v>
      </c>
      <c r="U27" s="806">
        <f>IF(ISNUMBER('CEB allocation factors step 1'!U64/SUM('CEB allocation factors step 1'!U$48:'CEB allocation factors step 1'!U$64)),'CEB allocation factors step 1'!U64/SUM('CEB allocation factors step 1'!U$48:'CEB allocation factors step 1'!U$64),0)</f>
        <v>0</v>
      </c>
      <c r="V27" s="94">
        <f>IF(ISNUMBER('CEB allocation factors step 1'!V64/SUM('CEB allocation factors step 1'!V$48:'CEB allocation factors step 1'!V$64)),'CEB allocation factors step 1'!V64/SUM('CEB allocation factors step 1'!V$48:'CEB allocation factors step 1'!V$64),0)</f>
        <v>0</v>
      </c>
      <c r="W27" s="752">
        <f>IF(ISNUMBER('CEB allocation factors step 1'!W64/SUM('CEB allocation factors step 1'!W$48:'CEB allocation factors step 1'!W$64)),'CEB allocation factors step 1'!W64/SUM('CEB allocation factors step 1'!W$48:'CEB allocation factors step 1'!W$64),0)</f>
        <v>0</v>
      </c>
      <c r="X27" s="2">
        <f>IF(ISNUMBER('CEB allocation factors step 1'!X64/SUM('CEB allocation factors step 1'!X$48:'CEB allocation factors step 1'!X$64)),'CEB allocation factors step 1'!X64/SUM('CEB allocation factors step 1'!X$48:'CEB allocation factors step 1'!X$64),0)</f>
        <v>0</v>
      </c>
      <c r="Y27" s="2">
        <f>IF(ISNUMBER('CEB allocation factors step 1'!Y64/SUM('CEB allocation factors step 1'!Y$48:'CEB allocation factors step 1'!Y$64)),'CEB allocation factors step 1'!Y64/SUM('CEB allocation factors step 1'!Y$48:'CEB allocation factors step 1'!Y$64),0)</f>
        <v>0</v>
      </c>
      <c r="Z27" s="2">
        <f>IF(ISNUMBER('CEB allocation factors step 1'!Z64/SUM('CEB allocation factors step 1'!Z$48:'CEB allocation factors step 1'!Z$64)),'CEB allocation factors step 1'!Z64/SUM('CEB allocation factors step 1'!Z$48:'CEB allocation factors step 1'!Z$64),0)</f>
        <v>0</v>
      </c>
      <c r="AA27" s="2">
        <f>IF(ISNUMBER('CEB allocation factors step 1'!AA64/SUM('CEB allocation factors step 1'!AA$48:'CEB allocation factors step 1'!AA$64)),'CEB allocation factors step 1'!AA64/SUM('CEB allocation factors step 1'!AA$48:'CEB allocation factors step 1'!AA$64),0)</f>
        <v>0</v>
      </c>
      <c r="AB27" s="2">
        <f>IF(ISNUMBER('CEB allocation factors step 1'!AB64/SUM('CEB allocation factors step 1'!AB$48:'CEB allocation factors step 1'!AB$64)),'CEB allocation factors step 1'!AB64/SUM('CEB allocation factors step 1'!AB$48:'CEB allocation factors step 1'!AB$64),0)</f>
        <v>0</v>
      </c>
      <c r="AC27" s="2">
        <f>IF(ISNUMBER('CEB allocation factors step 1'!AC64/SUM('CEB allocation factors step 1'!AC$48:'CEB allocation factors step 1'!AC$64)),'CEB allocation factors step 1'!AC64/SUM('CEB allocation factors step 1'!AC$48:'CEB allocation factors step 1'!AC$64),0)</f>
        <v>0</v>
      </c>
      <c r="AD27" s="2">
        <f>IF(ISNUMBER('CEB allocation factors step 1'!AD64/SUM('CEB allocation factors step 1'!AD$48:'CEB allocation factors step 1'!AD$64)),'CEB allocation factors step 1'!AD64/SUM('CEB allocation factors step 1'!AD$48:'CEB allocation factors step 1'!AD$64),0)</f>
        <v>0</v>
      </c>
      <c r="AE27" s="2">
        <f>IF(ISNUMBER('CEB allocation factors step 1'!AE64/SUM('CEB allocation factors step 1'!AE$48:'CEB allocation factors step 1'!AE$64)),'CEB allocation factors step 1'!AE64/SUM('CEB allocation factors step 1'!AE$48:'CEB allocation factors step 1'!AE$64),0)</f>
        <v>0</v>
      </c>
      <c r="AF27" s="2">
        <f>IF(ISNUMBER('CEB allocation factors step 1'!AF64/SUM('CEB allocation factors step 1'!AF$48:'CEB allocation factors step 1'!AF$64)),'CEB allocation factors step 1'!AF64/SUM('CEB allocation factors step 1'!AF$48:'CEB allocation factors step 1'!AF$64),0)</f>
        <v>0</v>
      </c>
      <c r="AG27" s="2">
        <f>IF(ISNUMBER('CEB allocation factors step 1'!AG64/SUM('CEB allocation factors step 1'!AG$48:'CEB allocation factors step 1'!AG$64)),'CEB allocation factors step 1'!AG64/SUM('CEB allocation factors step 1'!AG$48:'CEB allocation factors step 1'!AG$64),0)</f>
        <v>0</v>
      </c>
      <c r="AH27" s="2">
        <f>IF(ISNUMBER('CEB allocation factors step 1'!AH64/SUM('CEB allocation factors step 1'!AH$48:'CEB allocation factors step 1'!AH$64)),'CEB allocation factors step 1'!AH64/SUM('CEB allocation factors step 1'!AH$48:'CEB allocation factors step 1'!AH$64),0)</f>
        <v>0</v>
      </c>
      <c r="AI27" s="2">
        <f>IF(ISNUMBER('CEB allocation factors step 1'!AI64/SUM('CEB allocation factors step 1'!AI$48:'CEB allocation factors step 1'!AI$64)),'CEB allocation factors step 1'!AI64/SUM('CEB allocation factors step 1'!AI$48:'CEB allocation factors step 1'!AI$64),0)</f>
        <v>0</v>
      </c>
      <c r="AJ27" s="2">
        <f>IF(ISNUMBER('CEB allocation factors step 1'!AJ64/SUM('CEB allocation factors step 1'!AJ$48:'CEB allocation factors step 1'!AJ$64)),'CEB allocation factors step 1'!AJ64/SUM('CEB allocation factors step 1'!AJ$48:'CEB allocation factors step 1'!AJ$64),0)</f>
        <v>0</v>
      </c>
      <c r="AK27" s="2">
        <f>IF(ISNUMBER('CEB allocation factors step 1'!AK64/SUM('CEB allocation factors step 1'!AK$48:'CEB allocation factors step 1'!AK$64)),'CEB allocation factors step 1'!AK64/SUM('CEB allocation factors step 1'!AK$48:'CEB allocation factors step 1'!AK$64),0)</f>
        <v>0</v>
      </c>
      <c r="AL27" s="2">
        <f>IF(ISNUMBER('CEB allocation factors step 1'!AL64/SUM('CEB allocation factors step 1'!AL$48:'CEB allocation factors step 1'!AL$64)),'CEB allocation factors step 1'!AL64/SUM('CEB allocation factors step 1'!AL$48:'CEB allocation factors step 1'!AL$64),0)</f>
        <v>0</v>
      </c>
      <c r="AM27" s="2">
        <f>IF(ISNUMBER('CEB allocation factors step 1'!AM64/SUM('CEB allocation factors step 1'!AM$48:'CEB allocation factors step 1'!AM$64)),'CEB allocation factors step 1'!AM64/SUM('CEB allocation factors step 1'!AM$48:'CEB allocation factors step 1'!AM$64),0)</f>
        <v>0</v>
      </c>
      <c r="AN27" s="2">
        <f>IF(ISNUMBER('CEB allocation factors step 1'!AN64/SUM('CEB allocation factors step 1'!AN$48:'CEB allocation factors step 1'!AN$64)),'CEB allocation factors step 1'!AN64/SUM('CEB allocation factors step 1'!AN$48:'CEB allocation factors step 1'!AN$64),0)</f>
        <v>0</v>
      </c>
      <c r="AO27" s="2">
        <f>IF(ISNUMBER('CEB allocation factors step 1'!AO64/SUM('CEB allocation factors step 1'!AO$48:'CEB allocation factors step 1'!AO$64)),'CEB allocation factors step 1'!AO64/SUM('CEB allocation factors step 1'!AO$48:'CEB allocation factors step 1'!AO$64),0)</f>
        <v>0</v>
      </c>
      <c r="AP27" s="2">
        <f>IF(ISNUMBER('CEB allocation factors step 1'!AP64/SUM('CEB allocation factors step 1'!AP$48:'CEB allocation factors step 1'!AP$64)),'CEB allocation factors step 1'!AP64/SUM('CEB allocation factors step 1'!AP$48:'CEB allocation factors step 1'!AP$64),0)</f>
        <v>0</v>
      </c>
      <c r="AQ27" s="2">
        <f>IF(ISNUMBER('CEB allocation factors step 1'!AQ64/SUM('CEB allocation factors step 1'!AQ$48:'CEB allocation factors step 1'!AQ$64)),'CEB allocation factors step 1'!AQ64/SUM('CEB allocation factors step 1'!AQ$48:'CEB allocation factors step 1'!AQ$64),0)</f>
        <v>0</v>
      </c>
      <c r="AR27" s="2">
        <f>IF(ISNUMBER('CEB allocation factors step 1'!AR64/SUM('CEB allocation factors step 1'!AR$48:'CEB allocation factors step 1'!AR$64)),'CEB allocation factors step 1'!AR64/SUM('CEB allocation factors step 1'!AR$48:'CEB allocation factors step 1'!AR$64),0)</f>
        <v>0</v>
      </c>
      <c r="AS27" s="2">
        <f>IF(ISNUMBER('CEB allocation factors step 1'!AS64/SUM('CEB allocation factors step 1'!AS$48:'CEB allocation factors step 1'!AS$64)),'CEB allocation factors step 1'!AS64/SUM('CEB allocation factors step 1'!AS$48:'CEB allocation factors step 1'!AS$64),0)</f>
        <v>0</v>
      </c>
      <c r="AT27" s="2">
        <f>IF(ISNUMBER('CEB allocation factors step 1'!AT64/SUM('CEB allocation factors step 1'!AT$48:'CEB allocation factors step 1'!AT$64)),'CEB allocation factors step 1'!AT64/SUM('CEB allocation factors step 1'!AT$48:'CEB allocation factors step 1'!AT$64),0)</f>
        <v>0</v>
      </c>
      <c r="AU27" s="804">
        <f>'CEB allocation factors step 1'!AU64</f>
        <v>0</v>
      </c>
      <c r="AV27" s="805">
        <f>'CEB allocation factors step 1'!AV64</f>
        <v>0</v>
      </c>
      <c r="AW27" s="805">
        <f>'CEB allocation factors step 1'!AW64</f>
        <v>0</v>
      </c>
      <c r="AX27" s="804">
        <f>'CEB allocation factors step 1'!AX64</f>
        <v>0</v>
      </c>
      <c r="AY27" s="805">
        <f>'CEB allocation factors step 1'!AY64</f>
        <v>0</v>
      </c>
      <c r="AZ27" s="805">
        <f>'CEB allocation factors step 1'!AZ64</f>
        <v>0</v>
      </c>
      <c r="BA27" s="805">
        <f>'CEB allocation factors step 1'!BA64</f>
        <v>0</v>
      </c>
      <c r="BB27" s="805">
        <f>'CEB allocation factors step 1'!BB64</f>
        <v>0</v>
      </c>
      <c r="BC27" s="806">
        <f>'CEB allocation factors step 1'!BC64</f>
        <v>0</v>
      </c>
      <c r="BD27" s="800">
        <f>'CEB allocation factors step 1'!BD64</f>
        <v>0</v>
      </c>
    </row>
    <row r="28" spans="5:56" x14ac:dyDescent="0.2">
      <c r="F28" s="104"/>
      <c r="G28" s="104"/>
      <c r="H28" s="104"/>
      <c r="I28" s="104"/>
      <c r="J28" s="104"/>
      <c r="K28" s="104"/>
      <c r="L28" s="104"/>
      <c r="M28" s="104"/>
      <c r="N28" s="104"/>
      <c r="O28" s="104"/>
      <c r="P28" s="104"/>
      <c r="Q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c r="AS28" s="104"/>
      <c r="AT28" s="104"/>
      <c r="BD28" s="104"/>
    </row>
    <row r="29" spans="5:56" ht="17" thickBot="1" x14ac:dyDescent="0.25">
      <c r="F29" s="92"/>
      <c r="G29" s="92"/>
      <c r="H29" s="92"/>
      <c r="I29" s="92"/>
      <c r="J29" s="92"/>
      <c r="K29" s="92"/>
      <c r="L29" s="92"/>
      <c r="M29" s="92"/>
      <c r="N29" s="92"/>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c r="BC29" s="92"/>
      <c r="BD29" s="92"/>
    </row>
    <row r="30" spans="5:56" x14ac:dyDescent="0.2">
      <c r="E30" s="790" t="s">
        <v>52</v>
      </c>
      <c r="F30" s="195" t="str">
        <f>'CEB allocation factors step 1'!F67</f>
        <v>Industry coal</v>
      </c>
      <c r="G30" s="197"/>
      <c r="H30" s="197"/>
      <c r="I30" s="197"/>
      <c r="J30" s="197"/>
      <c r="K30" s="197"/>
      <c r="L30" s="753" t="str">
        <f>'CEB allocation factors step 1'!L67</f>
        <v>Industry lignite</v>
      </c>
      <c r="M30" s="197"/>
      <c r="N30" s="197"/>
      <c r="O30" s="197"/>
      <c r="P30" s="197"/>
      <c r="Q30" s="197"/>
      <c r="R30" s="195" t="str">
        <f>'CEB allocation factors step 1'!R67</f>
        <v>Industry coal gas</v>
      </c>
      <c r="S30" s="197"/>
      <c r="T30" s="197"/>
      <c r="U30" s="201"/>
      <c r="V30" s="197"/>
      <c r="W30" s="753" t="str">
        <f>'CEB allocation factors step 1'!W67</f>
        <v>Industry gas</v>
      </c>
      <c r="X30" s="743"/>
      <c r="Y30" s="197"/>
      <c r="Z30" s="197"/>
      <c r="AA30" s="197"/>
      <c r="AB30" s="197"/>
      <c r="AC30" s="197"/>
      <c r="AD30" s="197"/>
      <c r="AE30" s="197"/>
      <c r="AF30" s="197"/>
      <c r="AG30" s="197"/>
      <c r="AH30" s="197"/>
      <c r="AI30" s="197"/>
      <c r="AJ30" s="197"/>
      <c r="AK30" s="197"/>
      <c r="AL30" s="197"/>
      <c r="AM30" s="197"/>
      <c r="AN30" s="197"/>
      <c r="AO30" s="197"/>
      <c r="AP30" s="197"/>
      <c r="AQ30" s="197"/>
      <c r="AR30" s="197"/>
      <c r="AS30" s="197"/>
      <c r="AT30" s="201"/>
      <c r="AU30" s="743"/>
      <c r="AV30" s="197"/>
      <c r="AW30" s="197"/>
      <c r="AX30" s="748" t="str">
        <f>'CEB allocation factors step 1'!AX67</f>
        <v>Industry wood pellets</v>
      </c>
      <c r="AY30" s="200" t="str">
        <f>'CEB allocation factors step 1'!AY67</f>
        <v>Industry biogas</v>
      </c>
      <c r="AZ30" s="196" t="str">
        <f>'CEB allocation factors step 1'!AZ67</f>
        <v>Industry biofuels</v>
      </c>
      <c r="BA30" s="197"/>
      <c r="BB30" s="197"/>
      <c r="BC30" s="745" t="str">
        <f>'CEB allocation factors step 1'!BC67</f>
        <v>Industry wood pellets</v>
      </c>
      <c r="BD30" s="201"/>
    </row>
    <row r="31" spans="5:56" x14ac:dyDescent="0.2">
      <c r="E31" s="746" t="str">
        <f>'CEB allocation factors step 1'!B68</f>
        <v>Iron and steel</v>
      </c>
      <c r="F31" s="84">
        <f>IF(ISNUMBER('CEB allocation factors step 1'!F68/SUM('CEB allocation factors step 1'!F$68:'CEB allocation factors step 1'!F$80)),'CEB allocation factors step 1'!F68/SUM('CEB allocation factors step 1'!F$68:'CEB allocation factors step 1'!F$80),0)</f>
        <v>0</v>
      </c>
      <c r="G31" s="2">
        <f>IF(ISNUMBER('CEB allocation factors step 1'!G68/SUM('CEB allocation factors step 1'!G$68:'CEB allocation factors step 1'!G$80)),'CEB allocation factors step 1'!G68/SUM('CEB allocation factors step 1'!G$68:'CEB allocation factors step 1'!G$80),0)</f>
        <v>0</v>
      </c>
      <c r="H31" s="2">
        <f>IF(ISNUMBER('CEB allocation factors step 1'!H68/SUM('CEB allocation factors step 1'!H$68:'CEB allocation factors step 1'!H$80)),'CEB allocation factors step 1'!H68/SUM('CEB allocation factors step 1'!H$68:'CEB allocation factors step 1'!H$80),0)</f>
        <v>0</v>
      </c>
      <c r="I31" s="2">
        <f>IF(ISNUMBER('CEB allocation factors step 1'!I68/SUM('CEB allocation factors step 1'!I$68:'CEB allocation factors step 1'!I$80)),'CEB allocation factors step 1'!I68/SUM('CEB allocation factors step 1'!I$68:'CEB allocation factors step 1'!I$80),0)</f>
        <v>0</v>
      </c>
      <c r="J31" s="2">
        <f>IF(ISNUMBER('CEB allocation factors step 1'!J68/SUM('CEB allocation factors step 1'!J$68:'CEB allocation factors step 1'!J$80)),'CEB allocation factors step 1'!J68/SUM('CEB allocation factors step 1'!J$68:'CEB allocation factors step 1'!J$80),0)</f>
        <v>0</v>
      </c>
      <c r="K31" s="2">
        <f>IF(ISNUMBER('CEB allocation factors step 1'!K68/SUM('CEB allocation factors step 1'!K$68:'CEB allocation factors step 1'!K$80)),'CEB allocation factors step 1'!K68/SUM('CEB allocation factors step 1'!K$68:'CEB allocation factors step 1'!K$80),0)</f>
        <v>0</v>
      </c>
      <c r="L31" s="754">
        <f>IF(ISNUMBER('CEB allocation factors step 1'!L68/SUM('CEB allocation factors step 1'!L$68:'CEB allocation factors step 1'!L$80)),'CEB allocation factors step 1'!L68/SUM('CEB allocation factors step 1'!L$68:'CEB allocation factors step 1'!L$80),0)</f>
        <v>0</v>
      </c>
      <c r="M31" s="2">
        <f>IF(ISNUMBER('CEB allocation factors step 1'!M68/SUM('CEB allocation factors step 1'!M$68:'CEB allocation factors step 1'!M$80)),'CEB allocation factors step 1'!M68/SUM('CEB allocation factors step 1'!M$68:'CEB allocation factors step 1'!M$80),0)</f>
        <v>0</v>
      </c>
      <c r="N31" s="2">
        <f>IF(ISNUMBER('CEB allocation factors step 1'!N68/SUM('CEB allocation factors step 1'!N$68:'CEB allocation factors step 1'!N$80)),'CEB allocation factors step 1'!N68/SUM('CEB allocation factors step 1'!N$68:'CEB allocation factors step 1'!N$80),0)</f>
        <v>0</v>
      </c>
      <c r="O31" s="2">
        <f>IF(ISNUMBER('CEB allocation factors step 1'!O68/SUM('CEB allocation factors step 1'!O$68:'CEB allocation factors step 1'!O$80)),'CEB allocation factors step 1'!O68/SUM('CEB allocation factors step 1'!O$68:'CEB allocation factors step 1'!O$80),0)</f>
        <v>0</v>
      </c>
      <c r="P31" s="2">
        <f>IF(ISNUMBER('CEB allocation factors step 1'!P68/SUM('CEB allocation factors step 1'!P$68:'CEB allocation factors step 1'!P$80)),'CEB allocation factors step 1'!P68/SUM('CEB allocation factors step 1'!P$68:'CEB allocation factors step 1'!P$80),0)</f>
        <v>0</v>
      </c>
      <c r="Q31" s="2">
        <f>IF(ISNUMBER('CEB allocation factors step 1'!Q68/SUM('CEB allocation factors step 1'!Q$68:'CEB allocation factors step 1'!Q$80)),'CEB allocation factors step 1'!Q68/SUM('CEB allocation factors step 1'!Q$68:'CEB allocation factors step 1'!Q$80),0)</f>
        <v>0</v>
      </c>
      <c r="R31" s="84">
        <f>IF(ISNUMBER('CEB allocation factors step 1'!R68/SUM('CEB allocation factors step 1'!R$68:'CEB allocation factors step 1'!R$80)),'CEB allocation factors step 1'!R68/SUM('CEB allocation factors step 1'!R$68:'CEB allocation factors step 1'!R$80),0)</f>
        <v>0</v>
      </c>
      <c r="S31" s="2">
        <f>IF(ISNUMBER('CEB allocation factors step 1'!S68/SUM('CEB allocation factors step 1'!S$68:'CEB allocation factors step 1'!S$80)),'CEB allocation factors step 1'!S68/SUM('CEB allocation factors step 1'!S$68:'CEB allocation factors step 1'!S$80),0)</f>
        <v>0</v>
      </c>
      <c r="T31" s="2">
        <f>IF(ISNUMBER('CEB allocation factors step 1'!T68/SUM('CEB allocation factors step 1'!T$68:'CEB allocation factors step 1'!T$80)),'CEB allocation factors step 1'!T68/SUM('CEB allocation factors step 1'!T$68:'CEB allocation factors step 1'!T$80),0)</f>
        <v>0</v>
      </c>
      <c r="U31" s="85">
        <f>IF(ISNUMBER('CEB allocation factors step 1'!U68/SUM('CEB allocation factors step 1'!U$68:'CEB allocation factors step 1'!U$80)),'CEB allocation factors step 1'!U68/SUM('CEB allocation factors step 1'!U$68:'CEB allocation factors step 1'!U$80),0)</f>
        <v>0</v>
      </c>
      <c r="V31" s="2">
        <f>IF(ISNUMBER('CEB allocation factors step 1'!V68/SUM('CEB allocation factors step 1'!V$68:'CEB allocation factors step 1'!V$80)),'CEB allocation factors step 1'!V68/SUM('CEB allocation factors step 1'!V$68:'CEB allocation factors step 1'!V$80),0)</f>
        <v>0</v>
      </c>
      <c r="W31" s="84">
        <f>IF(ISNUMBER('CEB allocation factors step 1'!W68/SUM('CEB allocation factors step 1'!W$68:'CEB allocation factors step 1'!W$80)),'CEB allocation factors step 1'!W68/SUM('CEB allocation factors step 1'!W$68:'CEB allocation factors step 1'!W$80),0)</f>
        <v>0</v>
      </c>
      <c r="X31" s="802">
        <f>IF(ISNUMBER('CEB allocation factors step 1'!X68/SUM('CEB allocation factors step 1'!X$68:'CEB allocation factors step 1'!X$80)),'CEB allocation factors step 1'!X68/SUM('CEB allocation factors step 1'!X$68:'CEB allocation factors step 1'!X$80),0)</f>
        <v>0</v>
      </c>
      <c r="Y31" s="801">
        <f>IF(ISNUMBER('CEB allocation factors step 1'!Y68/SUM('CEB allocation factors step 1'!Y$68:'CEB allocation factors step 1'!Y$80)),'CEB allocation factors step 1'!Y68/SUM('CEB allocation factors step 1'!Y$68:'CEB allocation factors step 1'!Y$80),0)</f>
        <v>0</v>
      </c>
      <c r="Z31" s="801">
        <f>IF(ISNUMBER('CEB allocation factors step 1'!Z68/SUM('CEB allocation factors step 1'!Z$68:'CEB allocation factors step 1'!Z$80)),'CEB allocation factors step 1'!Z68/SUM('CEB allocation factors step 1'!Z$68:'CEB allocation factors step 1'!Z$80),0)</f>
        <v>0</v>
      </c>
      <c r="AA31" s="801">
        <f>IF(ISNUMBER('CEB allocation factors step 1'!AA68/SUM('CEB allocation factors step 1'!AA$68:'CEB allocation factors step 1'!AA$80)),'CEB allocation factors step 1'!AA68/SUM('CEB allocation factors step 1'!AA$68:'CEB allocation factors step 1'!AA$80),0)</f>
        <v>0</v>
      </c>
      <c r="AB31" s="801">
        <f>IF(ISNUMBER('CEB allocation factors step 1'!AB68/SUM('CEB allocation factors step 1'!AB$68:'CEB allocation factors step 1'!AB$80)),'CEB allocation factors step 1'!AB68/SUM('CEB allocation factors step 1'!AB$68:'CEB allocation factors step 1'!AB$80),0)</f>
        <v>0</v>
      </c>
      <c r="AC31" s="801">
        <f>IF(ISNUMBER('CEB allocation factors step 1'!AC68/SUM('CEB allocation factors step 1'!AC$68:'CEB allocation factors step 1'!AC$80)),'CEB allocation factors step 1'!AC68/SUM('CEB allocation factors step 1'!AC$68:'CEB allocation factors step 1'!AC$80),0)</f>
        <v>0</v>
      </c>
      <c r="AD31" s="801">
        <f>IF(ISNUMBER('CEB allocation factors step 1'!AD68/SUM('CEB allocation factors step 1'!AD$68:'CEB allocation factors step 1'!AD$80)),'CEB allocation factors step 1'!AD68/SUM('CEB allocation factors step 1'!AD$68:'CEB allocation factors step 1'!AD$80),0)</f>
        <v>0</v>
      </c>
      <c r="AE31" s="801">
        <f>IF(ISNUMBER('CEB allocation factors step 1'!AE68/SUM('CEB allocation factors step 1'!AE$68:'CEB allocation factors step 1'!AE$80)),'CEB allocation factors step 1'!AE68/SUM('CEB allocation factors step 1'!AE$68:'CEB allocation factors step 1'!AE$80),0)</f>
        <v>0</v>
      </c>
      <c r="AF31" s="801">
        <f>IF(ISNUMBER('CEB allocation factors step 1'!AF68/SUM('CEB allocation factors step 1'!AF$68:'CEB allocation factors step 1'!AF$80)),'CEB allocation factors step 1'!AF68/SUM('CEB allocation factors step 1'!AF$68:'CEB allocation factors step 1'!AF$80),0)</f>
        <v>0</v>
      </c>
      <c r="AG31" s="801">
        <f>IF(ISNUMBER('CEB allocation factors step 1'!AG68/SUM('CEB allocation factors step 1'!AG$68:'CEB allocation factors step 1'!AG$80)),'CEB allocation factors step 1'!AG68/SUM('CEB allocation factors step 1'!AG$68:'CEB allocation factors step 1'!AG$80),0)</f>
        <v>0</v>
      </c>
      <c r="AH31" s="801">
        <f>IF(ISNUMBER('CEB allocation factors step 1'!AH68/SUM('CEB allocation factors step 1'!AH$68:'CEB allocation factors step 1'!AH$80)),'CEB allocation factors step 1'!AH68/SUM('CEB allocation factors step 1'!AH$68:'CEB allocation factors step 1'!AH$80),0)</f>
        <v>0</v>
      </c>
      <c r="AI31" s="801">
        <f>IF(ISNUMBER('CEB allocation factors step 1'!AI68/SUM('CEB allocation factors step 1'!AI$68:'CEB allocation factors step 1'!AI$80)),'CEB allocation factors step 1'!AI68/SUM('CEB allocation factors step 1'!AI$68:'CEB allocation factors step 1'!AI$80),0)</f>
        <v>0</v>
      </c>
      <c r="AJ31" s="801">
        <f>IF(ISNUMBER('CEB allocation factors step 1'!AJ68/SUM('CEB allocation factors step 1'!AJ$68:'CEB allocation factors step 1'!AJ$80)),'CEB allocation factors step 1'!AJ68/SUM('CEB allocation factors step 1'!AJ$68:'CEB allocation factors step 1'!AJ$80),0)</f>
        <v>0</v>
      </c>
      <c r="AK31" s="801">
        <f>IF(ISNUMBER('CEB allocation factors step 1'!AK68/SUM('CEB allocation factors step 1'!AK$68:'CEB allocation factors step 1'!AK$80)),'CEB allocation factors step 1'!AK68/SUM('CEB allocation factors step 1'!AK$68:'CEB allocation factors step 1'!AK$80),0)</f>
        <v>0</v>
      </c>
      <c r="AL31" s="801">
        <f>IF(ISNUMBER('CEB allocation factors step 1'!AL68/SUM('CEB allocation factors step 1'!AL$68:'CEB allocation factors step 1'!AL$80)),'CEB allocation factors step 1'!AL68/SUM('CEB allocation factors step 1'!AL$68:'CEB allocation factors step 1'!AL$80),0)</f>
        <v>0</v>
      </c>
      <c r="AM31" s="801">
        <f>IF(ISNUMBER('CEB allocation factors step 1'!AM68/SUM('CEB allocation factors step 1'!AM$68:'CEB allocation factors step 1'!AM$80)),'CEB allocation factors step 1'!AM68/SUM('CEB allocation factors step 1'!AM$68:'CEB allocation factors step 1'!AM$80),0)</f>
        <v>0</v>
      </c>
      <c r="AN31" s="801">
        <f>IF(ISNUMBER('CEB allocation factors step 1'!AN68/SUM('CEB allocation factors step 1'!AN$68:'CEB allocation factors step 1'!AN$80)),'CEB allocation factors step 1'!AN68/SUM('CEB allocation factors step 1'!AN$68:'CEB allocation factors step 1'!AN$80),0)</f>
        <v>0</v>
      </c>
      <c r="AO31" s="801">
        <f>IF(ISNUMBER('CEB allocation factors step 1'!AO68/SUM('CEB allocation factors step 1'!AO$68:'CEB allocation factors step 1'!AO$80)),'CEB allocation factors step 1'!AO68/SUM('CEB allocation factors step 1'!AO$68:'CEB allocation factors step 1'!AO$80),0)</f>
        <v>0</v>
      </c>
      <c r="AP31" s="801">
        <f>IF(ISNUMBER('CEB allocation factors step 1'!AP68/SUM('CEB allocation factors step 1'!AP$68:'CEB allocation factors step 1'!AP$80)),'CEB allocation factors step 1'!AP68/SUM('CEB allocation factors step 1'!AP$68:'CEB allocation factors step 1'!AP$80),0)</f>
        <v>0</v>
      </c>
      <c r="AQ31" s="801">
        <f>IF(ISNUMBER('CEB allocation factors step 1'!AQ68/SUM('CEB allocation factors step 1'!AQ$68:'CEB allocation factors step 1'!AQ$80)),'CEB allocation factors step 1'!AQ68/SUM('CEB allocation factors step 1'!AQ$68:'CEB allocation factors step 1'!AQ$80),0)</f>
        <v>0</v>
      </c>
      <c r="AR31" s="801">
        <f>IF(ISNUMBER('CEB allocation factors step 1'!AR68/SUM('CEB allocation factors step 1'!AR$68:'CEB allocation factors step 1'!AR$80)),'CEB allocation factors step 1'!AR68/SUM('CEB allocation factors step 1'!AR$68:'CEB allocation factors step 1'!AR$80),0)</f>
        <v>0</v>
      </c>
      <c r="AS31" s="801">
        <f>IF(ISNUMBER('CEB allocation factors step 1'!AS68/SUM('CEB allocation factors step 1'!AS$68:'CEB allocation factors step 1'!AS$80)),'CEB allocation factors step 1'!AS68/SUM('CEB allocation factors step 1'!AS$68:'CEB allocation factors step 1'!AS$80),0)</f>
        <v>0</v>
      </c>
      <c r="AT31" s="803">
        <f>IF(ISNUMBER('CEB allocation factors step 1'!AT68/SUM('CEB allocation factors step 1'!AT$68:'CEB allocation factors step 1'!AT$80)),'CEB allocation factors step 1'!AT68/SUM('CEB allocation factors step 1'!AT$68:'CEB allocation factors step 1'!AT$80),0)</f>
        <v>0</v>
      </c>
      <c r="AU31" s="801">
        <f>IF(ISNUMBER('CEB allocation factors step 1'!AU68/SUM('CEB allocation factors step 1'!AU$68:'CEB allocation factors step 1'!AU$80)),'CEB allocation factors step 1'!AU68/SUM('CEB allocation factors step 1'!AU$68:'CEB allocation factors step 1'!AU$80),0)</f>
        <v>0</v>
      </c>
      <c r="AV31" s="801">
        <f>IF(ISNUMBER('CEB allocation factors step 1'!AV68/SUM('CEB allocation factors step 1'!AV$68:'CEB allocation factors step 1'!AV$80)),'CEB allocation factors step 1'!AV68/SUM('CEB allocation factors step 1'!AV$68:'CEB allocation factors step 1'!AV$80),0)</f>
        <v>0</v>
      </c>
      <c r="AW31" s="801">
        <f>IF(ISNUMBER('CEB allocation factors step 1'!AW68/SUM('CEB allocation factors step 1'!AW$68:'CEB allocation factors step 1'!AW$80)),'CEB allocation factors step 1'!AW68/SUM('CEB allocation factors step 1'!AW$68:'CEB allocation factors step 1'!AW$80),0)</f>
        <v>0</v>
      </c>
      <c r="AX31" s="749">
        <f>IF(ISNUMBER('CEB allocation factors step 1'!AX68/SUM('CEB allocation factors step 1'!AX$68:'CEB allocation factors step 1'!AX$80)),'CEB allocation factors step 1'!AX68/SUM('CEB allocation factors step 1'!AX$68:'CEB allocation factors step 1'!AX$80),0)</f>
        <v>0</v>
      </c>
      <c r="AY31" s="742">
        <f>IF(ISNUMBER('CEB allocation factors step 1'!AY68/SUM('CEB allocation factors step 1'!AY$68:'CEB allocation factors step 1'!AY$80)),'CEB allocation factors step 1'!AY68/SUM('CEB allocation factors step 1'!AY$68:'CEB allocation factors step 1'!AY$80),0)</f>
        <v>0</v>
      </c>
      <c r="AZ31" s="2">
        <f>IF(ISNUMBER('CEB allocation factors step 1'!AZ68/SUM('CEB allocation factors step 1'!AZ$68:'CEB allocation factors step 1'!AZ$80)),'CEB allocation factors step 1'!AZ68/SUM('CEB allocation factors step 1'!AZ$68:'CEB allocation factors step 1'!AZ$80),0)</f>
        <v>0</v>
      </c>
      <c r="BA31" s="2">
        <f>IF(ISNUMBER('CEB allocation factors step 1'!BA68/SUM('CEB allocation factors step 1'!BA$68:'CEB allocation factors step 1'!BA$80)),'CEB allocation factors step 1'!BA68/SUM('CEB allocation factors step 1'!BA$68:'CEB allocation factors step 1'!BA$80),0)</f>
        <v>0</v>
      </c>
      <c r="BB31" s="2">
        <f>IF(ISNUMBER('CEB allocation factors step 1'!BB68/SUM('CEB allocation factors step 1'!BB$68:'CEB allocation factors step 1'!BB$80)),'CEB allocation factors step 1'!BB68/SUM('CEB allocation factors step 1'!BB$68:'CEB allocation factors step 1'!BB$80),0)</f>
        <v>0</v>
      </c>
      <c r="BC31" s="746">
        <f>IF(ISNUMBER('CEB allocation factors step 1'!BC68/SUM('CEB allocation factors step 1'!BC$68:'CEB allocation factors step 1'!BC$80)),'CEB allocation factors step 1'!BC68/SUM('CEB allocation factors step 1'!BC$68:'CEB allocation factors step 1'!BC$80),0)</f>
        <v>0</v>
      </c>
      <c r="BD31" s="85">
        <f>IF(ISNUMBER('CEB allocation factors step 1'!BD68/SUM('CEB allocation factors step 1'!BD$68:'CEB allocation factors step 1'!BD$80)),'CEB allocation factors step 1'!BD68/SUM('CEB allocation factors step 1'!BD$68:'CEB allocation factors step 1'!BD$80),0)</f>
        <v>0</v>
      </c>
    </row>
    <row r="32" spans="5:56" x14ac:dyDescent="0.2">
      <c r="E32" s="746" t="str">
        <f>'CEB allocation factors step 1'!B69</f>
        <v>Chemical and petrochemical</v>
      </c>
      <c r="F32" s="84">
        <f>IF(ISNUMBER('CEB allocation factors step 1'!F69/SUM('CEB allocation factors step 1'!F$68:'CEB allocation factors step 1'!F$80)),'CEB allocation factors step 1'!F69/SUM('CEB allocation factors step 1'!F$68:'CEB allocation factors step 1'!F$80),0)</f>
        <v>0</v>
      </c>
      <c r="G32" s="2">
        <f>IF(ISNUMBER('CEB allocation factors step 1'!G69/SUM('CEB allocation factors step 1'!G$68:'CEB allocation factors step 1'!G$80)),'CEB allocation factors step 1'!G69/SUM('CEB allocation factors step 1'!G$68:'CEB allocation factors step 1'!G$80),0)</f>
        <v>0</v>
      </c>
      <c r="H32" s="2">
        <f>IF(ISNUMBER('CEB allocation factors step 1'!H69/SUM('CEB allocation factors step 1'!H$68:'CEB allocation factors step 1'!H$80)),'CEB allocation factors step 1'!H69/SUM('CEB allocation factors step 1'!H$68:'CEB allocation factors step 1'!H$80),0)</f>
        <v>0</v>
      </c>
      <c r="I32" s="2">
        <f>IF(ISNUMBER('CEB allocation factors step 1'!I69/SUM('CEB allocation factors step 1'!I$68:'CEB allocation factors step 1'!I$80)),'CEB allocation factors step 1'!I69/SUM('CEB allocation factors step 1'!I$68:'CEB allocation factors step 1'!I$80),0)</f>
        <v>0</v>
      </c>
      <c r="J32" s="2">
        <f>IF(ISNUMBER('CEB allocation factors step 1'!J69/SUM('CEB allocation factors step 1'!J$68:'CEB allocation factors step 1'!J$80)),'CEB allocation factors step 1'!J69/SUM('CEB allocation factors step 1'!J$68:'CEB allocation factors step 1'!J$80),0)</f>
        <v>0</v>
      </c>
      <c r="K32" s="2">
        <f>IF(ISNUMBER('CEB allocation factors step 1'!K69/SUM('CEB allocation factors step 1'!K$68:'CEB allocation factors step 1'!K$80)),'CEB allocation factors step 1'!K69/SUM('CEB allocation factors step 1'!K$68:'CEB allocation factors step 1'!K$80),0)</f>
        <v>0</v>
      </c>
      <c r="L32" s="754">
        <f>IF(ISNUMBER('CEB allocation factors step 1'!L69/SUM('CEB allocation factors step 1'!L$68:'CEB allocation factors step 1'!L$80)),'CEB allocation factors step 1'!L69/SUM('CEB allocation factors step 1'!L$68:'CEB allocation factors step 1'!L$80),0)</f>
        <v>0</v>
      </c>
      <c r="M32" s="2">
        <f>IF(ISNUMBER('CEB allocation factors step 1'!M69/SUM('CEB allocation factors step 1'!M$68:'CEB allocation factors step 1'!M$80)),'CEB allocation factors step 1'!M69/SUM('CEB allocation factors step 1'!M$68:'CEB allocation factors step 1'!M$80),0)</f>
        <v>0</v>
      </c>
      <c r="N32" s="2">
        <f>IF(ISNUMBER('CEB allocation factors step 1'!N69/SUM('CEB allocation factors step 1'!N$68:'CEB allocation factors step 1'!N$80)),'CEB allocation factors step 1'!N69/SUM('CEB allocation factors step 1'!N$68:'CEB allocation factors step 1'!N$80),0)</f>
        <v>0</v>
      </c>
      <c r="O32" s="2">
        <f>IF(ISNUMBER('CEB allocation factors step 1'!O69/SUM('CEB allocation factors step 1'!O$68:'CEB allocation factors step 1'!O$80)),'CEB allocation factors step 1'!O69/SUM('CEB allocation factors step 1'!O$68:'CEB allocation factors step 1'!O$80),0)</f>
        <v>0</v>
      </c>
      <c r="P32" s="2">
        <f>IF(ISNUMBER('CEB allocation factors step 1'!P69/SUM('CEB allocation factors step 1'!P$68:'CEB allocation factors step 1'!P$80)),'CEB allocation factors step 1'!P69/SUM('CEB allocation factors step 1'!P$68:'CEB allocation factors step 1'!P$80),0)</f>
        <v>0</v>
      </c>
      <c r="Q32" s="2">
        <f>IF(ISNUMBER('CEB allocation factors step 1'!Q69/SUM('CEB allocation factors step 1'!Q$68:'CEB allocation factors step 1'!Q$80)),'CEB allocation factors step 1'!Q69/SUM('CEB allocation factors step 1'!Q$68:'CEB allocation factors step 1'!Q$80),0)</f>
        <v>0</v>
      </c>
      <c r="R32" s="84">
        <f>IF(ISNUMBER('CEB allocation factors step 1'!R69/SUM('CEB allocation factors step 1'!R$68:'CEB allocation factors step 1'!R$80)),'CEB allocation factors step 1'!R69/SUM('CEB allocation factors step 1'!R$68:'CEB allocation factors step 1'!R$80),0)</f>
        <v>0</v>
      </c>
      <c r="S32" s="2">
        <f>IF(ISNUMBER('CEB allocation factors step 1'!S69/SUM('CEB allocation factors step 1'!S$68:'CEB allocation factors step 1'!S$80)),'CEB allocation factors step 1'!S69/SUM('CEB allocation factors step 1'!S$68:'CEB allocation factors step 1'!S$80),0)</f>
        <v>0</v>
      </c>
      <c r="T32" s="2">
        <f>IF(ISNUMBER('CEB allocation factors step 1'!T69/SUM('CEB allocation factors step 1'!T$68:'CEB allocation factors step 1'!T$80)),'CEB allocation factors step 1'!T69/SUM('CEB allocation factors step 1'!T$68:'CEB allocation factors step 1'!T$80),0)</f>
        <v>0</v>
      </c>
      <c r="U32" s="85">
        <f>IF(ISNUMBER('CEB allocation factors step 1'!U69/SUM('CEB allocation factors step 1'!U$68:'CEB allocation factors step 1'!U$80)),'CEB allocation factors step 1'!U69/SUM('CEB allocation factors step 1'!U$68:'CEB allocation factors step 1'!U$80),0)</f>
        <v>0</v>
      </c>
      <c r="V32" s="2">
        <f>IF(ISNUMBER('CEB allocation factors step 1'!V69/SUM('CEB allocation factors step 1'!V$68:'CEB allocation factors step 1'!V$80)),'CEB allocation factors step 1'!V69/SUM('CEB allocation factors step 1'!V$68:'CEB allocation factors step 1'!V$80),0)</f>
        <v>0</v>
      </c>
      <c r="W32" s="84">
        <f>IF(ISNUMBER('CEB allocation factors step 1'!W69/SUM('CEB allocation factors step 1'!W$68:'CEB allocation factors step 1'!W$80)),'CEB allocation factors step 1'!W69/SUM('CEB allocation factors step 1'!W$68:'CEB allocation factors step 1'!W$80),0)</f>
        <v>0</v>
      </c>
      <c r="X32" s="802">
        <f>IF(ISNUMBER('CEB allocation factors step 1'!X69/SUM('CEB allocation factors step 1'!X$68:'CEB allocation factors step 1'!X$80)),'CEB allocation factors step 1'!X69/SUM('CEB allocation factors step 1'!X$68:'CEB allocation factors step 1'!X$80),0)</f>
        <v>0</v>
      </c>
      <c r="Y32" s="801">
        <f>IF(ISNUMBER('CEB allocation factors step 1'!Y69/SUM('CEB allocation factors step 1'!Y$68:'CEB allocation factors step 1'!Y$80)),'CEB allocation factors step 1'!Y69/SUM('CEB allocation factors step 1'!Y$68:'CEB allocation factors step 1'!Y$80),0)</f>
        <v>0</v>
      </c>
      <c r="Z32" s="801">
        <f>IF(ISNUMBER('CEB allocation factors step 1'!Z69/SUM('CEB allocation factors step 1'!Z$68:'CEB allocation factors step 1'!Z$80)),'CEB allocation factors step 1'!Z69/SUM('CEB allocation factors step 1'!Z$68:'CEB allocation factors step 1'!Z$80),0)</f>
        <v>0</v>
      </c>
      <c r="AA32" s="801">
        <f>IF(ISNUMBER('CEB allocation factors step 1'!AA69/SUM('CEB allocation factors step 1'!AA$68:'CEB allocation factors step 1'!AA$80)),'CEB allocation factors step 1'!AA69/SUM('CEB allocation factors step 1'!AA$68:'CEB allocation factors step 1'!AA$80),0)</f>
        <v>0</v>
      </c>
      <c r="AB32" s="801">
        <f>IF(ISNUMBER('CEB allocation factors step 1'!AB69/SUM('CEB allocation factors step 1'!AB$68:'CEB allocation factors step 1'!AB$80)),'CEB allocation factors step 1'!AB69/SUM('CEB allocation factors step 1'!AB$68:'CEB allocation factors step 1'!AB$80),0)</f>
        <v>0</v>
      </c>
      <c r="AC32" s="801">
        <f>IF(ISNUMBER('CEB allocation factors step 1'!AC69/SUM('CEB allocation factors step 1'!AC$68:'CEB allocation factors step 1'!AC$80)),'CEB allocation factors step 1'!AC69/SUM('CEB allocation factors step 1'!AC$68:'CEB allocation factors step 1'!AC$80),0)</f>
        <v>0</v>
      </c>
      <c r="AD32" s="801">
        <f>IF(ISNUMBER('CEB allocation factors step 1'!AD69/SUM('CEB allocation factors step 1'!AD$68:'CEB allocation factors step 1'!AD$80)),'CEB allocation factors step 1'!AD69/SUM('CEB allocation factors step 1'!AD$68:'CEB allocation factors step 1'!AD$80),0)</f>
        <v>0</v>
      </c>
      <c r="AE32" s="801">
        <f>IF(ISNUMBER('CEB allocation factors step 1'!AE69/SUM('CEB allocation factors step 1'!AE$68:'CEB allocation factors step 1'!AE$80)),'CEB allocation factors step 1'!AE69/SUM('CEB allocation factors step 1'!AE$68:'CEB allocation factors step 1'!AE$80),0)</f>
        <v>0</v>
      </c>
      <c r="AF32" s="801">
        <f>IF(ISNUMBER('CEB allocation factors step 1'!AF69/SUM('CEB allocation factors step 1'!AF$68:'CEB allocation factors step 1'!AF$80)),'CEB allocation factors step 1'!AF69/SUM('CEB allocation factors step 1'!AF$68:'CEB allocation factors step 1'!AF$80),0)</f>
        <v>0</v>
      </c>
      <c r="AG32" s="801">
        <f>IF(ISNUMBER('CEB allocation factors step 1'!AG69/SUM('CEB allocation factors step 1'!AG$68:'CEB allocation factors step 1'!AG$80)),'CEB allocation factors step 1'!AG69/SUM('CEB allocation factors step 1'!AG$68:'CEB allocation factors step 1'!AG$80),0)</f>
        <v>0</v>
      </c>
      <c r="AH32" s="801">
        <f>IF(ISNUMBER('CEB allocation factors step 1'!AH69/SUM('CEB allocation factors step 1'!AH$68:'CEB allocation factors step 1'!AH$80)),'CEB allocation factors step 1'!AH69/SUM('CEB allocation factors step 1'!AH$68:'CEB allocation factors step 1'!AH$80),0)</f>
        <v>0</v>
      </c>
      <c r="AI32" s="801">
        <f>IF(ISNUMBER('CEB allocation factors step 1'!AI69/SUM('CEB allocation factors step 1'!AI$68:'CEB allocation factors step 1'!AI$80)),'CEB allocation factors step 1'!AI69/SUM('CEB allocation factors step 1'!AI$68:'CEB allocation factors step 1'!AI$80),0)</f>
        <v>0</v>
      </c>
      <c r="AJ32" s="801">
        <f>IF(ISNUMBER('CEB allocation factors step 1'!AJ69/SUM('CEB allocation factors step 1'!AJ$68:'CEB allocation factors step 1'!AJ$80)),'CEB allocation factors step 1'!AJ69/SUM('CEB allocation factors step 1'!AJ$68:'CEB allocation factors step 1'!AJ$80),0)</f>
        <v>0</v>
      </c>
      <c r="AK32" s="801">
        <f>IF(ISNUMBER('CEB allocation factors step 1'!AK69/SUM('CEB allocation factors step 1'!AK$68:'CEB allocation factors step 1'!AK$80)),'CEB allocation factors step 1'!AK69/SUM('CEB allocation factors step 1'!AK$68:'CEB allocation factors step 1'!AK$80),0)</f>
        <v>0</v>
      </c>
      <c r="AL32" s="801">
        <f>IF(ISNUMBER('CEB allocation factors step 1'!AL69/SUM('CEB allocation factors step 1'!AL$68:'CEB allocation factors step 1'!AL$80)),'CEB allocation factors step 1'!AL69/SUM('CEB allocation factors step 1'!AL$68:'CEB allocation factors step 1'!AL$80),0)</f>
        <v>0</v>
      </c>
      <c r="AM32" s="801">
        <f>IF(ISNUMBER('CEB allocation factors step 1'!AM69/SUM('CEB allocation factors step 1'!AM$68:'CEB allocation factors step 1'!AM$80)),'CEB allocation factors step 1'!AM69/SUM('CEB allocation factors step 1'!AM$68:'CEB allocation factors step 1'!AM$80),0)</f>
        <v>0</v>
      </c>
      <c r="AN32" s="801">
        <f>IF(ISNUMBER('CEB allocation factors step 1'!AN69/SUM('CEB allocation factors step 1'!AN$68:'CEB allocation factors step 1'!AN$80)),'CEB allocation factors step 1'!AN69/SUM('CEB allocation factors step 1'!AN$68:'CEB allocation factors step 1'!AN$80),0)</f>
        <v>0</v>
      </c>
      <c r="AO32" s="801">
        <f>IF(ISNUMBER('CEB allocation factors step 1'!AO69/SUM('CEB allocation factors step 1'!AO$68:'CEB allocation factors step 1'!AO$80)),'CEB allocation factors step 1'!AO69/SUM('CEB allocation factors step 1'!AO$68:'CEB allocation factors step 1'!AO$80),0)</f>
        <v>0</v>
      </c>
      <c r="AP32" s="801">
        <f>IF(ISNUMBER('CEB allocation factors step 1'!AP69/SUM('CEB allocation factors step 1'!AP$68:'CEB allocation factors step 1'!AP$80)),'CEB allocation factors step 1'!AP69/SUM('CEB allocation factors step 1'!AP$68:'CEB allocation factors step 1'!AP$80),0)</f>
        <v>0</v>
      </c>
      <c r="AQ32" s="801">
        <f>IF(ISNUMBER('CEB allocation factors step 1'!AQ69/SUM('CEB allocation factors step 1'!AQ$68:'CEB allocation factors step 1'!AQ$80)),'CEB allocation factors step 1'!AQ69/SUM('CEB allocation factors step 1'!AQ$68:'CEB allocation factors step 1'!AQ$80),0)</f>
        <v>0</v>
      </c>
      <c r="AR32" s="801">
        <f>IF(ISNUMBER('CEB allocation factors step 1'!AR69/SUM('CEB allocation factors step 1'!AR$68:'CEB allocation factors step 1'!AR$80)),'CEB allocation factors step 1'!AR69/SUM('CEB allocation factors step 1'!AR$68:'CEB allocation factors step 1'!AR$80),0)</f>
        <v>0</v>
      </c>
      <c r="AS32" s="801">
        <f>IF(ISNUMBER('CEB allocation factors step 1'!AS69/SUM('CEB allocation factors step 1'!AS$68:'CEB allocation factors step 1'!AS$80)),'CEB allocation factors step 1'!AS69/SUM('CEB allocation factors step 1'!AS$68:'CEB allocation factors step 1'!AS$80),0)</f>
        <v>0</v>
      </c>
      <c r="AT32" s="803">
        <f>IF(ISNUMBER('CEB allocation factors step 1'!AT69/SUM('CEB allocation factors step 1'!AT$68:'CEB allocation factors step 1'!AT$80)),'CEB allocation factors step 1'!AT69/SUM('CEB allocation factors step 1'!AT$68:'CEB allocation factors step 1'!AT$80),0)</f>
        <v>0</v>
      </c>
      <c r="AU32" s="801">
        <f>IF(ISNUMBER('CEB allocation factors step 1'!AU69/SUM('CEB allocation factors step 1'!AU$68:'CEB allocation factors step 1'!AU$80)),'CEB allocation factors step 1'!AU69/SUM('CEB allocation factors step 1'!AU$68:'CEB allocation factors step 1'!AU$80),0)</f>
        <v>0</v>
      </c>
      <c r="AV32" s="801">
        <f>IF(ISNUMBER('CEB allocation factors step 1'!AV69/SUM('CEB allocation factors step 1'!AV$68:'CEB allocation factors step 1'!AV$80)),'CEB allocation factors step 1'!AV69/SUM('CEB allocation factors step 1'!AV$68:'CEB allocation factors step 1'!AV$80),0)</f>
        <v>0</v>
      </c>
      <c r="AW32" s="801">
        <f>IF(ISNUMBER('CEB allocation factors step 1'!AW69/SUM('CEB allocation factors step 1'!AW$68:'CEB allocation factors step 1'!AW$80)),'CEB allocation factors step 1'!AW69/SUM('CEB allocation factors step 1'!AW$68:'CEB allocation factors step 1'!AW$80),0)</f>
        <v>0</v>
      </c>
      <c r="AX32" s="750">
        <f>IF(ISNUMBER('CEB allocation factors step 1'!AX69/SUM('CEB allocation factors step 1'!AX$68:'CEB allocation factors step 1'!AX$80)),'CEB allocation factors step 1'!AX69/SUM('CEB allocation factors step 1'!AX$68:'CEB allocation factors step 1'!AX$80),0)</f>
        <v>0</v>
      </c>
      <c r="AY32" s="43">
        <f>IF(ISNUMBER('CEB allocation factors step 1'!AY69/SUM('CEB allocation factors step 1'!AY$68:'CEB allocation factors step 1'!AY$80)),'CEB allocation factors step 1'!AY69/SUM('CEB allocation factors step 1'!AY$68:'CEB allocation factors step 1'!AY$80),0)</f>
        <v>0</v>
      </c>
      <c r="AZ32" s="2">
        <f>IF(ISNUMBER('CEB allocation factors step 1'!AZ69/SUM('CEB allocation factors step 1'!AZ$68:'CEB allocation factors step 1'!AZ$80)),'CEB allocation factors step 1'!AZ69/SUM('CEB allocation factors step 1'!AZ$68:'CEB allocation factors step 1'!AZ$80),0)</f>
        <v>0</v>
      </c>
      <c r="BA32" s="2">
        <f>IF(ISNUMBER('CEB allocation factors step 1'!BA69/SUM('CEB allocation factors step 1'!BA$68:'CEB allocation factors step 1'!BA$80)),'CEB allocation factors step 1'!BA69/SUM('CEB allocation factors step 1'!BA$68:'CEB allocation factors step 1'!BA$80),0)</f>
        <v>0</v>
      </c>
      <c r="BB32" s="2">
        <f>IF(ISNUMBER('CEB allocation factors step 1'!BB69/SUM('CEB allocation factors step 1'!BB$68:'CEB allocation factors step 1'!BB$80)),'CEB allocation factors step 1'!BB69/SUM('CEB allocation factors step 1'!BB$68:'CEB allocation factors step 1'!BB$80),0)</f>
        <v>0</v>
      </c>
      <c r="BC32" s="746">
        <f>IF(ISNUMBER('CEB allocation factors step 1'!BC69/SUM('CEB allocation factors step 1'!BC$68:'CEB allocation factors step 1'!BC$80)),'CEB allocation factors step 1'!BC69/SUM('CEB allocation factors step 1'!BC$68:'CEB allocation factors step 1'!BC$80),0)</f>
        <v>0</v>
      </c>
      <c r="BD32" s="85">
        <f>IF(ISNUMBER('CEB allocation factors step 1'!BD69/SUM('CEB allocation factors step 1'!BD$68:'CEB allocation factors step 1'!BD$80)),'CEB allocation factors step 1'!BD69/SUM('CEB allocation factors step 1'!BD$68:'CEB allocation factors step 1'!BD$80),0)</f>
        <v>0</v>
      </c>
    </row>
    <row r="33" spans="5:56" x14ac:dyDescent="0.2">
      <c r="E33" s="746" t="str">
        <f>'CEB allocation factors step 1'!B70</f>
        <v>Non-ferrous metals</v>
      </c>
      <c r="F33" s="84">
        <f>IF(ISNUMBER('CEB allocation factors step 1'!F70/SUM('CEB allocation factors step 1'!F$68:'CEB allocation factors step 1'!F$80)),'CEB allocation factors step 1'!F70/SUM('CEB allocation factors step 1'!F$68:'CEB allocation factors step 1'!F$80),0)</f>
        <v>0</v>
      </c>
      <c r="G33" s="2">
        <f>IF(ISNUMBER('CEB allocation factors step 1'!G70/SUM('CEB allocation factors step 1'!G$68:'CEB allocation factors step 1'!G$80)),'CEB allocation factors step 1'!G70/SUM('CEB allocation factors step 1'!G$68:'CEB allocation factors step 1'!G$80),0)</f>
        <v>0</v>
      </c>
      <c r="H33" s="2">
        <f>IF(ISNUMBER('CEB allocation factors step 1'!H70/SUM('CEB allocation factors step 1'!H$68:'CEB allocation factors step 1'!H$80)),'CEB allocation factors step 1'!H70/SUM('CEB allocation factors step 1'!H$68:'CEB allocation factors step 1'!H$80),0)</f>
        <v>0</v>
      </c>
      <c r="I33" s="2">
        <f>IF(ISNUMBER('CEB allocation factors step 1'!I70/SUM('CEB allocation factors step 1'!I$68:'CEB allocation factors step 1'!I$80)),'CEB allocation factors step 1'!I70/SUM('CEB allocation factors step 1'!I$68:'CEB allocation factors step 1'!I$80),0)</f>
        <v>0</v>
      </c>
      <c r="J33" s="2">
        <f>IF(ISNUMBER('CEB allocation factors step 1'!J70/SUM('CEB allocation factors step 1'!J$68:'CEB allocation factors step 1'!J$80)),'CEB allocation factors step 1'!J70/SUM('CEB allocation factors step 1'!J$68:'CEB allocation factors step 1'!J$80),0)</f>
        <v>0</v>
      </c>
      <c r="K33" s="2">
        <f>IF(ISNUMBER('CEB allocation factors step 1'!K70/SUM('CEB allocation factors step 1'!K$68:'CEB allocation factors step 1'!K$80)),'CEB allocation factors step 1'!K70/SUM('CEB allocation factors step 1'!K$68:'CEB allocation factors step 1'!K$80),0)</f>
        <v>0</v>
      </c>
      <c r="L33" s="754">
        <f>IF(ISNUMBER('CEB allocation factors step 1'!L70/SUM('CEB allocation factors step 1'!L$68:'CEB allocation factors step 1'!L$80)),'CEB allocation factors step 1'!L70/SUM('CEB allocation factors step 1'!L$68:'CEB allocation factors step 1'!L$80),0)</f>
        <v>0</v>
      </c>
      <c r="M33" s="2">
        <f>IF(ISNUMBER('CEB allocation factors step 1'!M70/SUM('CEB allocation factors step 1'!M$68:'CEB allocation factors step 1'!M$80)),'CEB allocation factors step 1'!M70/SUM('CEB allocation factors step 1'!M$68:'CEB allocation factors step 1'!M$80),0)</f>
        <v>0</v>
      </c>
      <c r="N33" s="2">
        <f>IF(ISNUMBER('CEB allocation factors step 1'!N70/SUM('CEB allocation factors step 1'!N$68:'CEB allocation factors step 1'!N$80)),'CEB allocation factors step 1'!N70/SUM('CEB allocation factors step 1'!N$68:'CEB allocation factors step 1'!N$80),0)</f>
        <v>0</v>
      </c>
      <c r="O33" s="2">
        <f>IF(ISNUMBER('CEB allocation factors step 1'!O70/SUM('CEB allocation factors step 1'!O$68:'CEB allocation factors step 1'!O$80)),'CEB allocation factors step 1'!O70/SUM('CEB allocation factors step 1'!O$68:'CEB allocation factors step 1'!O$80),0)</f>
        <v>0</v>
      </c>
      <c r="P33" s="2">
        <f>IF(ISNUMBER('CEB allocation factors step 1'!P70/SUM('CEB allocation factors step 1'!P$68:'CEB allocation factors step 1'!P$80)),'CEB allocation factors step 1'!P70/SUM('CEB allocation factors step 1'!P$68:'CEB allocation factors step 1'!P$80),0)</f>
        <v>0</v>
      </c>
      <c r="Q33" s="2">
        <f>IF(ISNUMBER('CEB allocation factors step 1'!Q70/SUM('CEB allocation factors step 1'!Q$68:'CEB allocation factors step 1'!Q$80)),'CEB allocation factors step 1'!Q70/SUM('CEB allocation factors step 1'!Q$68:'CEB allocation factors step 1'!Q$80),0)</f>
        <v>0</v>
      </c>
      <c r="R33" s="84">
        <f>IF(ISNUMBER('CEB allocation factors step 1'!R70/SUM('CEB allocation factors step 1'!R$68:'CEB allocation factors step 1'!R$80)),'CEB allocation factors step 1'!R70/SUM('CEB allocation factors step 1'!R$68:'CEB allocation factors step 1'!R$80),0)</f>
        <v>0</v>
      </c>
      <c r="S33" s="2">
        <f>IF(ISNUMBER('CEB allocation factors step 1'!S70/SUM('CEB allocation factors step 1'!S$68:'CEB allocation factors step 1'!S$80)),'CEB allocation factors step 1'!S70/SUM('CEB allocation factors step 1'!S$68:'CEB allocation factors step 1'!S$80),0)</f>
        <v>0</v>
      </c>
      <c r="T33" s="2">
        <f>IF(ISNUMBER('CEB allocation factors step 1'!T70/SUM('CEB allocation factors step 1'!T$68:'CEB allocation factors step 1'!T$80)),'CEB allocation factors step 1'!T70/SUM('CEB allocation factors step 1'!T$68:'CEB allocation factors step 1'!T$80),0)</f>
        <v>0</v>
      </c>
      <c r="U33" s="85">
        <f>IF(ISNUMBER('CEB allocation factors step 1'!U70/SUM('CEB allocation factors step 1'!U$68:'CEB allocation factors step 1'!U$80)),'CEB allocation factors step 1'!U70/SUM('CEB allocation factors step 1'!U$68:'CEB allocation factors step 1'!U$80),0)</f>
        <v>0</v>
      </c>
      <c r="V33" s="2">
        <f>IF(ISNUMBER('CEB allocation factors step 1'!V70/SUM('CEB allocation factors step 1'!V$68:'CEB allocation factors step 1'!V$80)),'CEB allocation factors step 1'!V70/SUM('CEB allocation factors step 1'!V$68:'CEB allocation factors step 1'!V$80),0)</f>
        <v>0</v>
      </c>
      <c r="W33" s="84">
        <f>IF(ISNUMBER('CEB allocation factors step 1'!W70/SUM('CEB allocation factors step 1'!W$68:'CEB allocation factors step 1'!W$80)),'CEB allocation factors step 1'!W70/SUM('CEB allocation factors step 1'!W$68:'CEB allocation factors step 1'!W$80),0)</f>
        <v>0</v>
      </c>
      <c r="X33" s="802">
        <f>IF(ISNUMBER('CEB allocation factors step 1'!X70/SUM('CEB allocation factors step 1'!X$68:'CEB allocation factors step 1'!X$80)),'CEB allocation factors step 1'!X70/SUM('CEB allocation factors step 1'!X$68:'CEB allocation factors step 1'!X$80),0)</f>
        <v>0</v>
      </c>
      <c r="Y33" s="801">
        <f>IF(ISNUMBER('CEB allocation factors step 1'!Y70/SUM('CEB allocation factors step 1'!Y$68:'CEB allocation factors step 1'!Y$80)),'CEB allocation factors step 1'!Y70/SUM('CEB allocation factors step 1'!Y$68:'CEB allocation factors step 1'!Y$80),0)</f>
        <v>0</v>
      </c>
      <c r="Z33" s="801">
        <f>IF(ISNUMBER('CEB allocation factors step 1'!Z70/SUM('CEB allocation factors step 1'!Z$68:'CEB allocation factors step 1'!Z$80)),'CEB allocation factors step 1'!Z70/SUM('CEB allocation factors step 1'!Z$68:'CEB allocation factors step 1'!Z$80),0)</f>
        <v>0</v>
      </c>
      <c r="AA33" s="801">
        <f>IF(ISNUMBER('CEB allocation factors step 1'!AA70/SUM('CEB allocation factors step 1'!AA$68:'CEB allocation factors step 1'!AA$80)),'CEB allocation factors step 1'!AA70/SUM('CEB allocation factors step 1'!AA$68:'CEB allocation factors step 1'!AA$80),0)</f>
        <v>0</v>
      </c>
      <c r="AB33" s="801">
        <f>IF(ISNUMBER('CEB allocation factors step 1'!AB70/SUM('CEB allocation factors step 1'!AB$68:'CEB allocation factors step 1'!AB$80)),'CEB allocation factors step 1'!AB70/SUM('CEB allocation factors step 1'!AB$68:'CEB allocation factors step 1'!AB$80),0)</f>
        <v>0</v>
      </c>
      <c r="AC33" s="801">
        <f>IF(ISNUMBER('CEB allocation factors step 1'!AC70/SUM('CEB allocation factors step 1'!AC$68:'CEB allocation factors step 1'!AC$80)),'CEB allocation factors step 1'!AC70/SUM('CEB allocation factors step 1'!AC$68:'CEB allocation factors step 1'!AC$80),0)</f>
        <v>0</v>
      </c>
      <c r="AD33" s="801">
        <f>IF(ISNUMBER('CEB allocation factors step 1'!AD70/SUM('CEB allocation factors step 1'!AD$68:'CEB allocation factors step 1'!AD$80)),'CEB allocation factors step 1'!AD70/SUM('CEB allocation factors step 1'!AD$68:'CEB allocation factors step 1'!AD$80),0)</f>
        <v>0</v>
      </c>
      <c r="AE33" s="801">
        <f>IF(ISNUMBER('CEB allocation factors step 1'!AE70/SUM('CEB allocation factors step 1'!AE$68:'CEB allocation factors step 1'!AE$80)),'CEB allocation factors step 1'!AE70/SUM('CEB allocation factors step 1'!AE$68:'CEB allocation factors step 1'!AE$80),0)</f>
        <v>0</v>
      </c>
      <c r="AF33" s="801">
        <f>IF(ISNUMBER('CEB allocation factors step 1'!AF70/SUM('CEB allocation factors step 1'!AF$68:'CEB allocation factors step 1'!AF$80)),'CEB allocation factors step 1'!AF70/SUM('CEB allocation factors step 1'!AF$68:'CEB allocation factors step 1'!AF$80),0)</f>
        <v>0</v>
      </c>
      <c r="AG33" s="801">
        <f>IF(ISNUMBER('CEB allocation factors step 1'!AG70/SUM('CEB allocation factors step 1'!AG$68:'CEB allocation factors step 1'!AG$80)),'CEB allocation factors step 1'!AG70/SUM('CEB allocation factors step 1'!AG$68:'CEB allocation factors step 1'!AG$80),0)</f>
        <v>0</v>
      </c>
      <c r="AH33" s="801">
        <f>IF(ISNUMBER('CEB allocation factors step 1'!AH70/SUM('CEB allocation factors step 1'!AH$68:'CEB allocation factors step 1'!AH$80)),'CEB allocation factors step 1'!AH70/SUM('CEB allocation factors step 1'!AH$68:'CEB allocation factors step 1'!AH$80),0)</f>
        <v>0</v>
      </c>
      <c r="AI33" s="801">
        <f>IF(ISNUMBER('CEB allocation factors step 1'!AI70/SUM('CEB allocation factors step 1'!AI$68:'CEB allocation factors step 1'!AI$80)),'CEB allocation factors step 1'!AI70/SUM('CEB allocation factors step 1'!AI$68:'CEB allocation factors step 1'!AI$80),0)</f>
        <v>0</v>
      </c>
      <c r="AJ33" s="801">
        <f>IF(ISNUMBER('CEB allocation factors step 1'!AJ70/SUM('CEB allocation factors step 1'!AJ$68:'CEB allocation factors step 1'!AJ$80)),'CEB allocation factors step 1'!AJ70/SUM('CEB allocation factors step 1'!AJ$68:'CEB allocation factors step 1'!AJ$80),0)</f>
        <v>0</v>
      </c>
      <c r="AK33" s="801">
        <f>IF(ISNUMBER('CEB allocation factors step 1'!AK70/SUM('CEB allocation factors step 1'!AK$68:'CEB allocation factors step 1'!AK$80)),'CEB allocation factors step 1'!AK70/SUM('CEB allocation factors step 1'!AK$68:'CEB allocation factors step 1'!AK$80),0)</f>
        <v>0</v>
      </c>
      <c r="AL33" s="801">
        <f>IF(ISNUMBER('CEB allocation factors step 1'!AL70/SUM('CEB allocation factors step 1'!AL$68:'CEB allocation factors step 1'!AL$80)),'CEB allocation factors step 1'!AL70/SUM('CEB allocation factors step 1'!AL$68:'CEB allocation factors step 1'!AL$80),0)</f>
        <v>0</v>
      </c>
      <c r="AM33" s="801">
        <f>IF(ISNUMBER('CEB allocation factors step 1'!AM70/SUM('CEB allocation factors step 1'!AM$68:'CEB allocation factors step 1'!AM$80)),'CEB allocation factors step 1'!AM70/SUM('CEB allocation factors step 1'!AM$68:'CEB allocation factors step 1'!AM$80),0)</f>
        <v>0</v>
      </c>
      <c r="AN33" s="801">
        <f>IF(ISNUMBER('CEB allocation factors step 1'!AN70/SUM('CEB allocation factors step 1'!AN$68:'CEB allocation factors step 1'!AN$80)),'CEB allocation factors step 1'!AN70/SUM('CEB allocation factors step 1'!AN$68:'CEB allocation factors step 1'!AN$80),0)</f>
        <v>0</v>
      </c>
      <c r="AO33" s="801">
        <f>IF(ISNUMBER('CEB allocation factors step 1'!AO70/SUM('CEB allocation factors step 1'!AO$68:'CEB allocation factors step 1'!AO$80)),'CEB allocation factors step 1'!AO70/SUM('CEB allocation factors step 1'!AO$68:'CEB allocation factors step 1'!AO$80),0)</f>
        <v>0</v>
      </c>
      <c r="AP33" s="801">
        <f>IF(ISNUMBER('CEB allocation factors step 1'!AP70/SUM('CEB allocation factors step 1'!AP$68:'CEB allocation factors step 1'!AP$80)),'CEB allocation factors step 1'!AP70/SUM('CEB allocation factors step 1'!AP$68:'CEB allocation factors step 1'!AP$80),0)</f>
        <v>0</v>
      </c>
      <c r="AQ33" s="801">
        <f>IF(ISNUMBER('CEB allocation factors step 1'!AQ70/SUM('CEB allocation factors step 1'!AQ$68:'CEB allocation factors step 1'!AQ$80)),'CEB allocation factors step 1'!AQ70/SUM('CEB allocation factors step 1'!AQ$68:'CEB allocation factors step 1'!AQ$80),0)</f>
        <v>0</v>
      </c>
      <c r="AR33" s="801">
        <f>IF(ISNUMBER('CEB allocation factors step 1'!AR70/SUM('CEB allocation factors step 1'!AR$68:'CEB allocation factors step 1'!AR$80)),'CEB allocation factors step 1'!AR70/SUM('CEB allocation factors step 1'!AR$68:'CEB allocation factors step 1'!AR$80),0)</f>
        <v>0</v>
      </c>
      <c r="AS33" s="801">
        <f>IF(ISNUMBER('CEB allocation factors step 1'!AS70/SUM('CEB allocation factors step 1'!AS$68:'CEB allocation factors step 1'!AS$80)),'CEB allocation factors step 1'!AS70/SUM('CEB allocation factors step 1'!AS$68:'CEB allocation factors step 1'!AS$80),0)</f>
        <v>0</v>
      </c>
      <c r="AT33" s="803">
        <f>IF(ISNUMBER('CEB allocation factors step 1'!AT70/SUM('CEB allocation factors step 1'!AT$68:'CEB allocation factors step 1'!AT$80)),'CEB allocation factors step 1'!AT70/SUM('CEB allocation factors step 1'!AT$68:'CEB allocation factors step 1'!AT$80),0)</f>
        <v>0</v>
      </c>
      <c r="AU33" s="801">
        <f>IF(ISNUMBER('CEB allocation factors step 1'!AU70/SUM('CEB allocation factors step 1'!AU$68:'CEB allocation factors step 1'!AU$80)),'CEB allocation factors step 1'!AU70/SUM('CEB allocation factors step 1'!AU$68:'CEB allocation factors step 1'!AU$80),0)</f>
        <v>0</v>
      </c>
      <c r="AV33" s="801">
        <f>IF(ISNUMBER('CEB allocation factors step 1'!AV70/SUM('CEB allocation factors step 1'!AV$68:'CEB allocation factors step 1'!AV$80)),'CEB allocation factors step 1'!AV70/SUM('CEB allocation factors step 1'!AV$68:'CEB allocation factors step 1'!AV$80),0)</f>
        <v>0</v>
      </c>
      <c r="AW33" s="801">
        <f>IF(ISNUMBER('CEB allocation factors step 1'!AW70/SUM('CEB allocation factors step 1'!AW$68:'CEB allocation factors step 1'!AW$80)),'CEB allocation factors step 1'!AW70/SUM('CEB allocation factors step 1'!AW$68:'CEB allocation factors step 1'!AW$80),0)</f>
        <v>0</v>
      </c>
      <c r="AX33" s="750">
        <f>IF(ISNUMBER('CEB allocation factors step 1'!AX70/SUM('CEB allocation factors step 1'!AX$68:'CEB allocation factors step 1'!AX$80)),'CEB allocation factors step 1'!AX70/SUM('CEB allocation factors step 1'!AX$68:'CEB allocation factors step 1'!AX$80),0)</f>
        <v>0</v>
      </c>
      <c r="AY33" s="43">
        <f>IF(ISNUMBER('CEB allocation factors step 1'!AY70/SUM('CEB allocation factors step 1'!AY$68:'CEB allocation factors step 1'!AY$80)),'CEB allocation factors step 1'!AY70/SUM('CEB allocation factors step 1'!AY$68:'CEB allocation factors step 1'!AY$80),0)</f>
        <v>0</v>
      </c>
      <c r="AZ33" s="2">
        <f>IF(ISNUMBER('CEB allocation factors step 1'!AZ70/SUM('CEB allocation factors step 1'!AZ$68:'CEB allocation factors step 1'!AZ$80)),'CEB allocation factors step 1'!AZ70/SUM('CEB allocation factors step 1'!AZ$68:'CEB allocation factors step 1'!AZ$80),0)</f>
        <v>0</v>
      </c>
      <c r="BA33" s="2">
        <f>IF(ISNUMBER('CEB allocation factors step 1'!BA70/SUM('CEB allocation factors step 1'!BA$68:'CEB allocation factors step 1'!BA$80)),'CEB allocation factors step 1'!BA70/SUM('CEB allocation factors step 1'!BA$68:'CEB allocation factors step 1'!BA$80),0)</f>
        <v>0</v>
      </c>
      <c r="BB33" s="2">
        <f>IF(ISNUMBER('CEB allocation factors step 1'!BB70/SUM('CEB allocation factors step 1'!BB$68:'CEB allocation factors step 1'!BB$80)),'CEB allocation factors step 1'!BB70/SUM('CEB allocation factors step 1'!BB$68:'CEB allocation factors step 1'!BB$80),0)</f>
        <v>0</v>
      </c>
      <c r="BC33" s="746">
        <f>IF(ISNUMBER('CEB allocation factors step 1'!BC70/SUM('CEB allocation factors step 1'!BC$68:'CEB allocation factors step 1'!BC$80)),'CEB allocation factors step 1'!BC70/SUM('CEB allocation factors step 1'!BC$68:'CEB allocation factors step 1'!BC$80),0)</f>
        <v>0</v>
      </c>
      <c r="BD33" s="85">
        <f>IF(ISNUMBER('CEB allocation factors step 1'!BD70/SUM('CEB allocation factors step 1'!BD$68:'CEB allocation factors step 1'!BD$80)),'CEB allocation factors step 1'!BD70/SUM('CEB allocation factors step 1'!BD$68:'CEB allocation factors step 1'!BD$80),0)</f>
        <v>0</v>
      </c>
    </row>
    <row r="34" spans="5:56" x14ac:dyDescent="0.2">
      <c r="E34" s="746" t="str">
        <f>'CEB allocation factors step 1'!B71</f>
        <v>Non-metallic minerals</v>
      </c>
      <c r="F34" s="84">
        <f>IF(ISNUMBER('CEB allocation factors step 1'!F71/SUM('CEB allocation factors step 1'!F$68:'CEB allocation factors step 1'!F$80)),'CEB allocation factors step 1'!F71/SUM('CEB allocation factors step 1'!F$68:'CEB allocation factors step 1'!F$80),0)</f>
        <v>0</v>
      </c>
      <c r="G34" s="2">
        <f>IF(ISNUMBER('CEB allocation factors step 1'!G71/SUM('CEB allocation factors step 1'!G$68:'CEB allocation factors step 1'!G$80)),'CEB allocation factors step 1'!G71/SUM('CEB allocation factors step 1'!G$68:'CEB allocation factors step 1'!G$80),0)</f>
        <v>0</v>
      </c>
      <c r="H34" s="2">
        <f>IF(ISNUMBER('CEB allocation factors step 1'!H71/SUM('CEB allocation factors step 1'!H$68:'CEB allocation factors step 1'!H$80)),'CEB allocation factors step 1'!H71/SUM('CEB allocation factors step 1'!H$68:'CEB allocation factors step 1'!H$80),0)</f>
        <v>0</v>
      </c>
      <c r="I34" s="2">
        <f>IF(ISNUMBER('CEB allocation factors step 1'!I71/SUM('CEB allocation factors step 1'!I$68:'CEB allocation factors step 1'!I$80)),'CEB allocation factors step 1'!I71/SUM('CEB allocation factors step 1'!I$68:'CEB allocation factors step 1'!I$80),0)</f>
        <v>0</v>
      </c>
      <c r="J34" s="2">
        <f>IF(ISNUMBER('CEB allocation factors step 1'!J71/SUM('CEB allocation factors step 1'!J$68:'CEB allocation factors step 1'!J$80)),'CEB allocation factors step 1'!J71/SUM('CEB allocation factors step 1'!J$68:'CEB allocation factors step 1'!J$80),0)</f>
        <v>0</v>
      </c>
      <c r="K34" s="2">
        <f>IF(ISNUMBER('CEB allocation factors step 1'!K71/SUM('CEB allocation factors step 1'!K$68:'CEB allocation factors step 1'!K$80)),'CEB allocation factors step 1'!K71/SUM('CEB allocation factors step 1'!K$68:'CEB allocation factors step 1'!K$80),0)</f>
        <v>0</v>
      </c>
      <c r="L34" s="754">
        <f>IF(ISNUMBER('CEB allocation factors step 1'!L71/SUM('CEB allocation factors step 1'!L$68:'CEB allocation factors step 1'!L$80)),'CEB allocation factors step 1'!L71/SUM('CEB allocation factors step 1'!L$68:'CEB allocation factors step 1'!L$80),0)</f>
        <v>0</v>
      </c>
      <c r="M34" s="2">
        <f>IF(ISNUMBER('CEB allocation factors step 1'!M71/SUM('CEB allocation factors step 1'!M$68:'CEB allocation factors step 1'!M$80)),'CEB allocation factors step 1'!M71/SUM('CEB allocation factors step 1'!M$68:'CEB allocation factors step 1'!M$80),0)</f>
        <v>0</v>
      </c>
      <c r="N34" s="2">
        <f>IF(ISNUMBER('CEB allocation factors step 1'!N71/SUM('CEB allocation factors step 1'!N$68:'CEB allocation factors step 1'!N$80)),'CEB allocation factors step 1'!N71/SUM('CEB allocation factors step 1'!N$68:'CEB allocation factors step 1'!N$80),0)</f>
        <v>0</v>
      </c>
      <c r="O34" s="2">
        <f>IF(ISNUMBER('CEB allocation factors step 1'!O71/SUM('CEB allocation factors step 1'!O$68:'CEB allocation factors step 1'!O$80)),'CEB allocation factors step 1'!O71/SUM('CEB allocation factors step 1'!O$68:'CEB allocation factors step 1'!O$80),0)</f>
        <v>0</v>
      </c>
      <c r="P34" s="2">
        <f>IF(ISNUMBER('CEB allocation factors step 1'!P71/SUM('CEB allocation factors step 1'!P$68:'CEB allocation factors step 1'!P$80)),'CEB allocation factors step 1'!P71/SUM('CEB allocation factors step 1'!P$68:'CEB allocation factors step 1'!P$80),0)</f>
        <v>0</v>
      </c>
      <c r="Q34" s="2">
        <f>IF(ISNUMBER('CEB allocation factors step 1'!Q71/SUM('CEB allocation factors step 1'!Q$68:'CEB allocation factors step 1'!Q$80)),'CEB allocation factors step 1'!Q71/SUM('CEB allocation factors step 1'!Q$68:'CEB allocation factors step 1'!Q$80),0)</f>
        <v>0</v>
      </c>
      <c r="R34" s="84">
        <f>IF(ISNUMBER('CEB allocation factors step 1'!R71/SUM('CEB allocation factors step 1'!R$68:'CEB allocation factors step 1'!R$80)),'CEB allocation factors step 1'!R71/SUM('CEB allocation factors step 1'!R$68:'CEB allocation factors step 1'!R$80),0)</f>
        <v>0</v>
      </c>
      <c r="S34" s="2">
        <f>IF(ISNUMBER('CEB allocation factors step 1'!S71/SUM('CEB allocation factors step 1'!S$68:'CEB allocation factors step 1'!S$80)),'CEB allocation factors step 1'!S71/SUM('CEB allocation factors step 1'!S$68:'CEB allocation factors step 1'!S$80),0)</f>
        <v>0</v>
      </c>
      <c r="T34" s="2">
        <f>IF(ISNUMBER('CEB allocation factors step 1'!T71/SUM('CEB allocation factors step 1'!T$68:'CEB allocation factors step 1'!T$80)),'CEB allocation factors step 1'!T71/SUM('CEB allocation factors step 1'!T$68:'CEB allocation factors step 1'!T$80),0)</f>
        <v>0</v>
      </c>
      <c r="U34" s="85">
        <f>IF(ISNUMBER('CEB allocation factors step 1'!U71/SUM('CEB allocation factors step 1'!U$68:'CEB allocation factors step 1'!U$80)),'CEB allocation factors step 1'!U71/SUM('CEB allocation factors step 1'!U$68:'CEB allocation factors step 1'!U$80),0)</f>
        <v>0</v>
      </c>
      <c r="V34" s="2">
        <f>IF(ISNUMBER('CEB allocation factors step 1'!V71/SUM('CEB allocation factors step 1'!V$68:'CEB allocation factors step 1'!V$80)),'CEB allocation factors step 1'!V71/SUM('CEB allocation factors step 1'!V$68:'CEB allocation factors step 1'!V$80),0)</f>
        <v>0</v>
      </c>
      <c r="W34" s="84">
        <f>IF(ISNUMBER('CEB allocation factors step 1'!W71/SUM('CEB allocation factors step 1'!W$68:'CEB allocation factors step 1'!W$80)),'CEB allocation factors step 1'!W71/SUM('CEB allocation factors step 1'!W$68:'CEB allocation factors step 1'!W$80),0)</f>
        <v>0</v>
      </c>
      <c r="X34" s="802">
        <f>IF(ISNUMBER('CEB allocation factors step 1'!X71/SUM('CEB allocation factors step 1'!X$68:'CEB allocation factors step 1'!X$80)),'CEB allocation factors step 1'!X71/SUM('CEB allocation factors step 1'!X$68:'CEB allocation factors step 1'!X$80),0)</f>
        <v>0</v>
      </c>
      <c r="Y34" s="801">
        <f>IF(ISNUMBER('CEB allocation factors step 1'!Y71/SUM('CEB allocation factors step 1'!Y$68:'CEB allocation factors step 1'!Y$80)),'CEB allocation factors step 1'!Y71/SUM('CEB allocation factors step 1'!Y$68:'CEB allocation factors step 1'!Y$80),0)</f>
        <v>0</v>
      </c>
      <c r="Z34" s="801">
        <f>IF(ISNUMBER('CEB allocation factors step 1'!Z71/SUM('CEB allocation factors step 1'!Z$68:'CEB allocation factors step 1'!Z$80)),'CEB allocation factors step 1'!Z71/SUM('CEB allocation factors step 1'!Z$68:'CEB allocation factors step 1'!Z$80),0)</f>
        <v>0</v>
      </c>
      <c r="AA34" s="801">
        <f>IF(ISNUMBER('CEB allocation factors step 1'!AA71/SUM('CEB allocation factors step 1'!AA$68:'CEB allocation factors step 1'!AA$80)),'CEB allocation factors step 1'!AA71/SUM('CEB allocation factors step 1'!AA$68:'CEB allocation factors step 1'!AA$80),0)</f>
        <v>0</v>
      </c>
      <c r="AB34" s="801">
        <f>IF(ISNUMBER('CEB allocation factors step 1'!AB71/SUM('CEB allocation factors step 1'!AB$68:'CEB allocation factors step 1'!AB$80)),'CEB allocation factors step 1'!AB71/SUM('CEB allocation factors step 1'!AB$68:'CEB allocation factors step 1'!AB$80),0)</f>
        <v>0</v>
      </c>
      <c r="AC34" s="801">
        <f>IF(ISNUMBER('CEB allocation factors step 1'!AC71/SUM('CEB allocation factors step 1'!AC$68:'CEB allocation factors step 1'!AC$80)),'CEB allocation factors step 1'!AC71/SUM('CEB allocation factors step 1'!AC$68:'CEB allocation factors step 1'!AC$80),0)</f>
        <v>0</v>
      </c>
      <c r="AD34" s="801">
        <f>IF(ISNUMBER('CEB allocation factors step 1'!AD71/SUM('CEB allocation factors step 1'!AD$68:'CEB allocation factors step 1'!AD$80)),'CEB allocation factors step 1'!AD71/SUM('CEB allocation factors step 1'!AD$68:'CEB allocation factors step 1'!AD$80),0)</f>
        <v>0</v>
      </c>
      <c r="AE34" s="801">
        <f>IF(ISNUMBER('CEB allocation factors step 1'!AE71/SUM('CEB allocation factors step 1'!AE$68:'CEB allocation factors step 1'!AE$80)),'CEB allocation factors step 1'!AE71/SUM('CEB allocation factors step 1'!AE$68:'CEB allocation factors step 1'!AE$80),0)</f>
        <v>0</v>
      </c>
      <c r="AF34" s="801">
        <f>IF(ISNUMBER('CEB allocation factors step 1'!AF71/SUM('CEB allocation factors step 1'!AF$68:'CEB allocation factors step 1'!AF$80)),'CEB allocation factors step 1'!AF71/SUM('CEB allocation factors step 1'!AF$68:'CEB allocation factors step 1'!AF$80),0)</f>
        <v>0</v>
      </c>
      <c r="AG34" s="801">
        <f>IF(ISNUMBER('CEB allocation factors step 1'!AG71/SUM('CEB allocation factors step 1'!AG$68:'CEB allocation factors step 1'!AG$80)),'CEB allocation factors step 1'!AG71/SUM('CEB allocation factors step 1'!AG$68:'CEB allocation factors step 1'!AG$80),0)</f>
        <v>0</v>
      </c>
      <c r="AH34" s="801">
        <f>IF(ISNUMBER('CEB allocation factors step 1'!AH71/SUM('CEB allocation factors step 1'!AH$68:'CEB allocation factors step 1'!AH$80)),'CEB allocation factors step 1'!AH71/SUM('CEB allocation factors step 1'!AH$68:'CEB allocation factors step 1'!AH$80),0)</f>
        <v>0</v>
      </c>
      <c r="AI34" s="801">
        <f>IF(ISNUMBER('CEB allocation factors step 1'!AI71/SUM('CEB allocation factors step 1'!AI$68:'CEB allocation factors step 1'!AI$80)),'CEB allocation factors step 1'!AI71/SUM('CEB allocation factors step 1'!AI$68:'CEB allocation factors step 1'!AI$80),0)</f>
        <v>0</v>
      </c>
      <c r="AJ34" s="801">
        <f>IF(ISNUMBER('CEB allocation factors step 1'!AJ71/SUM('CEB allocation factors step 1'!AJ$68:'CEB allocation factors step 1'!AJ$80)),'CEB allocation factors step 1'!AJ71/SUM('CEB allocation factors step 1'!AJ$68:'CEB allocation factors step 1'!AJ$80),0)</f>
        <v>0</v>
      </c>
      <c r="AK34" s="801">
        <f>IF(ISNUMBER('CEB allocation factors step 1'!AK71/SUM('CEB allocation factors step 1'!AK$68:'CEB allocation factors step 1'!AK$80)),'CEB allocation factors step 1'!AK71/SUM('CEB allocation factors step 1'!AK$68:'CEB allocation factors step 1'!AK$80),0)</f>
        <v>0</v>
      </c>
      <c r="AL34" s="801">
        <f>IF(ISNUMBER('CEB allocation factors step 1'!AL71/SUM('CEB allocation factors step 1'!AL$68:'CEB allocation factors step 1'!AL$80)),'CEB allocation factors step 1'!AL71/SUM('CEB allocation factors step 1'!AL$68:'CEB allocation factors step 1'!AL$80),0)</f>
        <v>0</v>
      </c>
      <c r="AM34" s="801">
        <f>IF(ISNUMBER('CEB allocation factors step 1'!AM71/SUM('CEB allocation factors step 1'!AM$68:'CEB allocation factors step 1'!AM$80)),'CEB allocation factors step 1'!AM71/SUM('CEB allocation factors step 1'!AM$68:'CEB allocation factors step 1'!AM$80),0)</f>
        <v>0</v>
      </c>
      <c r="AN34" s="801">
        <f>IF(ISNUMBER('CEB allocation factors step 1'!AN71/SUM('CEB allocation factors step 1'!AN$68:'CEB allocation factors step 1'!AN$80)),'CEB allocation factors step 1'!AN71/SUM('CEB allocation factors step 1'!AN$68:'CEB allocation factors step 1'!AN$80),0)</f>
        <v>0</v>
      </c>
      <c r="AO34" s="801">
        <f>IF(ISNUMBER('CEB allocation factors step 1'!AO71/SUM('CEB allocation factors step 1'!AO$68:'CEB allocation factors step 1'!AO$80)),'CEB allocation factors step 1'!AO71/SUM('CEB allocation factors step 1'!AO$68:'CEB allocation factors step 1'!AO$80),0)</f>
        <v>0</v>
      </c>
      <c r="AP34" s="801">
        <f>IF(ISNUMBER('CEB allocation factors step 1'!AP71/SUM('CEB allocation factors step 1'!AP$68:'CEB allocation factors step 1'!AP$80)),'CEB allocation factors step 1'!AP71/SUM('CEB allocation factors step 1'!AP$68:'CEB allocation factors step 1'!AP$80),0)</f>
        <v>0</v>
      </c>
      <c r="AQ34" s="801">
        <f>IF(ISNUMBER('CEB allocation factors step 1'!AQ71/SUM('CEB allocation factors step 1'!AQ$68:'CEB allocation factors step 1'!AQ$80)),'CEB allocation factors step 1'!AQ71/SUM('CEB allocation factors step 1'!AQ$68:'CEB allocation factors step 1'!AQ$80),0)</f>
        <v>0</v>
      </c>
      <c r="AR34" s="801">
        <f>IF(ISNUMBER('CEB allocation factors step 1'!AR71/SUM('CEB allocation factors step 1'!AR$68:'CEB allocation factors step 1'!AR$80)),'CEB allocation factors step 1'!AR71/SUM('CEB allocation factors step 1'!AR$68:'CEB allocation factors step 1'!AR$80),0)</f>
        <v>0</v>
      </c>
      <c r="AS34" s="801">
        <f>IF(ISNUMBER('CEB allocation factors step 1'!AS71/SUM('CEB allocation factors step 1'!AS$68:'CEB allocation factors step 1'!AS$80)),'CEB allocation factors step 1'!AS71/SUM('CEB allocation factors step 1'!AS$68:'CEB allocation factors step 1'!AS$80),0)</f>
        <v>0</v>
      </c>
      <c r="AT34" s="803">
        <f>IF(ISNUMBER('CEB allocation factors step 1'!AT71/SUM('CEB allocation factors step 1'!AT$68:'CEB allocation factors step 1'!AT$80)),'CEB allocation factors step 1'!AT71/SUM('CEB allocation factors step 1'!AT$68:'CEB allocation factors step 1'!AT$80),0)</f>
        <v>0</v>
      </c>
      <c r="AU34" s="801">
        <f>IF(ISNUMBER('CEB allocation factors step 1'!AU71/SUM('CEB allocation factors step 1'!AU$68:'CEB allocation factors step 1'!AU$80)),'CEB allocation factors step 1'!AU71/SUM('CEB allocation factors step 1'!AU$68:'CEB allocation factors step 1'!AU$80),0)</f>
        <v>0</v>
      </c>
      <c r="AV34" s="801">
        <f>IF(ISNUMBER('CEB allocation factors step 1'!AV71/SUM('CEB allocation factors step 1'!AV$68:'CEB allocation factors step 1'!AV$80)),'CEB allocation factors step 1'!AV71/SUM('CEB allocation factors step 1'!AV$68:'CEB allocation factors step 1'!AV$80),0)</f>
        <v>0</v>
      </c>
      <c r="AW34" s="801">
        <f>IF(ISNUMBER('CEB allocation factors step 1'!AW71/SUM('CEB allocation factors step 1'!AW$68:'CEB allocation factors step 1'!AW$80)),'CEB allocation factors step 1'!AW71/SUM('CEB allocation factors step 1'!AW$68:'CEB allocation factors step 1'!AW$80),0)</f>
        <v>0</v>
      </c>
      <c r="AX34" s="750">
        <f>IF(ISNUMBER('CEB allocation factors step 1'!AX71/SUM('CEB allocation factors step 1'!AX$68:'CEB allocation factors step 1'!AX$80)),'CEB allocation factors step 1'!AX71/SUM('CEB allocation factors step 1'!AX$68:'CEB allocation factors step 1'!AX$80),0)</f>
        <v>0</v>
      </c>
      <c r="AY34" s="43">
        <f>IF(ISNUMBER('CEB allocation factors step 1'!AY71/SUM('CEB allocation factors step 1'!AY$68:'CEB allocation factors step 1'!AY$80)),'CEB allocation factors step 1'!AY71/SUM('CEB allocation factors step 1'!AY$68:'CEB allocation factors step 1'!AY$80),0)</f>
        <v>0</v>
      </c>
      <c r="AZ34" s="2">
        <f>IF(ISNUMBER('CEB allocation factors step 1'!AZ71/SUM('CEB allocation factors step 1'!AZ$68:'CEB allocation factors step 1'!AZ$80)),'CEB allocation factors step 1'!AZ71/SUM('CEB allocation factors step 1'!AZ$68:'CEB allocation factors step 1'!AZ$80),0)</f>
        <v>0</v>
      </c>
      <c r="BA34" s="2">
        <f>IF(ISNUMBER('CEB allocation factors step 1'!BA71/SUM('CEB allocation factors step 1'!BA$68:'CEB allocation factors step 1'!BA$80)),'CEB allocation factors step 1'!BA71/SUM('CEB allocation factors step 1'!BA$68:'CEB allocation factors step 1'!BA$80),0)</f>
        <v>0</v>
      </c>
      <c r="BB34" s="2">
        <f>IF(ISNUMBER('CEB allocation factors step 1'!BB71/SUM('CEB allocation factors step 1'!BB$68:'CEB allocation factors step 1'!BB$80)),'CEB allocation factors step 1'!BB71/SUM('CEB allocation factors step 1'!BB$68:'CEB allocation factors step 1'!BB$80),0)</f>
        <v>0</v>
      </c>
      <c r="BC34" s="746">
        <f>IF(ISNUMBER('CEB allocation factors step 1'!BC71/SUM('CEB allocation factors step 1'!BC$68:'CEB allocation factors step 1'!BC$80)),'CEB allocation factors step 1'!BC71/SUM('CEB allocation factors step 1'!BC$68:'CEB allocation factors step 1'!BC$80),0)</f>
        <v>0</v>
      </c>
      <c r="BD34" s="85">
        <f>IF(ISNUMBER('CEB allocation factors step 1'!BD71/SUM('CEB allocation factors step 1'!BD$68:'CEB allocation factors step 1'!BD$80)),'CEB allocation factors step 1'!BD71/SUM('CEB allocation factors step 1'!BD$68:'CEB allocation factors step 1'!BD$80),0)</f>
        <v>0</v>
      </c>
    </row>
    <row r="35" spans="5:56" x14ac:dyDescent="0.2">
      <c r="E35" s="746" t="str">
        <f>'CEB allocation factors step 1'!B72</f>
        <v>Transport equipment</v>
      </c>
      <c r="F35" s="84">
        <f>IF(ISNUMBER('CEB allocation factors step 1'!F72/SUM('CEB allocation factors step 1'!F$68:'CEB allocation factors step 1'!F$80)),'CEB allocation factors step 1'!F72/SUM('CEB allocation factors step 1'!F$68:'CEB allocation factors step 1'!F$80),0)</f>
        <v>0</v>
      </c>
      <c r="G35" s="2">
        <f>IF(ISNUMBER('CEB allocation factors step 1'!G72/SUM('CEB allocation factors step 1'!G$68:'CEB allocation factors step 1'!G$80)),'CEB allocation factors step 1'!G72/SUM('CEB allocation factors step 1'!G$68:'CEB allocation factors step 1'!G$80),0)</f>
        <v>0</v>
      </c>
      <c r="H35" s="2">
        <f>IF(ISNUMBER('CEB allocation factors step 1'!H72/SUM('CEB allocation factors step 1'!H$68:'CEB allocation factors step 1'!H$80)),'CEB allocation factors step 1'!H72/SUM('CEB allocation factors step 1'!H$68:'CEB allocation factors step 1'!H$80),0)</f>
        <v>0</v>
      </c>
      <c r="I35" s="2">
        <f>IF(ISNUMBER('CEB allocation factors step 1'!I72/SUM('CEB allocation factors step 1'!I$68:'CEB allocation factors step 1'!I$80)),'CEB allocation factors step 1'!I72/SUM('CEB allocation factors step 1'!I$68:'CEB allocation factors step 1'!I$80),0)</f>
        <v>0</v>
      </c>
      <c r="J35" s="2">
        <f>IF(ISNUMBER('CEB allocation factors step 1'!J72/SUM('CEB allocation factors step 1'!J$68:'CEB allocation factors step 1'!J$80)),'CEB allocation factors step 1'!J72/SUM('CEB allocation factors step 1'!J$68:'CEB allocation factors step 1'!J$80),0)</f>
        <v>0</v>
      </c>
      <c r="K35" s="2">
        <f>IF(ISNUMBER('CEB allocation factors step 1'!K72/SUM('CEB allocation factors step 1'!K$68:'CEB allocation factors step 1'!K$80)),'CEB allocation factors step 1'!K72/SUM('CEB allocation factors step 1'!K$68:'CEB allocation factors step 1'!K$80),0)</f>
        <v>0</v>
      </c>
      <c r="L35" s="754">
        <f>IF(ISNUMBER('CEB allocation factors step 1'!L72/SUM('CEB allocation factors step 1'!L$68:'CEB allocation factors step 1'!L$80)),'CEB allocation factors step 1'!L72/SUM('CEB allocation factors step 1'!L$68:'CEB allocation factors step 1'!L$80),0)</f>
        <v>0</v>
      </c>
      <c r="M35" s="2">
        <f>IF(ISNUMBER('CEB allocation factors step 1'!M72/SUM('CEB allocation factors step 1'!M$68:'CEB allocation factors step 1'!M$80)),'CEB allocation factors step 1'!M72/SUM('CEB allocation factors step 1'!M$68:'CEB allocation factors step 1'!M$80),0)</f>
        <v>0</v>
      </c>
      <c r="N35" s="2">
        <f>IF(ISNUMBER('CEB allocation factors step 1'!N72/SUM('CEB allocation factors step 1'!N$68:'CEB allocation factors step 1'!N$80)),'CEB allocation factors step 1'!N72/SUM('CEB allocation factors step 1'!N$68:'CEB allocation factors step 1'!N$80),0)</f>
        <v>0</v>
      </c>
      <c r="O35" s="2">
        <f>IF(ISNUMBER('CEB allocation factors step 1'!O72/SUM('CEB allocation factors step 1'!O$68:'CEB allocation factors step 1'!O$80)),'CEB allocation factors step 1'!O72/SUM('CEB allocation factors step 1'!O$68:'CEB allocation factors step 1'!O$80),0)</f>
        <v>0</v>
      </c>
      <c r="P35" s="2">
        <f>IF(ISNUMBER('CEB allocation factors step 1'!P72/SUM('CEB allocation factors step 1'!P$68:'CEB allocation factors step 1'!P$80)),'CEB allocation factors step 1'!P72/SUM('CEB allocation factors step 1'!P$68:'CEB allocation factors step 1'!P$80),0)</f>
        <v>0</v>
      </c>
      <c r="Q35" s="2">
        <f>IF(ISNUMBER('CEB allocation factors step 1'!Q72/SUM('CEB allocation factors step 1'!Q$68:'CEB allocation factors step 1'!Q$80)),'CEB allocation factors step 1'!Q72/SUM('CEB allocation factors step 1'!Q$68:'CEB allocation factors step 1'!Q$80),0)</f>
        <v>0</v>
      </c>
      <c r="R35" s="84">
        <f>IF(ISNUMBER('CEB allocation factors step 1'!R72/SUM('CEB allocation factors step 1'!R$68:'CEB allocation factors step 1'!R$80)),'CEB allocation factors step 1'!R72/SUM('CEB allocation factors step 1'!R$68:'CEB allocation factors step 1'!R$80),0)</f>
        <v>0</v>
      </c>
      <c r="S35" s="2">
        <f>IF(ISNUMBER('CEB allocation factors step 1'!S72/SUM('CEB allocation factors step 1'!S$68:'CEB allocation factors step 1'!S$80)),'CEB allocation factors step 1'!S72/SUM('CEB allocation factors step 1'!S$68:'CEB allocation factors step 1'!S$80),0)</f>
        <v>0</v>
      </c>
      <c r="T35" s="2">
        <f>IF(ISNUMBER('CEB allocation factors step 1'!T72/SUM('CEB allocation factors step 1'!T$68:'CEB allocation factors step 1'!T$80)),'CEB allocation factors step 1'!T72/SUM('CEB allocation factors step 1'!T$68:'CEB allocation factors step 1'!T$80),0)</f>
        <v>0</v>
      </c>
      <c r="U35" s="85">
        <f>IF(ISNUMBER('CEB allocation factors step 1'!U72/SUM('CEB allocation factors step 1'!U$68:'CEB allocation factors step 1'!U$80)),'CEB allocation factors step 1'!U72/SUM('CEB allocation factors step 1'!U$68:'CEB allocation factors step 1'!U$80),0)</f>
        <v>0</v>
      </c>
      <c r="V35" s="2">
        <f>IF(ISNUMBER('CEB allocation factors step 1'!V72/SUM('CEB allocation factors step 1'!V$68:'CEB allocation factors step 1'!V$80)),'CEB allocation factors step 1'!V72/SUM('CEB allocation factors step 1'!V$68:'CEB allocation factors step 1'!V$80),0)</f>
        <v>0</v>
      </c>
      <c r="W35" s="84">
        <f>IF(ISNUMBER('CEB allocation factors step 1'!W72/SUM('CEB allocation factors step 1'!W$68:'CEB allocation factors step 1'!W$80)),'CEB allocation factors step 1'!W72/SUM('CEB allocation factors step 1'!W$68:'CEB allocation factors step 1'!W$80),0)</f>
        <v>0</v>
      </c>
      <c r="X35" s="802">
        <f>IF(ISNUMBER('CEB allocation factors step 1'!X72/SUM('CEB allocation factors step 1'!X$68:'CEB allocation factors step 1'!X$80)),'CEB allocation factors step 1'!X72/SUM('CEB allocation factors step 1'!X$68:'CEB allocation factors step 1'!X$80),0)</f>
        <v>0</v>
      </c>
      <c r="Y35" s="801">
        <f>IF(ISNUMBER('CEB allocation factors step 1'!Y72/SUM('CEB allocation factors step 1'!Y$68:'CEB allocation factors step 1'!Y$80)),'CEB allocation factors step 1'!Y72/SUM('CEB allocation factors step 1'!Y$68:'CEB allocation factors step 1'!Y$80),0)</f>
        <v>0</v>
      </c>
      <c r="Z35" s="801">
        <f>IF(ISNUMBER('CEB allocation factors step 1'!Z72/SUM('CEB allocation factors step 1'!Z$68:'CEB allocation factors step 1'!Z$80)),'CEB allocation factors step 1'!Z72/SUM('CEB allocation factors step 1'!Z$68:'CEB allocation factors step 1'!Z$80),0)</f>
        <v>0</v>
      </c>
      <c r="AA35" s="801">
        <f>IF(ISNUMBER('CEB allocation factors step 1'!AA72/SUM('CEB allocation factors step 1'!AA$68:'CEB allocation factors step 1'!AA$80)),'CEB allocation factors step 1'!AA72/SUM('CEB allocation factors step 1'!AA$68:'CEB allocation factors step 1'!AA$80),0)</f>
        <v>0</v>
      </c>
      <c r="AB35" s="801">
        <f>IF(ISNUMBER('CEB allocation factors step 1'!AB72/SUM('CEB allocation factors step 1'!AB$68:'CEB allocation factors step 1'!AB$80)),'CEB allocation factors step 1'!AB72/SUM('CEB allocation factors step 1'!AB$68:'CEB allocation factors step 1'!AB$80),0)</f>
        <v>0</v>
      </c>
      <c r="AC35" s="801">
        <f>IF(ISNUMBER('CEB allocation factors step 1'!AC72/SUM('CEB allocation factors step 1'!AC$68:'CEB allocation factors step 1'!AC$80)),'CEB allocation factors step 1'!AC72/SUM('CEB allocation factors step 1'!AC$68:'CEB allocation factors step 1'!AC$80),0)</f>
        <v>0</v>
      </c>
      <c r="AD35" s="801">
        <f>IF(ISNUMBER('CEB allocation factors step 1'!AD72/SUM('CEB allocation factors step 1'!AD$68:'CEB allocation factors step 1'!AD$80)),'CEB allocation factors step 1'!AD72/SUM('CEB allocation factors step 1'!AD$68:'CEB allocation factors step 1'!AD$80),0)</f>
        <v>0</v>
      </c>
      <c r="AE35" s="801">
        <f>IF(ISNUMBER('CEB allocation factors step 1'!AE72/SUM('CEB allocation factors step 1'!AE$68:'CEB allocation factors step 1'!AE$80)),'CEB allocation factors step 1'!AE72/SUM('CEB allocation factors step 1'!AE$68:'CEB allocation factors step 1'!AE$80),0)</f>
        <v>0</v>
      </c>
      <c r="AF35" s="801">
        <f>IF(ISNUMBER('CEB allocation factors step 1'!AF72/SUM('CEB allocation factors step 1'!AF$68:'CEB allocation factors step 1'!AF$80)),'CEB allocation factors step 1'!AF72/SUM('CEB allocation factors step 1'!AF$68:'CEB allocation factors step 1'!AF$80),0)</f>
        <v>0</v>
      </c>
      <c r="AG35" s="801">
        <f>IF(ISNUMBER('CEB allocation factors step 1'!AG72/SUM('CEB allocation factors step 1'!AG$68:'CEB allocation factors step 1'!AG$80)),'CEB allocation factors step 1'!AG72/SUM('CEB allocation factors step 1'!AG$68:'CEB allocation factors step 1'!AG$80),0)</f>
        <v>0</v>
      </c>
      <c r="AH35" s="801">
        <f>IF(ISNUMBER('CEB allocation factors step 1'!AH72/SUM('CEB allocation factors step 1'!AH$68:'CEB allocation factors step 1'!AH$80)),'CEB allocation factors step 1'!AH72/SUM('CEB allocation factors step 1'!AH$68:'CEB allocation factors step 1'!AH$80),0)</f>
        <v>0</v>
      </c>
      <c r="AI35" s="801">
        <f>IF(ISNUMBER('CEB allocation factors step 1'!AI72/SUM('CEB allocation factors step 1'!AI$68:'CEB allocation factors step 1'!AI$80)),'CEB allocation factors step 1'!AI72/SUM('CEB allocation factors step 1'!AI$68:'CEB allocation factors step 1'!AI$80),0)</f>
        <v>0</v>
      </c>
      <c r="AJ35" s="801">
        <f>IF(ISNUMBER('CEB allocation factors step 1'!AJ72/SUM('CEB allocation factors step 1'!AJ$68:'CEB allocation factors step 1'!AJ$80)),'CEB allocation factors step 1'!AJ72/SUM('CEB allocation factors step 1'!AJ$68:'CEB allocation factors step 1'!AJ$80),0)</f>
        <v>0</v>
      </c>
      <c r="AK35" s="801">
        <f>IF(ISNUMBER('CEB allocation factors step 1'!AK72/SUM('CEB allocation factors step 1'!AK$68:'CEB allocation factors step 1'!AK$80)),'CEB allocation factors step 1'!AK72/SUM('CEB allocation factors step 1'!AK$68:'CEB allocation factors step 1'!AK$80),0)</f>
        <v>0</v>
      </c>
      <c r="AL35" s="801">
        <f>IF(ISNUMBER('CEB allocation factors step 1'!AL72/SUM('CEB allocation factors step 1'!AL$68:'CEB allocation factors step 1'!AL$80)),'CEB allocation factors step 1'!AL72/SUM('CEB allocation factors step 1'!AL$68:'CEB allocation factors step 1'!AL$80),0)</f>
        <v>0</v>
      </c>
      <c r="AM35" s="801">
        <f>IF(ISNUMBER('CEB allocation factors step 1'!AM72/SUM('CEB allocation factors step 1'!AM$68:'CEB allocation factors step 1'!AM$80)),'CEB allocation factors step 1'!AM72/SUM('CEB allocation factors step 1'!AM$68:'CEB allocation factors step 1'!AM$80),0)</f>
        <v>0</v>
      </c>
      <c r="AN35" s="801">
        <f>IF(ISNUMBER('CEB allocation factors step 1'!AN72/SUM('CEB allocation factors step 1'!AN$68:'CEB allocation factors step 1'!AN$80)),'CEB allocation factors step 1'!AN72/SUM('CEB allocation factors step 1'!AN$68:'CEB allocation factors step 1'!AN$80),0)</f>
        <v>0</v>
      </c>
      <c r="AO35" s="801">
        <f>IF(ISNUMBER('CEB allocation factors step 1'!AO72/SUM('CEB allocation factors step 1'!AO$68:'CEB allocation factors step 1'!AO$80)),'CEB allocation factors step 1'!AO72/SUM('CEB allocation factors step 1'!AO$68:'CEB allocation factors step 1'!AO$80),0)</f>
        <v>0</v>
      </c>
      <c r="AP35" s="801">
        <f>IF(ISNUMBER('CEB allocation factors step 1'!AP72/SUM('CEB allocation factors step 1'!AP$68:'CEB allocation factors step 1'!AP$80)),'CEB allocation factors step 1'!AP72/SUM('CEB allocation factors step 1'!AP$68:'CEB allocation factors step 1'!AP$80),0)</f>
        <v>0</v>
      </c>
      <c r="AQ35" s="801">
        <f>IF(ISNUMBER('CEB allocation factors step 1'!AQ72/SUM('CEB allocation factors step 1'!AQ$68:'CEB allocation factors step 1'!AQ$80)),'CEB allocation factors step 1'!AQ72/SUM('CEB allocation factors step 1'!AQ$68:'CEB allocation factors step 1'!AQ$80),0)</f>
        <v>0</v>
      </c>
      <c r="AR35" s="801">
        <f>IF(ISNUMBER('CEB allocation factors step 1'!AR72/SUM('CEB allocation factors step 1'!AR$68:'CEB allocation factors step 1'!AR$80)),'CEB allocation factors step 1'!AR72/SUM('CEB allocation factors step 1'!AR$68:'CEB allocation factors step 1'!AR$80),0)</f>
        <v>0</v>
      </c>
      <c r="AS35" s="801">
        <f>IF(ISNUMBER('CEB allocation factors step 1'!AS72/SUM('CEB allocation factors step 1'!AS$68:'CEB allocation factors step 1'!AS$80)),'CEB allocation factors step 1'!AS72/SUM('CEB allocation factors step 1'!AS$68:'CEB allocation factors step 1'!AS$80),0)</f>
        <v>0</v>
      </c>
      <c r="AT35" s="803">
        <f>IF(ISNUMBER('CEB allocation factors step 1'!AT72/SUM('CEB allocation factors step 1'!AT$68:'CEB allocation factors step 1'!AT$80)),'CEB allocation factors step 1'!AT72/SUM('CEB allocation factors step 1'!AT$68:'CEB allocation factors step 1'!AT$80),0)</f>
        <v>0</v>
      </c>
      <c r="AU35" s="801">
        <f>IF(ISNUMBER('CEB allocation factors step 1'!AU72/SUM('CEB allocation factors step 1'!AU$68:'CEB allocation factors step 1'!AU$80)),'CEB allocation factors step 1'!AU72/SUM('CEB allocation factors step 1'!AU$68:'CEB allocation factors step 1'!AU$80),0)</f>
        <v>0</v>
      </c>
      <c r="AV35" s="801">
        <f>IF(ISNUMBER('CEB allocation factors step 1'!AV72/SUM('CEB allocation factors step 1'!AV$68:'CEB allocation factors step 1'!AV$80)),'CEB allocation factors step 1'!AV72/SUM('CEB allocation factors step 1'!AV$68:'CEB allocation factors step 1'!AV$80),0)</f>
        <v>0</v>
      </c>
      <c r="AW35" s="801">
        <f>IF(ISNUMBER('CEB allocation factors step 1'!AW72/SUM('CEB allocation factors step 1'!AW$68:'CEB allocation factors step 1'!AW$80)),'CEB allocation factors step 1'!AW72/SUM('CEB allocation factors step 1'!AW$68:'CEB allocation factors step 1'!AW$80),0)</f>
        <v>0</v>
      </c>
      <c r="AX35" s="750">
        <f>IF(ISNUMBER('CEB allocation factors step 1'!AX72/SUM('CEB allocation factors step 1'!AX$68:'CEB allocation factors step 1'!AX$80)),'CEB allocation factors step 1'!AX72/SUM('CEB allocation factors step 1'!AX$68:'CEB allocation factors step 1'!AX$80),0)</f>
        <v>0</v>
      </c>
      <c r="AY35" s="43">
        <f>IF(ISNUMBER('CEB allocation factors step 1'!AY72/SUM('CEB allocation factors step 1'!AY$68:'CEB allocation factors step 1'!AY$80)),'CEB allocation factors step 1'!AY72/SUM('CEB allocation factors step 1'!AY$68:'CEB allocation factors step 1'!AY$80),0)</f>
        <v>0</v>
      </c>
      <c r="AZ35" s="2">
        <f>IF(ISNUMBER('CEB allocation factors step 1'!AZ72/SUM('CEB allocation factors step 1'!AZ$68:'CEB allocation factors step 1'!AZ$80)),'CEB allocation factors step 1'!AZ72/SUM('CEB allocation factors step 1'!AZ$68:'CEB allocation factors step 1'!AZ$80),0)</f>
        <v>0</v>
      </c>
      <c r="BA35" s="2">
        <f>IF(ISNUMBER('CEB allocation factors step 1'!BA72/SUM('CEB allocation factors step 1'!BA$68:'CEB allocation factors step 1'!BA$80)),'CEB allocation factors step 1'!BA72/SUM('CEB allocation factors step 1'!BA$68:'CEB allocation factors step 1'!BA$80),0)</f>
        <v>0</v>
      </c>
      <c r="BB35" s="2">
        <f>IF(ISNUMBER('CEB allocation factors step 1'!BB72/SUM('CEB allocation factors step 1'!BB$68:'CEB allocation factors step 1'!BB$80)),'CEB allocation factors step 1'!BB72/SUM('CEB allocation factors step 1'!BB$68:'CEB allocation factors step 1'!BB$80),0)</f>
        <v>0</v>
      </c>
      <c r="BC35" s="746">
        <f>IF(ISNUMBER('CEB allocation factors step 1'!BC72/SUM('CEB allocation factors step 1'!BC$68:'CEB allocation factors step 1'!BC$80)),'CEB allocation factors step 1'!BC72/SUM('CEB allocation factors step 1'!BC$68:'CEB allocation factors step 1'!BC$80),0)</f>
        <v>0</v>
      </c>
      <c r="BD35" s="85">
        <f>IF(ISNUMBER('CEB allocation factors step 1'!BD72/SUM('CEB allocation factors step 1'!BD$68:'CEB allocation factors step 1'!BD$80)),'CEB allocation factors step 1'!BD72/SUM('CEB allocation factors step 1'!BD$68:'CEB allocation factors step 1'!BD$80),0)</f>
        <v>0</v>
      </c>
    </row>
    <row r="36" spans="5:56" x14ac:dyDescent="0.2">
      <c r="E36" s="746" t="str">
        <f>'CEB allocation factors step 1'!B73</f>
        <v>Machinery</v>
      </c>
      <c r="F36" s="84">
        <f>IF(ISNUMBER('CEB allocation factors step 1'!F73/SUM('CEB allocation factors step 1'!F$68:'CEB allocation factors step 1'!F$80)),'CEB allocation factors step 1'!F73/SUM('CEB allocation factors step 1'!F$68:'CEB allocation factors step 1'!F$80),0)</f>
        <v>0</v>
      </c>
      <c r="G36" s="2">
        <f>IF(ISNUMBER('CEB allocation factors step 1'!G73/SUM('CEB allocation factors step 1'!G$68:'CEB allocation factors step 1'!G$80)),'CEB allocation factors step 1'!G73/SUM('CEB allocation factors step 1'!G$68:'CEB allocation factors step 1'!G$80),0)</f>
        <v>0</v>
      </c>
      <c r="H36" s="2">
        <f>IF(ISNUMBER('CEB allocation factors step 1'!H73/SUM('CEB allocation factors step 1'!H$68:'CEB allocation factors step 1'!H$80)),'CEB allocation factors step 1'!H73/SUM('CEB allocation factors step 1'!H$68:'CEB allocation factors step 1'!H$80),0)</f>
        <v>0</v>
      </c>
      <c r="I36" s="2">
        <f>IF(ISNUMBER('CEB allocation factors step 1'!I73/SUM('CEB allocation factors step 1'!I$68:'CEB allocation factors step 1'!I$80)),'CEB allocation factors step 1'!I73/SUM('CEB allocation factors step 1'!I$68:'CEB allocation factors step 1'!I$80),0)</f>
        <v>0</v>
      </c>
      <c r="J36" s="2">
        <f>IF(ISNUMBER('CEB allocation factors step 1'!J73/SUM('CEB allocation factors step 1'!J$68:'CEB allocation factors step 1'!J$80)),'CEB allocation factors step 1'!J73/SUM('CEB allocation factors step 1'!J$68:'CEB allocation factors step 1'!J$80),0)</f>
        <v>0</v>
      </c>
      <c r="K36" s="2">
        <f>IF(ISNUMBER('CEB allocation factors step 1'!K73/SUM('CEB allocation factors step 1'!K$68:'CEB allocation factors step 1'!K$80)),'CEB allocation factors step 1'!K73/SUM('CEB allocation factors step 1'!K$68:'CEB allocation factors step 1'!K$80),0)</f>
        <v>0</v>
      </c>
      <c r="L36" s="754">
        <f>IF(ISNUMBER('CEB allocation factors step 1'!L73/SUM('CEB allocation factors step 1'!L$68:'CEB allocation factors step 1'!L$80)),'CEB allocation factors step 1'!L73/SUM('CEB allocation factors step 1'!L$68:'CEB allocation factors step 1'!L$80),0)</f>
        <v>0</v>
      </c>
      <c r="M36" s="2">
        <f>IF(ISNUMBER('CEB allocation factors step 1'!M73/SUM('CEB allocation factors step 1'!M$68:'CEB allocation factors step 1'!M$80)),'CEB allocation factors step 1'!M73/SUM('CEB allocation factors step 1'!M$68:'CEB allocation factors step 1'!M$80),0)</f>
        <v>0</v>
      </c>
      <c r="N36" s="2">
        <f>IF(ISNUMBER('CEB allocation factors step 1'!N73/SUM('CEB allocation factors step 1'!N$68:'CEB allocation factors step 1'!N$80)),'CEB allocation factors step 1'!N73/SUM('CEB allocation factors step 1'!N$68:'CEB allocation factors step 1'!N$80),0)</f>
        <v>0</v>
      </c>
      <c r="O36" s="2">
        <f>IF(ISNUMBER('CEB allocation factors step 1'!O73/SUM('CEB allocation factors step 1'!O$68:'CEB allocation factors step 1'!O$80)),'CEB allocation factors step 1'!O73/SUM('CEB allocation factors step 1'!O$68:'CEB allocation factors step 1'!O$80),0)</f>
        <v>0</v>
      </c>
      <c r="P36" s="2">
        <f>IF(ISNUMBER('CEB allocation factors step 1'!P73/SUM('CEB allocation factors step 1'!P$68:'CEB allocation factors step 1'!P$80)),'CEB allocation factors step 1'!P73/SUM('CEB allocation factors step 1'!P$68:'CEB allocation factors step 1'!P$80),0)</f>
        <v>0</v>
      </c>
      <c r="Q36" s="2">
        <f>IF(ISNUMBER('CEB allocation factors step 1'!Q73/SUM('CEB allocation factors step 1'!Q$68:'CEB allocation factors step 1'!Q$80)),'CEB allocation factors step 1'!Q73/SUM('CEB allocation factors step 1'!Q$68:'CEB allocation factors step 1'!Q$80),0)</f>
        <v>0</v>
      </c>
      <c r="R36" s="84">
        <f>IF(ISNUMBER('CEB allocation factors step 1'!R73/SUM('CEB allocation factors step 1'!R$68:'CEB allocation factors step 1'!R$80)),'CEB allocation factors step 1'!R73/SUM('CEB allocation factors step 1'!R$68:'CEB allocation factors step 1'!R$80),0)</f>
        <v>0</v>
      </c>
      <c r="S36" s="2">
        <f>IF(ISNUMBER('CEB allocation factors step 1'!S73/SUM('CEB allocation factors step 1'!S$68:'CEB allocation factors step 1'!S$80)),'CEB allocation factors step 1'!S73/SUM('CEB allocation factors step 1'!S$68:'CEB allocation factors step 1'!S$80),0)</f>
        <v>0</v>
      </c>
      <c r="T36" s="2">
        <f>IF(ISNUMBER('CEB allocation factors step 1'!T73/SUM('CEB allocation factors step 1'!T$68:'CEB allocation factors step 1'!T$80)),'CEB allocation factors step 1'!T73/SUM('CEB allocation factors step 1'!T$68:'CEB allocation factors step 1'!T$80),0)</f>
        <v>0</v>
      </c>
      <c r="U36" s="85">
        <f>IF(ISNUMBER('CEB allocation factors step 1'!U73/SUM('CEB allocation factors step 1'!U$68:'CEB allocation factors step 1'!U$80)),'CEB allocation factors step 1'!U73/SUM('CEB allocation factors step 1'!U$68:'CEB allocation factors step 1'!U$80),0)</f>
        <v>0</v>
      </c>
      <c r="V36" s="2">
        <f>IF(ISNUMBER('CEB allocation factors step 1'!V73/SUM('CEB allocation factors step 1'!V$68:'CEB allocation factors step 1'!V$80)),'CEB allocation factors step 1'!V73/SUM('CEB allocation factors step 1'!V$68:'CEB allocation factors step 1'!V$80),0)</f>
        <v>0</v>
      </c>
      <c r="W36" s="84">
        <f>IF(ISNUMBER('CEB allocation factors step 1'!W73/SUM('CEB allocation factors step 1'!W$68:'CEB allocation factors step 1'!W$80)),'CEB allocation factors step 1'!W73/SUM('CEB allocation factors step 1'!W$68:'CEB allocation factors step 1'!W$80),0)</f>
        <v>0</v>
      </c>
      <c r="X36" s="802">
        <f>IF(ISNUMBER('CEB allocation factors step 1'!X73/SUM('CEB allocation factors step 1'!X$68:'CEB allocation factors step 1'!X$80)),'CEB allocation factors step 1'!X73/SUM('CEB allocation factors step 1'!X$68:'CEB allocation factors step 1'!X$80),0)</f>
        <v>0</v>
      </c>
      <c r="Y36" s="801">
        <f>IF(ISNUMBER('CEB allocation factors step 1'!Y73/SUM('CEB allocation factors step 1'!Y$68:'CEB allocation factors step 1'!Y$80)),'CEB allocation factors step 1'!Y73/SUM('CEB allocation factors step 1'!Y$68:'CEB allocation factors step 1'!Y$80),0)</f>
        <v>0</v>
      </c>
      <c r="Z36" s="801">
        <f>IF(ISNUMBER('CEB allocation factors step 1'!Z73/SUM('CEB allocation factors step 1'!Z$68:'CEB allocation factors step 1'!Z$80)),'CEB allocation factors step 1'!Z73/SUM('CEB allocation factors step 1'!Z$68:'CEB allocation factors step 1'!Z$80),0)</f>
        <v>0</v>
      </c>
      <c r="AA36" s="801">
        <f>IF(ISNUMBER('CEB allocation factors step 1'!AA73/SUM('CEB allocation factors step 1'!AA$68:'CEB allocation factors step 1'!AA$80)),'CEB allocation factors step 1'!AA73/SUM('CEB allocation factors step 1'!AA$68:'CEB allocation factors step 1'!AA$80),0)</f>
        <v>0</v>
      </c>
      <c r="AB36" s="801">
        <f>IF(ISNUMBER('CEB allocation factors step 1'!AB73/SUM('CEB allocation factors step 1'!AB$68:'CEB allocation factors step 1'!AB$80)),'CEB allocation factors step 1'!AB73/SUM('CEB allocation factors step 1'!AB$68:'CEB allocation factors step 1'!AB$80),0)</f>
        <v>0</v>
      </c>
      <c r="AC36" s="801">
        <f>IF(ISNUMBER('CEB allocation factors step 1'!AC73/SUM('CEB allocation factors step 1'!AC$68:'CEB allocation factors step 1'!AC$80)),'CEB allocation factors step 1'!AC73/SUM('CEB allocation factors step 1'!AC$68:'CEB allocation factors step 1'!AC$80),0)</f>
        <v>0</v>
      </c>
      <c r="AD36" s="801">
        <f>IF(ISNUMBER('CEB allocation factors step 1'!AD73/SUM('CEB allocation factors step 1'!AD$68:'CEB allocation factors step 1'!AD$80)),'CEB allocation factors step 1'!AD73/SUM('CEB allocation factors step 1'!AD$68:'CEB allocation factors step 1'!AD$80),0)</f>
        <v>0</v>
      </c>
      <c r="AE36" s="801">
        <f>IF(ISNUMBER('CEB allocation factors step 1'!AE73/SUM('CEB allocation factors step 1'!AE$68:'CEB allocation factors step 1'!AE$80)),'CEB allocation factors step 1'!AE73/SUM('CEB allocation factors step 1'!AE$68:'CEB allocation factors step 1'!AE$80),0)</f>
        <v>0</v>
      </c>
      <c r="AF36" s="801">
        <f>IF(ISNUMBER('CEB allocation factors step 1'!AF73/SUM('CEB allocation factors step 1'!AF$68:'CEB allocation factors step 1'!AF$80)),'CEB allocation factors step 1'!AF73/SUM('CEB allocation factors step 1'!AF$68:'CEB allocation factors step 1'!AF$80),0)</f>
        <v>0</v>
      </c>
      <c r="AG36" s="801">
        <f>IF(ISNUMBER('CEB allocation factors step 1'!AG73/SUM('CEB allocation factors step 1'!AG$68:'CEB allocation factors step 1'!AG$80)),'CEB allocation factors step 1'!AG73/SUM('CEB allocation factors step 1'!AG$68:'CEB allocation factors step 1'!AG$80),0)</f>
        <v>0</v>
      </c>
      <c r="AH36" s="801">
        <f>IF(ISNUMBER('CEB allocation factors step 1'!AH73/SUM('CEB allocation factors step 1'!AH$68:'CEB allocation factors step 1'!AH$80)),'CEB allocation factors step 1'!AH73/SUM('CEB allocation factors step 1'!AH$68:'CEB allocation factors step 1'!AH$80),0)</f>
        <v>0</v>
      </c>
      <c r="AI36" s="801">
        <f>IF(ISNUMBER('CEB allocation factors step 1'!AI73/SUM('CEB allocation factors step 1'!AI$68:'CEB allocation factors step 1'!AI$80)),'CEB allocation factors step 1'!AI73/SUM('CEB allocation factors step 1'!AI$68:'CEB allocation factors step 1'!AI$80),0)</f>
        <v>0</v>
      </c>
      <c r="AJ36" s="801">
        <f>IF(ISNUMBER('CEB allocation factors step 1'!AJ73/SUM('CEB allocation factors step 1'!AJ$68:'CEB allocation factors step 1'!AJ$80)),'CEB allocation factors step 1'!AJ73/SUM('CEB allocation factors step 1'!AJ$68:'CEB allocation factors step 1'!AJ$80),0)</f>
        <v>0</v>
      </c>
      <c r="AK36" s="801">
        <f>IF(ISNUMBER('CEB allocation factors step 1'!AK73/SUM('CEB allocation factors step 1'!AK$68:'CEB allocation factors step 1'!AK$80)),'CEB allocation factors step 1'!AK73/SUM('CEB allocation factors step 1'!AK$68:'CEB allocation factors step 1'!AK$80),0)</f>
        <v>0</v>
      </c>
      <c r="AL36" s="801">
        <f>IF(ISNUMBER('CEB allocation factors step 1'!AL73/SUM('CEB allocation factors step 1'!AL$68:'CEB allocation factors step 1'!AL$80)),'CEB allocation factors step 1'!AL73/SUM('CEB allocation factors step 1'!AL$68:'CEB allocation factors step 1'!AL$80),0)</f>
        <v>0</v>
      </c>
      <c r="AM36" s="801">
        <f>IF(ISNUMBER('CEB allocation factors step 1'!AM73/SUM('CEB allocation factors step 1'!AM$68:'CEB allocation factors step 1'!AM$80)),'CEB allocation factors step 1'!AM73/SUM('CEB allocation factors step 1'!AM$68:'CEB allocation factors step 1'!AM$80),0)</f>
        <v>0</v>
      </c>
      <c r="AN36" s="801">
        <f>IF(ISNUMBER('CEB allocation factors step 1'!AN73/SUM('CEB allocation factors step 1'!AN$68:'CEB allocation factors step 1'!AN$80)),'CEB allocation factors step 1'!AN73/SUM('CEB allocation factors step 1'!AN$68:'CEB allocation factors step 1'!AN$80),0)</f>
        <v>0</v>
      </c>
      <c r="AO36" s="801">
        <f>IF(ISNUMBER('CEB allocation factors step 1'!AO73/SUM('CEB allocation factors step 1'!AO$68:'CEB allocation factors step 1'!AO$80)),'CEB allocation factors step 1'!AO73/SUM('CEB allocation factors step 1'!AO$68:'CEB allocation factors step 1'!AO$80),0)</f>
        <v>0</v>
      </c>
      <c r="AP36" s="801">
        <f>IF(ISNUMBER('CEB allocation factors step 1'!AP73/SUM('CEB allocation factors step 1'!AP$68:'CEB allocation factors step 1'!AP$80)),'CEB allocation factors step 1'!AP73/SUM('CEB allocation factors step 1'!AP$68:'CEB allocation factors step 1'!AP$80),0)</f>
        <v>0</v>
      </c>
      <c r="AQ36" s="801">
        <f>IF(ISNUMBER('CEB allocation factors step 1'!AQ73/SUM('CEB allocation factors step 1'!AQ$68:'CEB allocation factors step 1'!AQ$80)),'CEB allocation factors step 1'!AQ73/SUM('CEB allocation factors step 1'!AQ$68:'CEB allocation factors step 1'!AQ$80),0)</f>
        <v>0</v>
      </c>
      <c r="AR36" s="801">
        <f>IF(ISNUMBER('CEB allocation factors step 1'!AR73/SUM('CEB allocation factors step 1'!AR$68:'CEB allocation factors step 1'!AR$80)),'CEB allocation factors step 1'!AR73/SUM('CEB allocation factors step 1'!AR$68:'CEB allocation factors step 1'!AR$80),0)</f>
        <v>0</v>
      </c>
      <c r="AS36" s="801">
        <f>IF(ISNUMBER('CEB allocation factors step 1'!AS73/SUM('CEB allocation factors step 1'!AS$68:'CEB allocation factors step 1'!AS$80)),'CEB allocation factors step 1'!AS73/SUM('CEB allocation factors step 1'!AS$68:'CEB allocation factors step 1'!AS$80),0)</f>
        <v>0</v>
      </c>
      <c r="AT36" s="803">
        <f>IF(ISNUMBER('CEB allocation factors step 1'!AT73/SUM('CEB allocation factors step 1'!AT$68:'CEB allocation factors step 1'!AT$80)),'CEB allocation factors step 1'!AT73/SUM('CEB allocation factors step 1'!AT$68:'CEB allocation factors step 1'!AT$80),0)</f>
        <v>0</v>
      </c>
      <c r="AU36" s="801">
        <f>IF(ISNUMBER('CEB allocation factors step 1'!AU73/SUM('CEB allocation factors step 1'!AU$68:'CEB allocation factors step 1'!AU$80)),'CEB allocation factors step 1'!AU73/SUM('CEB allocation factors step 1'!AU$68:'CEB allocation factors step 1'!AU$80),0)</f>
        <v>0</v>
      </c>
      <c r="AV36" s="801">
        <f>IF(ISNUMBER('CEB allocation factors step 1'!AV73/SUM('CEB allocation factors step 1'!AV$68:'CEB allocation factors step 1'!AV$80)),'CEB allocation factors step 1'!AV73/SUM('CEB allocation factors step 1'!AV$68:'CEB allocation factors step 1'!AV$80),0)</f>
        <v>0</v>
      </c>
      <c r="AW36" s="801">
        <f>IF(ISNUMBER('CEB allocation factors step 1'!AW73/SUM('CEB allocation factors step 1'!AW$68:'CEB allocation factors step 1'!AW$80)),'CEB allocation factors step 1'!AW73/SUM('CEB allocation factors step 1'!AW$68:'CEB allocation factors step 1'!AW$80),0)</f>
        <v>0</v>
      </c>
      <c r="AX36" s="750">
        <f>IF(ISNUMBER('CEB allocation factors step 1'!AX73/SUM('CEB allocation factors step 1'!AX$68:'CEB allocation factors step 1'!AX$80)),'CEB allocation factors step 1'!AX73/SUM('CEB allocation factors step 1'!AX$68:'CEB allocation factors step 1'!AX$80),0)</f>
        <v>0</v>
      </c>
      <c r="AY36" s="43">
        <f>IF(ISNUMBER('CEB allocation factors step 1'!AY73/SUM('CEB allocation factors step 1'!AY$68:'CEB allocation factors step 1'!AY$80)),'CEB allocation factors step 1'!AY73/SUM('CEB allocation factors step 1'!AY$68:'CEB allocation factors step 1'!AY$80),0)</f>
        <v>0</v>
      </c>
      <c r="AZ36" s="2">
        <f>IF(ISNUMBER('CEB allocation factors step 1'!AZ73/SUM('CEB allocation factors step 1'!AZ$68:'CEB allocation factors step 1'!AZ$80)),'CEB allocation factors step 1'!AZ73/SUM('CEB allocation factors step 1'!AZ$68:'CEB allocation factors step 1'!AZ$80),0)</f>
        <v>0</v>
      </c>
      <c r="BA36" s="2">
        <f>IF(ISNUMBER('CEB allocation factors step 1'!BA73/SUM('CEB allocation factors step 1'!BA$68:'CEB allocation factors step 1'!BA$80)),'CEB allocation factors step 1'!BA73/SUM('CEB allocation factors step 1'!BA$68:'CEB allocation factors step 1'!BA$80),0)</f>
        <v>0</v>
      </c>
      <c r="BB36" s="2">
        <f>IF(ISNUMBER('CEB allocation factors step 1'!BB73/SUM('CEB allocation factors step 1'!BB$68:'CEB allocation factors step 1'!BB$80)),'CEB allocation factors step 1'!BB73/SUM('CEB allocation factors step 1'!BB$68:'CEB allocation factors step 1'!BB$80),0)</f>
        <v>0</v>
      </c>
      <c r="BC36" s="746">
        <f>IF(ISNUMBER('CEB allocation factors step 1'!BC73/SUM('CEB allocation factors step 1'!BC$68:'CEB allocation factors step 1'!BC$80)),'CEB allocation factors step 1'!BC73/SUM('CEB allocation factors step 1'!BC$68:'CEB allocation factors step 1'!BC$80),0)</f>
        <v>0</v>
      </c>
      <c r="BD36" s="85">
        <f>IF(ISNUMBER('CEB allocation factors step 1'!BD73/SUM('CEB allocation factors step 1'!BD$68:'CEB allocation factors step 1'!BD$80)),'CEB allocation factors step 1'!BD73/SUM('CEB allocation factors step 1'!BD$68:'CEB allocation factors step 1'!BD$80),0)</f>
        <v>0</v>
      </c>
    </row>
    <row r="37" spans="5:56" x14ac:dyDescent="0.2">
      <c r="E37" s="746" t="str">
        <f>'CEB allocation factors step 1'!B74</f>
        <v>Mining and quarrying</v>
      </c>
      <c r="F37" s="84">
        <f>IF(ISNUMBER('CEB allocation factors step 1'!F74/SUM('CEB allocation factors step 1'!F$68:'CEB allocation factors step 1'!F$80)),'CEB allocation factors step 1'!F74/SUM('CEB allocation factors step 1'!F$68:'CEB allocation factors step 1'!F$80),0)</f>
        <v>0</v>
      </c>
      <c r="G37" s="2">
        <f>IF(ISNUMBER('CEB allocation factors step 1'!G74/SUM('CEB allocation factors step 1'!G$68:'CEB allocation factors step 1'!G$80)),'CEB allocation factors step 1'!G74/SUM('CEB allocation factors step 1'!G$68:'CEB allocation factors step 1'!G$80),0)</f>
        <v>0</v>
      </c>
      <c r="H37" s="2">
        <f>IF(ISNUMBER('CEB allocation factors step 1'!H74/SUM('CEB allocation factors step 1'!H$68:'CEB allocation factors step 1'!H$80)),'CEB allocation factors step 1'!H74/SUM('CEB allocation factors step 1'!H$68:'CEB allocation factors step 1'!H$80),0)</f>
        <v>0</v>
      </c>
      <c r="I37" s="2">
        <f>IF(ISNUMBER('CEB allocation factors step 1'!I74/SUM('CEB allocation factors step 1'!I$68:'CEB allocation factors step 1'!I$80)),'CEB allocation factors step 1'!I74/SUM('CEB allocation factors step 1'!I$68:'CEB allocation factors step 1'!I$80),0)</f>
        <v>0</v>
      </c>
      <c r="J37" s="2">
        <f>IF(ISNUMBER('CEB allocation factors step 1'!J74/SUM('CEB allocation factors step 1'!J$68:'CEB allocation factors step 1'!J$80)),'CEB allocation factors step 1'!J74/SUM('CEB allocation factors step 1'!J$68:'CEB allocation factors step 1'!J$80),0)</f>
        <v>0</v>
      </c>
      <c r="K37" s="2">
        <f>IF(ISNUMBER('CEB allocation factors step 1'!K74/SUM('CEB allocation factors step 1'!K$68:'CEB allocation factors step 1'!K$80)),'CEB allocation factors step 1'!K74/SUM('CEB allocation factors step 1'!K$68:'CEB allocation factors step 1'!K$80),0)</f>
        <v>0</v>
      </c>
      <c r="L37" s="754">
        <f>IF(ISNUMBER('CEB allocation factors step 1'!L74/SUM('CEB allocation factors step 1'!L$68:'CEB allocation factors step 1'!L$80)),'CEB allocation factors step 1'!L74/SUM('CEB allocation factors step 1'!L$68:'CEB allocation factors step 1'!L$80),0)</f>
        <v>0</v>
      </c>
      <c r="M37" s="2">
        <f>IF(ISNUMBER('CEB allocation factors step 1'!M74/SUM('CEB allocation factors step 1'!M$68:'CEB allocation factors step 1'!M$80)),'CEB allocation factors step 1'!M74/SUM('CEB allocation factors step 1'!M$68:'CEB allocation factors step 1'!M$80),0)</f>
        <v>0</v>
      </c>
      <c r="N37" s="2">
        <f>IF(ISNUMBER('CEB allocation factors step 1'!N74/SUM('CEB allocation factors step 1'!N$68:'CEB allocation factors step 1'!N$80)),'CEB allocation factors step 1'!N74/SUM('CEB allocation factors step 1'!N$68:'CEB allocation factors step 1'!N$80),0)</f>
        <v>0</v>
      </c>
      <c r="O37" s="2">
        <f>IF(ISNUMBER('CEB allocation factors step 1'!O74/SUM('CEB allocation factors step 1'!O$68:'CEB allocation factors step 1'!O$80)),'CEB allocation factors step 1'!O74/SUM('CEB allocation factors step 1'!O$68:'CEB allocation factors step 1'!O$80),0)</f>
        <v>0</v>
      </c>
      <c r="P37" s="2">
        <f>IF(ISNUMBER('CEB allocation factors step 1'!P74/SUM('CEB allocation factors step 1'!P$68:'CEB allocation factors step 1'!P$80)),'CEB allocation factors step 1'!P74/SUM('CEB allocation factors step 1'!P$68:'CEB allocation factors step 1'!P$80),0)</f>
        <v>0</v>
      </c>
      <c r="Q37" s="2">
        <f>IF(ISNUMBER('CEB allocation factors step 1'!Q74/SUM('CEB allocation factors step 1'!Q$68:'CEB allocation factors step 1'!Q$80)),'CEB allocation factors step 1'!Q74/SUM('CEB allocation factors step 1'!Q$68:'CEB allocation factors step 1'!Q$80),0)</f>
        <v>0</v>
      </c>
      <c r="R37" s="84">
        <f>IF(ISNUMBER('CEB allocation factors step 1'!R74/SUM('CEB allocation factors step 1'!R$68:'CEB allocation factors step 1'!R$80)),'CEB allocation factors step 1'!R74/SUM('CEB allocation factors step 1'!R$68:'CEB allocation factors step 1'!R$80),0)</f>
        <v>0</v>
      </c>
      <c r="S37" s="2">
        <f>IF(ISNUMBER('CEB allocation factors step 1'!S74/SUM('CEB allocation factors step 1'!S$68:'CEB allocation factors step 1'!S$80)),'CEB allocation factors step 1'!S74/SUM('CEB allocation factors step 1'!S$68:'CEB allocation factors step 1'!S$80),0)</f>
        <v>0</v>
      </c>
      <c r="T37" s="2">
        <f>IF(ISNUMBER('CEB allocation factors step 1'!T74/SUM('CEB allocation factors step 1'!T$68:'CEB allocation factors step 1'!T$80)),'CEB allocation factors step 1'!T74/SUM('CEB allocation factors step 1'!T$68:'CEB allocation factors step 1'!T$80),0)</f>
        <v>0</v>
      </c>
      <c r="U37" s="85">
        <f>IF(ISNUMBER('CEB allocation factors step 1'!U74/SUM('CEB allocation factors step 1'!U$68:'CEB allocation factors step 1'!U$80)),'CEB allocation factors step 1'!U74/SUM('CEB allocation factors step 1'!U$68:'CEB allocation factors step 1'!U$80),0)</f>
        <v>0</v>
      </c>
      <c r="V37" s="2">
        <f>IF(ISNUMBER('CEB allocation factors step 1'!V74/SUM('CEB allocation factors step 1'!V$68:'CEB allocation factors step 1'!V$80)),'CEB allocation factors step 1'!V74/SUM('CEB allocation factors step 1'!V$68:'CEB allocation factors step 1'!V$80),0)</f>
        <v>0</v>
      </c>
      <c r="W37" s="84">
        <f>IF(ISNUMBER('CEB allocation factors step 1'!W74/SUM('CEB allocation factors step 1'!W$68:'CEB allocation factors step 1'!W$80)),'CEB allocation factors step 1'!W74/SUM('CEB allocation factors step 1'!W$68:'CEB allocation factors step 1'!W$80),0)</f>
        <v>0</v>
      </c>
      <c r="X37" s="802">
        <f>IF(ISNUMBER('CEB allocation factors step 1'!X74/SUM('CEB allocation factors step 1'!X$68:'CEB allocation factors step 1'!X$80)),'CEB allocation factors step 1'!X74/SUM('CEB allocation factors step 1'!X$68:'CEB allocation factors step 1'!X$80),0)</f>
        <v>0</v>
      </c>
      <c r="Y37" s="801">
        <f>IF(ISNUMBER('CEB allocation factors step 1'!Y74/SUM('CEB allocation factors step 1'!Y$68:'CEB allocation factors step 1'!Y$80)),'CEB allocation factors step 1'!Y74/SUM('CEB allocation factors step 1'!Y$68:'CEB allocation factors step 1'!Y$80),0)</f>
        <v>0</v>
      </c>
      <c r="Z37" s="801">
        <f>IF(ISNUMBER('CEB allocation factors step 1'!Z74/SUM('CEB allocation factors step 1'!Z$68:'CEB allocation factors step 1'!Z$80)),'CEB allocation factors step 1'!Z74/SUM('CEB allocation factors step 1'!Z$68:'CEB allocation factors step 1'!Z$80),0)</f>
        <v>0</v>
      </c>
      <c r="AA37" s="801">
        <f>IF(ISNUMBER('CEB allocation factors step 1'!AA74/SUM('CEB allocation factors step 1'!AA$68:'CEB allocation factors step 1'!AA$80)),'CEB allocation factors step 1'!AA74/SUM('CEB allocation factors step 1'!AA$68:'CEB allocation factors step 1'!AA$80),0)</f>
        <v>0</v>
      </c>
      <c r="AB37" s="801">
        <f>IF(ISNUMBER('CEB allocation factors step 1'!AB74/SUM('CEB allocation factors step 1'!AB$68:'CEB allocation factors step 1'!AB$80)),'CEB allocation factors step 1'!AB74/SUM('CEB allocation factors step 1'!AB$68:'CEB allocation factors step 1'!AB$80),0)</f>
        <v>0</v>
      </c>
      <c r="AC37" s="801">
        <f>IF(ISNUMBER('CEB allocation factors step 1'!AC74/SUM('CEB allocation factors step 1'!AC$68:'CEB allocation factors step 1'!AC$80)),'CEB allocation factors step 1'!AC74/SUM('CEB allocation factors step 1'!AC$68:'CEB allocation factors step 1'!AC$80),0)</f>
        <v>0</v>
      </c>
      <c r="AD37" s="801">
        <f>IF(ISNUMBER('CEB allocation factors step 1'!AD74/SUM('CEB allocation factors step 1'!AD$68:'CEB allocation factors step 1'!AD$80)),'CEB allocation factors step 1'!AD74/SUM('CEB allocation factors step 1'!AD$68:'CEB allocation factors step 1'!AD$80),0)</f>
        <v>0</v>
      </c>
      <c r="AE37" s="801">
        <f>IF(ISNUMBER('CEB allocation factors step 1'!AE74/SUM('CEB allocation factors step 1'!AE$68:'CEB allocation factors step 1'!AE$80)),'CEB allocation factors step 1'!AE74/SUM('CEB allocation factors step 1'!AE$68:'CEB allocation factors step 1'!AE$80),0)</f>
        <v>0</v>
      </c>
      <c r="AF37" s="801">
        <f>IF(ISNUMBER('CEB allocation factors step 1'!AF74/SUM('CEB allocation factors step 1'!AF$68:'CEB allocation factors step 1'!AF$80)),'CEB allocation factors step 1'!AF74/SUM('CEB allocation factors step 1'!AF$68:'CEB allocation factors step 1'!AF$80),0)</f>
        <v>0</v>
      </c>
      <c r="AG37" s="801">
        <f>IF(ISNUMBER('CEB allocation factors step 1'!AG74/SUM('CEB allocation factors step 1'!AG$68:'CEB allocation factors step 1'!AG$80)),'CEB allocation factors step 1'!AG74/SUM('CEB allocation factors step 1'!AG$68:'CEB allocation factors step 1'!AG$80),0)</f>
        <v>0</v>
      </c>
      <c r="AH37" s="801">
        <f>IF(ISNUMBER('CEB allocation factors step 1'!AH74/SUM('CEB allocation factors step 1'!AH$68:'CEB allocation factors step 1'!AH$80)),'CEB allocation factors step 1'!AH74/SUM('CEB allocation factors step 1'!AH$68:'CEB allocation factors step 1'!AH$80),0)</f>
        <v>0</v>
      </c>
      <c r="AI37" s="801">
        <f>IF(ISNUMBER('CEB allocation factors step 1'!AI74/SUM('CEB allocation factors step 1'!AI$68:'CEB allocation factors step 1'!AI$80)),'CEB allocation factors step 1'!AI74/SUM('CEB allocation factors step 1'!AI$68:'CEB allocation factors step 1'!AI$80),0)</f>
        <v>0</v>
      </c>
      <c r="AJ37" s="801">
        <f>IF(ISNUMBER('CEB allocation factors step 1'!AJ74/SUM('CEB allocation factors step 1'!AJ$68:'CEB allocation factors step 1'!AJ$80)),'CEB allocation factors step 1'!AJ74/SUM('CEB allocation factors step 1'!AJ$68:'CEB allocation factors step 1'!AJ$80),0)</f>
        <v>0</v>
      </c>
      <c r="AK37" s="801">
        <f>IF(ISNUMBER('CEB allocation factors step 1'!AK74/SUM('CEB allocation factors step 1'!AK$68:'CEB allocation factors step 1'!AK$80)),'CEB allocation factors step 1'!AK74/SUM('CEB allocation factors step 1'!AK$68:'CEB allocation factors step 1'!AK$80),0)</f>
        <v>0</v>
      </c>
      <c r="AL37" s="801">
        <f>IF(ISNUMBER('CEB allocation factors step 1'!AL74/SUM('CEB allocation factors step 1'!AL$68:'CEB allocation factors step 1'!AL$80)),'CEB allocation factors step 1'!AL74/SUM('CEB allocation factors step 1'!AL$68:'CEB allocation factors step 1'!AL$80),0)</f>
        <v>0</v>
      </c>
      <c r="AM37" s="801">
        <f>IF(ISNUMBER('CEB allocation factors step 1'!AM74/SUM('CEB allocation factors step 1'!AM$68:'CEB allocation factors step 1'!AM$80)),'CEB allocation factors step 1'!AM74/SUM('CEB allocation factors step 1'!AM$68:'CEB allocation factors step 1'!AM$80),0)</f>
        <v>0</v>
      </c>
      <c r="AN37" s="801">
        <f>IF(ISNUMBER('CEB allocation factors step 1'!AN74/SUM('CEB allocation factors step 1'!AN$68:'CEB allocation factors step 1'!AN$80)),'CEB allocation factors step 1'!AN74/SUM('CEB allocation factors step 1'!AN$68:'CEB allocation factors step 1'!AN$80),0)</f>
        <v>0</v>
      </c>
      <c r="AO37" s="801">
        <f>IF(ISNUMBER('CEB allocation factors step 1'!AO74/SUM('CEB allocation factors step 1'!AO$68:'CEB allocation factors step 1'!AO$80)),'CEB allocation factors step 1'!AO74/SUM('CEB allocation factors step 1'!AO$68:'CEB allocation factors step 1'!AO$80),0)</f>
        <v>0</v>
      </c>
      <c r="AP37" s="801">
        <f>IF(ISNUMBER('CEB allocation factors step 1'!AP74/SUM('CEB allocation factors step 1'!AP$68:'CEB allocation factors step 1'!AP$80)),'CEB allocation factors step 1'!AP74/SUM('CEB allocation factors step 1'!AP$68:'CEB allocation factors step 1'!AP$80),0)</f>
        <v>0</v>
      </c>
      <c r="AQ37" s="801">
        <f>IF(ISNUMBER('CEB allocation factors step 1'!AQ74/SUM('CEB allocation factors step 1'!AQ$68:'CEB allocation factors step 1'!AQ$80)),'CEB allocation factors step 1'!AQ74/SUM('CEB allocation factors step 1'!AQ$68:'CEB allocation factors step 1'!AQ$80),0)</f>
        <v>0</v>
      </c>
      <c r="AR37" s="801">
        <f>IF(ISNUMBER('CEB allocation factors step 1'!AR74/SUM('CEB allocation factors step 1'!AR$68:'CEB allocation factors step 1'!AR$80)),'CEB allocation factors step 1'!AR74/SUM('CEB allocation factors step 1'!AR$68:'CEB allocation factors step 1'!AR$80),0)</f>
        <v>0</v>
      </c>
      <c r="AS37" s="801">
        <f>IF(ISNUMBER('CEB allocation factors step 1'!AS74/SUM('CEB allocation factors step 1'!AS$68:'CEB allocation factors step 1'!AS$80)),'CEB allocation factors step 1'!AS74/SUM('CEB allocation factors step 1'!AS$68:'CEB allocation factors step 1'!AS$80),0)</f>
        <v>0</v>
      </c>
      <c r="AT37" s="803">
        <f>IF(ISNUMBER('CEB allocation factors step 1'!AT74/SUM('CEB allocation factors step 1'!AT$68:'CEB allocation factors step 1'!AT$80)),'CEB allocation factors step 1'!AT74/SUM('CEB allocation factors step 1'!AT$68:'CEB allocation factors step 1'!AT$80),0)</f>
        <v>0</v>
      </c>
      <c r="AU37" s="801">
        <f>IF(ISNUMBER('CEB allocation factors step 1'!AU74/SUM('CEB allocation factors step 1'!AU$68:'CEB allocation factors step 1'!AU$80)),'CEB allocation factors step 1'!AU74/SUM('CEB allocation factors step 1'!AU$68:'CEB allocation factors step 1'!AU$80),0)</f>
        <v>0</v>
      </c>
      <c r="AV37" s="801">
        <f>IF(ISNUMBER('CEB allocation factors step 1'!AV74/SUM('CEB allocation factors step 1'!AV$68:'CEB allocation factors step 1'!AV$80)),'CEB allocation factors step 1'!AV74/SUM('CEB allocation factors step 1'!AV$68:'CEB allocation factors step 1'!AV$80),0)</f>
        <v>0</v>
      </c>
      <c r="AW37" s="801">
        <f>IF(ISNUMBER('CEB allocation factors step 1'!AW74/SUM('CEB allocation factors step 1'!AW$68:'CEB allocation factors step 1'!AW$80)),'CEB allocation factors step 1'!AW74/SUM('CEB allocation factors step 1'!AW$68:'CEB allocation factors step 1'!AW$80),0)</f>
        <v>0</v>
      </c>
      <c r="AX37" s="750">
        <f>IF(ISNUMBER('CEB allocation factors step 1'!AX74/SUM('CEB allocation factors step 1'!AX$68:'CEB allocation factors step 1'!AX$80)),'CEB allocation factors step 1'!AX74/SUM('CEB allocation factors step 1'!AX$68:'CEB allocation factors step 1'!AX$80),0)</f>
        <v>0</v>
      </c>
      <c r="AY37" s="43">
        <f>IF(ISNUMBER('CEB allocation factors step 1'!AY74/SUM('CEB allocation factors step 1'!AY$68:'CEB allocation factors step 1'!AY$80)),'CEB allocation factors step 1'!AY74/SUM('CEB allocation factors step 1'!AY$68:'CEB allocation factors step 1'!AY$80),0)</f>
        <v>0</v>
      </c>
      <c r="AZ37" s="2">
        <f>IF(ISNUMBER('CEB allocation factors step 1'!AZ74/SUM('CEB allocation factors step 1'!AZ$68:'CEB allocation factors step 1'!AZ$80)),'CEB allocation factors step 1'!AZ74/SUM('CEB allocation factors step 1'!AZ$68:'CEB allocation factors step 1'!AZ$80),0)</f>
        <v>0</v>
      </c>
      <c r="BA37" s="2">
        <f>IF(ISNUMBER('CEB allocation factors step 1'!BA74/SUM('CEB allocation factors step 1'!BA$68:'CEB allocation factors step 1'!BA$80)),'CEB allocation factors step 1'!BA74/SUM('CEB allocation factors step 1'!BA$68:'CEB allocation factors step 1'!BA$80),0)</f>
        <v>0</v>
      </c>
      <c r="BB37" s="2">
        <f>IF(ISNUMBER('CEB allocation factors step 1'!BB74/SUM('CEB allocation factors step 1'!BB$68:'CEB allocation factors step 1'!BB$80)),'CEB allocation factors step 1'!BB74/SUM('CEB allocation factors step 1'!BB$68:'CEB allocation factors step 1'!BB$80),0)</f>
        <v>0</v>
      </c>
      <c r="BC37" s="746">
        <f>IF(ISNUMBER('CEB allocation factors step 1'!BC74/SUM('CEB allocation factors step 1'!BC$68:'CEB allocation factors step 1'!BC$80)),'CEB allocation factors step 1'!BC74/SUM('CEB allocation factors step 1'!BC$68:'CEB allocation factors step 1'!BC$80),0)</f>
        <v>0</v>
      </c>
      <c r="BD37" s="85">
        <f>IF(ISNUMBER('CEB allocation factors step 1'!BD74/SUM('CEB allocation factors step 1'!BD$68:'CEB allocation factors step 1'!BD$80)),'CEB allocation factors step 1'!BD74/SUM('CEB allocation factors step 1'!BD$68:'CEB allocation factors step 1'!BD$80),0)</f>
        <v>0</v>
      </c>
    </row>
    <row r="38" spans="5:56" x14ac:dyDescent="0.2">
      <c r="E38" s="746" t="str">
        <f>'CEB allocation factors step 1'!B75</f>
        <v>Food and tobacco</v>
      </c>
      <c r="F38" s="84">
        <f>IF(ISNUMBER('CEB allocation factors step 1'!F75/SUM('CEB allocation factors step 1'!F$68:'CEB allocation factors step 1'!F$80)),'CEB allocation factors step 1'!F75/SUM('CEB allocation factors step 1'!F$68:'CEB allocation factors step 1'!F$80),0)</f>
        <v>0</v>
      </c>
      <c r="G38" s="2">
        <f>IF(ISNUMBER('CEB allocation factors step 1'!G75/SUM('CEB allocation factors step 1'!G$68:'CEB allocation factors step 1'!G$80)),'CEB allocation factors step 1'!G75/SUM('CEB allocation factors step 1'!G$68:'CEB allocation factors step 1'!G$80),0)</f>
        <v>0</v>
      </c>
      <c r="H38" s="2">
        <f>IF(ISNUMBER('CEB allocation factors step 1'!H75/SUM('CEB allocation factors step 1'!H$68:'CEB allocation factors step 1'!H$80)),'CEB allocation factors step 1'!H75/SUM('CEB allocation factors step 1'!H$68:'CEB allocation factors step 1'!H$80),0)</f>
        <v>0</v>
      </c>
      <c r="I38" s="2">
        <f>IF(ISNUMBER('CEB allocation factors step 1'!I75/SUM('CEB allocation factors step 1'!I$68:'CEB allocation factors step 1'!I$80)),'CEB allocation factors step 1'!I75/SUM('CEB allocation factors step 1'!I$68:'CEB allocation factors step 1'!I$80),0)</f>
        <v>0</v>
      </c>
      <c r="J38" s="2">
        <f>IF(ISNUMBER('CEB allocation factors step 1'!J75/SUM('CEB allocation factors step 1'!J$68:'CEB allocation factors step 1'!J$80)),'CEB allocation factors step 1'!J75/SUM('CEB allocation factors step 1'!J$68:'CEB allocation factors step 1'!J$80),0)</f>
        <v>0</v>
      </c>
      <c r="K38" s="2">
        <f>IF(ISNUMBER('CEB allocation factors step 1'!K75/SUM('CEB allocation factors step 1'!K$68:'CEB allocation factors step 1'!K$80)),'CEB allocation factors step 1'!K75/SUM('CEB allocation factors step 1'!K$68:'CEB allocation factors step 1'!K$80),0)</f>
        <v>0</v>
      </c>
      <c r="L38" s="754">
        <f>IF(ISNUMBER('CEB allocation factors step 1'!L75/SUM('CEB allocation factors step 1'!L$68:'CEB allocation factors step 1'!L$80)),'CEB allocation factors step 1'!L75/SUM('CEB allocation factors step 1'!L$68:'CEB allocation factors step 1'!L$80),0)</f>
        <v>0</v>
      </c>
      <c r="M38" s="2">
        <f>IF(ISNUMBER('CEB allocation factors step 1'!M75/SUM('CEB allocation factors step 1'!M$68:'CEB allocation factors step 1'!M$80)),'CEB allocation factors step 1'!M75/SUM('CEB allocation factors step 1'!M$68:'CEB allocation factors step 1'!M$80),0)</f>
        <v>0</v>
      </c>
      <c r="N38" s="2">
        <f>IF(ISNUMBER('CEB allocation factors step 1'!N75/SUM('CEB allocation factors step 1'!N$68:'CEB allocation factors step 1'!N$80)),'CEB allocation factors step 1'!N75/SUM('CEB allocation factors step 1'!N$68:'CEB allocation factors step 1'!N$80),0)</f>
        <v>0</v>
      </c>
      <c r="O38" s="2">
        <f>IF(ISNUMBER('CEB allocation factors step 1'!O75/SUM('CEB allocation factors step 1'!O$68:'CEB allocation factors step 1'!O$80)),'CEB allocation factors step 1'!O75/SUM('CEB allocation factors step 1'!O$68:'CEB allocation factors step 1'!O$80),0)</f>
        <v>0</v>
      </c>
      <c r="P38" s="2">
        <f>IF(ISNUMBER('CEB allocation factors step 1'!P75/SUM('CEB allocation factors step 1'!P$68:'CEB allocation factors step 1'!P$80)),'CEB allocation factors step 1'!P75/SUM('CEB allocation factors step 1'!P$68:'CEB allocation factors step 1'!P$80),0)</f>
        <v>0</v>
      </c>
      <c r="Q38" s="2">
        <f>IF(ISNUMBER('CEB allocation factors step 1'!Q75/SUM('CEB allocation factors step 1'!Q$68:'CEB allocation factors step 1'!Q$80)),'CEB allocation factors step 1'!Q75/SUM('CEB allocation factors step 1'!Q$68:'CEB allocation factors step 1'!Q$80),0)</f>
        <v>0</v>
      </c>
      <c r="R38" s="84">
        <f>IF(ISNUMBER('CEB allocation factors step 1'!R75/SUM('CEB allocation factors step 1'!R$68:'CEB allocation factors step 1'!R$80)),'CEB allocation factors step 1'!R75/SUM('CEB allocation factors step 1'!R$68:'CEB allocation factors step 1'!R$80),0)</f>
        <v>0</v>
      </c>
      <c r="S38" s="2">
        <f>IF(ISNUMBER('CEB allocation factors step 1'!S75/SUM('CEB allocation factors step 1'!S$68:'CEB allocation factors step 1'!S$80)),'CEB allocation factors step 1'!S75/SUM('CEB allocation factors step 1'!S$68:'CEB allocation factors step 1'!S$80),0)</f>
        <v>0</v>
      </c>
      <c r="T38" s="2">
        <f>IF(ISNUMBER('CEB allocation factors step 1'!T75/SUM('CEB allocation factors step 1'!T$68:'CEB allocation factors step 1'!T$80)),'CEB allocation factors step 1'!T75/SUM('CEB allocation factors step 1'!T$68:'CEB allocation factors step 1'!T$80),0)</f>
        <v>0</v>
      </c>
      <c r="U38" s="85">
        <f>IF(ISNUMBER('CEB allocation factors step 1'!U75/SUM('CEB allocation factors step 1'!U$68:'CEB allocation factors step 1'!U$80)),'CEB allocation factors step 1'!U75/SUM('CEB allocation factors step 1'!U$68:'CEB allocation factors step 1'!U$80),0)</f>
        <v>0</v>
      </c>
      <c r="V38" s="2">
        <f>IF(ISNUMBER('CEB allocation factors step 1'!V75/SUM('CEB allocation factors step 1'!V$68:'CEB allocation factors step 1'!V$80)),'CEB allocation factors step 1'!V75/SUM('CEB allocation factors step 1'!V$68:'CEB allocation factors step 1'!V$80),0)</f>
        <v>0</v>
      </c>
      <c r="W38" s="84">
        <f>IF(ISNUMBER('CEB allocation factors step 1'!W75/SUM('CEB allocation factors step 1'!W$68:'CEB allocation factors step 1'!W$80)),'CEB allocation factors step 1'!W75/SUM('CEB allocation factors step 1'!W$68:'CEB allocation factors step 1'!W$80),0)</f>
        <v>0</v>
      </c>
      <c r="X38" s="802">
        <f>IF(ISNUMBER('CEB allocation factors step 1'!X75/SUM('CEB allocation factors step 1'!X$68:'CEB allocation factors step 1'!X$80)),'CEB allocation factors step 1'!X75/SUM('CEB allocation factors step 1'!X$68:'CEB allocation factors step 1'!X$80),0)</f>
        <v>0</v>
      </c>
      <c r="Y38" s="801">
        <f>IF(ISNUMBER('CEB allocation factors step 1'!Y75/SUM('CEB allocation factors step 1'!Y$68:'CEB allocation factors step 1'!Y$80)),'CEB allocation factors step 1'!Y75/SUM('CEB allocation factors step 1'!Y$68:'CEB allocation factors step 1'!Y$80),0)</f>
        <v>0</v>
      </c>
      <c r="Z38" s="801">
        <f>IF(ISNUMBER('CEB allocation factors step 1'!Z75/SUM('CEB allocation factors step 1'!Z$68:'CEB allocation factors step 1'!Z$80)),'CEB allocation factors step 1'!Z75/SUM('CEB allocation factors step 1'!Z$68:'CEB allocation factors step 1'!Z$80),0)</f>
        <v>0</v>
      </c>
      <c r="AA38" s="801">
        <f>IF(ISNUMBER('CEB allocation factors step 1'!AA75/SUM('CEB allocation factors step 1'!AA$68:'CEB allocation factors step 1'!AA$80)),'CEB allocation factors step 1'!AA75/SUM('CEB allocation factors step 1'!AA$68:'CEB allocation factors step 1'!AA$80),0)</f>
        <v>0</v>
      </c>
      <c r="AB38" s="801">
        <f>IF(ISNUMBER('CEB allocation factors step 1'!AB75/SUM('CEB allocation factors step 1'!AB$68:'CEB allocation factors step 1'!AB$80)),'CEB allocation factors step 1'!AB75/SUM('CEB allocation factors step 1'!AB$68:'CEB allocation factors step 1'!AB$80),0)</f>
        <v>0</v>
      </c>
      <c r="AC38" s="801">
        <f>IF(ISNUMBER('CEB allocation factors step 1'!AC75/SUM('CEB allocation factors step 1'!AC$68:'CEB allocation factors step 1'!AC$80)),'CEB allocation factors step 1'!AC75/SUM('CEB allocation factors step 1'!AC$68:'CEB allocation factors step 1'!AC$80),0)</f>
        <v>0</v>
      </c>
      <c r="AD38" s="801">
        <f>IF(ISNUMBER('CEB allocation factors step 1'!AD75/SUM('CEB allocation factors step 1'!AD$68:'CEB allocation factors step 1'!AD$80)),'CEB allocation factors step 1'!AD75/SUM('CEB allocation factors step 1'!AD$68:'CEB allocation factors step 1'!AD$80),0)</f>
        <v>0</v>
      </c>
      <c r="AE38" s="801">
        <f>IF(ISNUMBER('CEB allocation factors step 1'!AE75/SUM('CEB allocation factors step 1'!AE$68:'CEB allocation factors step 1'!AE$80)),'CEB allocation factors step 1'!AE75/SUM('CEB allocation factors step 1'!AE$68:'CEB allocation factors step 1'!AE$80),0)</f>
        <v>0</v>
      </c>
      <c r="AF38" s="801">
        <f>IF(ISNUMBER('CEB allocation factors step 1'!AF75/SUM('CEB allocation factors step 1'!AF$68:'CEB allocation factors step 1'!AF$80)),'CEB allocation factors step 1'!AF75/SUM('CEB allocation factors step 1'!AF$68:'CEB allocation factors step 1'!AF$80),0)</f>
        <v>0</v>
      </c>
      <c r="AG38" s="801">
        <f>IF(ISNUMBER('CEB allocation factors step 1'!AG75/SUM('CEB allocation factors step 1'!AG$68:'CEB allocation factors step 1'!AG$80)),'CEB allocation factors step 1'!AG75/SUM('CEB allocation factors step 1'!AG$68:'CEB allocation factors step 1'!AG$80),0)</f>
        <v>0</v>
      </c>
      <c r="AH38" s="801">
        <f>IF(ISNUMBER('CEB allocation factors step 1'!AH75/SUM('CEB allocation factors step 1'!AH$68:'CEB allocation factors step 1'!AH$80)),'CEB allocation factors step 1'!AH75/SUM('CEB allocation factors step 1'!AH$68:'CEB allocation factors step 1'!AH$80),0)</f>
        <v>0</v>
      </c>
      <c r="AI38" s="801">
        <f>IF(ISNUMBER('CEB allocation factors step 1'!AI75/SUM('CEB allocation factors step 1'!AI$68:'CEB allocation factors step 1'!AI$80)),'CEB allocation factors step 1'!AI75/SUM('CEB allocation factors step 1'!AI$68:'CEB allocation factors step 1'!AI$80),0)</f>
        <v>0</v>
      </c>
      <c r="AJ38" s="801">
        <f>IF(ISNUMBER('CEB allocation factors step 1'!AJ75/SUM('CEB allocation factors step 1'!AJ$68:'CEB allocation factors step 1'!AJ$80)),'CEB allocation factors step 1'!AJ75/SUM('CEB allocation factors step 1'!AJ$68:'CEB allocation factors step 1'!AJ$80),0)</f>
        <v>0</v>
      </c>
      <c r="AK38" s="801">
        <f>IF(ISNUMBER('CEB allocation factors step 1'!AK75/SUM('CEB allocation factors step 1'!AK$68:'CEB allocation factors step 1'!AK$80)),'CEB allocation factors step 1'!AK75/SUM('CEB allocation factors step 1'!AK$68:'CEB allocation factors step 1'!AK$80),0)</f>
        <v>0</v>
      </c>
      <c r="AL38" s="801">
        <f>IF(ISNUMBER('CEB allocation factors step 1'!AL75/SUM('CEB allocation factors step 1'!AL$68:'CEB allocation factors step 1'!AL$80)),'CEB allocation factors step 1'!AL75/SUM('CEB allocation factors step 1'!AL$68:'CEB allocation factors step 1'!AL$80),0)</f>
        <v>0</v>
      </c>
      <c r="AM38" s="801">
        <f>IF(ISNUMBER('CEB allocation factors step 1'!AM75/SUM('CEB allocation factors step 1'!AM$68:'CEB allocation factors step 1'!AM$80)),'CEB allocation factors step 1'!AM75/SUM('CEB allocation factors step 1'!AM$68:'CEB allocation factors step 1'!AM$80),0)</f>
        <v>0</v>
      </c>
      <c r="AN38" s="801">
        <f>IF(ISNUMBER('CEB allocation factors step 1'!AN75/SUM('CEB allocation factors step 1'!AN$68:'CEB allocation factors step 1'!AN$80)),'CEB allocation factors step 1'!AN75/SUM('CEB allocation factors step 1'!AN$68:'CEB allocation factors step 1'!AN$80),0)</f>
        <v>0</v>
      </c>
      <c r="AO38" s="801">
        <f>IF(ISNUMBER('CEB allocation factors step 1'!AO75/SUM('CEB allocation factors step 1'!AO$68:'CEB allocation factors step 1'!AO$80)),'CEB allocation factors step 1'!AO75/SUM('CEB allocation factors step 1'!AO$68:'CEB allocation factors step 1'!AO$80),0)</f>
        <v>0</v>
      </c>
      <c r="AP38" s="801">
        <f>IF(ISNUMBER('CEB allocation factors step 1'!AP75/SUM('CEB allocation factors step 1'!AP$68:'CEB allocation factors step 1'!AP$80)),'CEB allocation factors step 1'!AP75/SUM('CEB allocation factors step 1'!AP$68:'CEB allocation factors step 1'!AP$80),0)</f>
        <v>0</v>
      </c>
      <c r="AQ38" s="801">
        <f>IF(ISNUMBER('CEB allocation factors step 1'!AQ75/SUM('CEB allocation factors step 1'!AQ$68:'CEB allocation factors step 1'!AQ$80)),'CEB allocation factors step 1'!AQ75/SUM('CEB allocation factors step 1'!AQ$68:'CEB allocation factors step 1'!AQ$80),0)</f>
        <v>0</v>
      </c>
      <c r="AR38" s="801">
        <f>IF(ISNUMBER('CEB allocation factors step 1'!AR75/SUM('CEB allocation factors step 1'!AR$68:'CEB allocation factors step 1'!AR$80)),'CEB allocation factors step 1'!AR75/SUM('CEB allocation factors step 1'!AR$68:'CEB allocation factors step 1'!AR$80),0)</f>
        <v>0</v>
      </c>
      <c r="AS38" s="801">
        <f>IF(ISNUMBER('CEB allocation factors step 1'!AS75/SUM('CEB allocation factors step 1'!AS$68:'CEB allocation factors step 1'!AS$80)),'CEB allocation factors step 1'!AS75/SUM('CEB allocation factors step 1'!AS$68:'CEB allocation factors step 1'!AS$80),0)</f>
        <v>0</v>
      </c>
      <c r="AT38" s="803">
        <f>IF(ISNUMBER('CEB allocation factors step 1'!AT75/SUM('CEB allocation factors step 1'!AT$68:'CEB allocation factors step 1'!AT$80)),'CEB allocation factors step 1'!AT75/SUM('CEB allocation factors step 1'!AT$68:'CEB allocation factors step 1'!AT$80),0)</f>
        <v>0</v>
      </c>
      <c r="AU38" s="801">
        <f>IF(ISNUMBER('CEB allocation factors step 1'!AU75/SUM('CEB allocation factors step 1'!AU$68:'CEB allocation factors step 1'!AU$80)),'CEB allocation factors step 1'!AU75/SUM('CEB allocation factors step 1'!AU$68:'CEB allocation factors step 1'!AU$80),0)</f>
        <v>0</v>
      </c>
      <c r="AV38" s="801">
        <f>IF(ISNUMBER('CEB allocation factors step 1'!AV75/SUM('CEB allocation factors step 1'!AV$68:'CEB allocation factors step 1'!AV$80)),'CEB allocation factors step 1'!AV75/SUM('CEB allocation factors step 1'!AV$68:'CEB allocation factors step 1'!AV$80),0)</f>
        <v>0</v>
      </c>
      <c r="AW38" s="801">
        <f>IF(ISNUMBER('CEB allocation factors step 1'!AW75/SUM('CEB allocation factors step 1'!AW$68:'CEB allocation factors step 1'!AW$80)),'CEB allocation factors step 1'!AW75/SUM('CEB allocation factors step 1'!AW$68:'CEB allocation factors step 1'!AW$80),0)</f>
        <v>0</v>
      </c>
      <c r="AX38" s="750">
        <f>IF(ISNUMBER('CEB allocation factors step 1'!AX75/SUM('CEB allocation factors step 1'!AX$68:'CEB allocation factors step 1'!AX$80)),'CEB allocation factors step 1'!AX75/SUM('CEB allocation factors step 1'!AX$68:'CEB allocation factors step 1'!AX$80),0)</f>
        <v>0</v>
      </c>
      <c r="AY38" s="43">
        <f>IF(ISNUMBER('CEB allocation factors step 1'!AY75/SUM('CEB allocation factors step 1'!AY$68:'CEB allocation factors step 1'!AY$80)),'CEB allocation factors step 1'!AY75/SUM('CEB allocation factors step 1'!AY$68:'CEB allocation factors step 1'!AY$80),0)</f>
        <v>0</v>
      </c>
      <c r="AZ38" s="2">
        <f>IF(ISNUMBER('CEB allocation factors step 1'!AZ75/SUM('CEB allocation factors step 1'!AZ$68:'CEB allocation factors step 1'!AZ$80)),'CEB allocation factors step 1'!AZ75/SUM('CEB allocation factors step 1'!AZ$68:'CEB allocation factors step 1'!AZ$80),0)</f>
        <v>0</v>
      </c>
      <c r="BA38" s="2">
        <f>IF(ISNUMBER('CEB allocation factors step 1'!BA75/SUM('CEB allocation factors step 1'!BA$68:'CEB allocation factors step 1'!BA$80)),'CEB allocation factors step 1'!BA75/SUM('CEB allocation factors step 1'!BA$68:'CEB allocation factors step 1'!BA$80),0)</f>
        <v>0</v>
      </c>
      <c r="BB38" s="2">
        <f>IF(ISNUMBER('CEB allocation factors step 1'!BB75/SUM('CEB allocation factors step 1'!BB$68:'CEB allocation factors step 1'!BB$80)),'CEB allocation factors step 1'!BB75/SUM('CEB allocation factors step 1'!BB$68:'CEB allocation factors step 1'!BB$80),0)</f>
        <v>0</v>
      </c>
      <c r="BC38" s="746">
        <f>IF(ISNUMBER('CEB allocation factors step 1'!BC75/SUM('CEB allocation factors step 1'!BC$68:'CEB allocation factors step 1'!BC$80)),'CEB allocation factors step 1'!BC75/SUM('CEB allocation factors step 1'!BC$68:'CEB allocation factors step 1'!BC$80),0)</f>
        <v>0</v>
      </c>
      <c r="BD38" s="85">
        <f>IF(ISNUMBER('CEB allocation factors step 1'!BD75/SUM('CEB allocation factors step 1'!BD$68:'CEB allocation factors step 1'!BD$80)),'CEB allocation factors step 1'!BD75/SUM('CEB allocation factors step 1'!BD$68:'CEB allocation factors step 1'!BD$80),0)</f>
        <v>0</v>
      </c>
    </row>
    <row r="39" spans="5:56" x14ac:dyDescent="0.2">
      <c r="E39" s="746" t="str">
        <f>'CEB allocation factors step 1'!B76</f>
        <v>Paper, pulp and print</v>
      </c>
      <c r="F39" s="84">
        <f>IF(ISNUMBER('CEB allocation factors step 1'!F76/SUM('CEB allocation factors step 1'!F$68:'CEB allocation factors step 1'!F$80)),'CEB allocation factors step 1'!F76/SUM('CEB allocation factors step 1'!F$68:'CEB allocation factors step 1'!F$80),0)</f>
        <v>0</v>
      </c>
      <c r="G39" s="2">
        <f>IF(ISNUMBER('CEB allocation factors step 1'!G76/SUM('CEB allocation factors step 1'!G$68:'CEB allocation factors step 1'!G$80)),'CEB allocation factors step 1'!G76/SUM('CEB allocation factors step 1'!G$68:'CEB allocation factors step 1'!G$80),0)</f>
        <v>0</v>
      </c>
      <c r="H39" s="2">
        <f>IF(ISNUMBER('CEB allocation factors step 1'!H76/SUM('CEB allocation factors step 1'!H$68:'CEB allocation factors step 1'!H$80)),'CEB allocation factors step 1'!H76/SUM('CEB allocation factors step 1'!H$68:'CEB allocation factors step 1'!H$80),0)</f>
        <v>0</v>
      </c>
      <c r="I39" s="2">
        <f>IF(ISNUMBER('CEB allocation factors step 1'!I76/SUM('CEB allocation factors step 1'!I$68:'CEB allocation factors step 1'!I$80)),'CEB allocation factors step 1'!I76/SUM('CEB allocation factors step 1'!I$68:'CEB allocation factors step 1'!I$80),0)</f>
        <v>0</v>
      </c>
      <c r="J39" s="2">
        <f>IF(ISNUMBER('CEB allocation factors step 1'!J76/SUM('CEB allocation factors step 1'!J$68:'CEB allocation factors step 1'!J$80)),'CEB allocation factors step 1'!J76/SUM('CEB allocation factors step 1'!J$68:'CEB allocation factors step 1'!J$80),0)</f>
        <v>0</v>
      </c>
      <c r="K39" s="2">
        <f>IF(ISNUMBER('CEB allocation factors step 1'!K76/SUM('CEB allocation factors step 1'!K$68:'CEB allocation factors step 1'!K$80)),'CEB allocation factors step 1'!K76/SUM('CEB allocation factors step 1'!K$68:'CEB allocation factors step 1'!K$80),0)</f>
        <v>0</v>
      </c>
      <c r="L39" s="754">
        <f>IF(ISNUMBER('CEB allocation factors step 1'!L76/SUM('CEB allocation factors step 1'!L$68:'CEB allocation factors step 1'!L$80)),'CEB allocation factors step 1'!L76/SUM('CEB allocation factors step 1'!L$68:'CEB allocation factors step 1'!L$80),0)</f>
        <v>0</v>
      </c>
      <c r="M39" s="2">
        <f>IF(ISNUMBER('CEB allocation factors step 1'!M76/SUM('CEB allocation factors step 1'!M$68:'CEB allocation factors step 1'!M$80)),'CEB allocation factors step 1'!M76/SUM('CEB allocation factors step 1'!M$68:'CEB allocation factors step 1'!M$80),0)</f>
        <v>0</v>
      </c>
      <c r="N39" s="2">
        <f>IF(ISNUMBER('CEB allocation factors step 1'!N76/SUM('CEB allocation factors step 1'!N$68:'CEB allocation factors step 1'!N$80)),'CEB allocation factors step 1'!N76/SUM('CEB allocation factors step 1'!N$68:'CEB allocation factors step 1'!N$80),0)</f>
        <v>0</v>
      </c>
      <c r="O39" s="2">
        <f>IF(ISNUMBER('CEB allocation factors step 1'!O76/SUM('CEB allocation factors step 1'!O$68:'CEB allocation factors step 1'!O$80)),'CEB allocation factors step 1'!O76/SUM('CEB allocation factors step 1'!O$68:'CEB allocation factors step 1'!O$80),0)</f>
        <v>0</v>
      </c>
      <c r="P39" s="2">
        <f>IF(ISNUMBER('CEB allocation factors step 1'!P76/SUM('CEB allocation factors step 1'!P$68:'CEB allocation factors step 1'!P$80)),'CEB allocation factors step 1'!P76/SUM('CEB allocation factors step 1'!P$68:'CEB allocation factors step 1'!P$80),0)</f>
        <v>0</v>
      </c>
      <c r="Q39" s="2">
        <f>IF(ISNUMBER('CEB allocation factors step 1'!Q76/SUM('CEB allocation factors step 1'!Q$68:'CEB allocation factors step 1'!Q$80)),'CEB allocation factors step 1'!Q76/SUM('CEB allocation factors step 1'!Q$68:'CEB allocation factors step 1'!Q$80),0)</f>
        <v>0</v>
      </c>
      <c r="R39" s="84">
        <f>IF(ISNUMBER('CEB allocation factors step 1'!R76/SUM('CEB allocation factors step 1'!R$68:'CEB allocation factors step 1'!R$80)),'CEB allocation factors step 1'!R76/SUM('CEB allocation factors step 1'!R$68:'CEB allocation factors step 1'!R$80),0)</f>
        <v>0</v>
      </c>
      <c r="S39" s="2">
        <f>IF(ISNUMBER('CEB allocation factors step 1'!S76/SUM('CEB allocation factors step 1'!S$68:'CEB allocation factors step 1'!S$80)),'CEB allocation factors step 1'!S76/SUM('CEB allocation factors step 1'!S$68:'CEB allocation factors step 1'!S$80),0)</f>
        <v>0</v>
      </c>
      <c r="T39" s="2">
        <f>IF(ISNUMBER('CEB allocation factors step 1'!T76/SUM('CEB allocation factors step 1'!T$68:'CEB allocation factors step 1'!T$80)),'CEB allocation factors step 1'!T76/SUM('CEB allocation factors step 1'!T$68:'CEB allocation factors step 1'!T$80),0)</f>
        <v>0</v>
      </c>
      <c r="U39" s="85">
        <f>IF(ISNUMBER('CEB allocation factors step 1'!U76/SUM('CEB allocation factors step 1'!U$68:'CEB allocation factors step 1'!U$80)),'CEB allocation factors step 1'!U76/SUM('CEB allocation factors step 1'!U$68:'CEB allocation factors step 1'!U$80),0)</f>
        <v>0</v>
      </c>
      <c r="V39" s="2">
        <f>IF(ISNUMBER('CEB allocation factors step 1'!V76/SUM('CEB allocation factors step 1'!V$68:'CEB allocation factors step 1'!V$80)),'CEB allocation factors step 1'!V76/SUM('CEB allocation factors step 1'!V$68:'CEB allocation factors step 1'!V$80),0)</f>
        <v>0</v>
      </c>
      <c r="W39" s="84">
        <f>IF(ISNUMBER('CEB allocation factors step 1'!W76/SUM('CEB allocation factors step 1'!W$68:'CEB allocation factors step 1'!W$80)),'CEB allocation factors step 1'!W76/SUM('CEB allocation factors step 1'!W$68:'CEB allocation factors step 1'!W$80),0)</f>
        <v>0</v>
      </c>
      <c r="X39" s="802">
        <f>IF(ISNUMBER('CEB allocation factors step 1'!X76/SUM('CEB allocation factors step 1'!X$68:'CEB allocation factors step 1'!X$80)),'CEB allocation factors step 1'!X76/SUM('CEB allocation factors step 1'!X$68:'CEB allocation factors step 1'!X$80),0)</f>
        <v>0</v>
      </c>
      <c r="Y39" s="801">
        <f>IF(ISNUMBER('CEB allocation factors step 1'!Y76/SUM('CEB allocation factors step 1'!Y$68:'CEB allocation factors step 1'!Y$80)),'CEB allocation factors step 1'!Y76/SUM('CEB allocation factors step 1'!Y$68:'CEB allocation factors step 1'!Y$80),0)</f>
        <v>0</v>
      </c>
      <c r="Z39" s="801">
        <f>IF(ISNUMBER('CEB allocation factors step 1'!Z76/SUM('CEB allocation factors step 1'!Z$68:'CEB allocation factors step 1'!Z$80)),'CEB allocation factors step 1'!Z76/SUM('CEB allocation factors step 1'!Z$68:'CEB allocation factors step 1'!Z$80),0)</f>
        <v>0</v>
      </c>
      <c r="AA39" s="801">
        <f>IF(ISNUMBER('CEB allocation factors step 1'!AA76/SUM('CEB allocation factors step 1'!AA$68:'CEB allocation factors step 1'!AA$80)),'CEB allocation factors step 1'!AA76/SUM('CEB allocation factors step 1'!AA$68:'CEB allocation factors step 1'!AA$80),0)</f>
        <v>0</v>
      </c>
      <c r="AB39" s="801">
        <f>IF(ISNUMBER('CEB allocation factors step 1'!AB76/SUM('CEB allocation factors step 1'!AB$68:'CEB allocation factors step 1'!AB$80)),'CEB allocation factors step 1'!AB76/SUM('CEB allocation factors step 1'!AB$68:'CEB allocation factors step 1'!AB$80),0)</f>
        <v>0</v>
      </c>
      <c r="AC39" s="801">
        <f>IF(ISNUMBER('CEB allocation factors step 1'!AC76/SUM('CEB allocation factors step 1'!AC$68:'CEB allocation factors step 1'!AC$80)),'CEB allocation factors step 1'!AC76/SUM('CEB allocation factors step 1'!AC$68:'CEB allocation factors step 1'!AC$80),0)</f>
        <v>0</v>
      </c>
      <c r="AD39" s="801">
        <f>IF(ISNUMBER('CEB allocation factors step 1'!AD76/SUM('CEB allocation factors step 1'!AD$68:'CEB allocation factors step 1'!AD$80)),'CEB allocation factors step 1'!AD76/SUM('CEB allocation factors step 1'!AD$68:'CEB allocation factors step 1'!AD$80),0)</f>
        <v>0</v>
      </c>
      <c r="AE39" s="801">
        <f>IF(ISNUMBER('CEB allocation factors step 1'!AE76/SUM('CEB allocation factors step 1'!AE$68:'CEB allocation factors step 1'!AE$80)),'CEB allocation factors step 1'!AE76/SUM('CEB allocation factors step 1'!AE$68:'CEB allocation factors step 1'!AE$80),0)</f>
        <v>0</v>
      </c>
      <c r="AF39" s="801">
        <f>IF(ISNUMBER('CEB allocation factors step 1'!AF76/SUM('CEB allocation factors step 1'!AF$68:'CEB allocation factors step 1'!AF$80)),'CEB allocation factors step 1'!AF76/SUM('CEB allocation factors step 1'!AF$68:'CEB allocation factors step 1'!AF$80),0)</f>
        <v>0</v>
      </c>
      <c r="AG39" s="801">
        <f>IF(ISNUMBER('CEB allocation factors step 1'!AG76/SUM('CEB allocation factors step 1'!AG$68:'CEB allocation factors step 1'!AG$80)),'CEB allocation factors step 1'!AG76/SUM('CEB allocation factors step 1'!AG$68:'CEB allocation factors step 1'!AG$80),0)</f>
        <v>0</v>
      </c>
      <c r="AH39" s="801">
        <f>IF(ISNUMBER('CEB allocation factors step 1'!AH76/SUM('CEB allocation factors step 1'!AH$68:'CEB allocation factors step 1'!AH$80)),'CEB allocation factors step 1'!AH76/SUM('CEB allocation factors step 1'!AH$68:'CEB allocation factors step 1'!AH$80),0)</f>
        <v>0</v>
      </c>
      <c r="AI39" s="801">
        <f>IF(ISNUMBER('CEB allocation factors step 1'!AI76/SUM('CEB allocation factors step 1'!AI$68:'CEB allocation factors step 1'!AI$80)),'CEB allocation factors step 1'!AI76/SUM('CEB allocation factors step 1'!AI$68:'CEB allocation factors step 1'!AI$80),0)</f>
        <v>0</v>
      </c>
      <c r="AJ39" s="801">
        <f>IF(ISNUMBER('CEB allocation factors step 1'!AJ76/SUM('CEB allocation factors step 1'!AJ$68:'CEB allocation factors step 1'!AJ$80)),'CEB allocation factors step 1'!AJ76/SUM('CEB allocation factors step 1'!AJ$68:'CEB allocation factors step 1'!AJ$80),0)</f>
        <v>0</v>
      </c>
      <c r="AK39" s="801">
        <f>IF(ISNUMBER('CEB allocation factors step 1'!AK76/SUM('CEB allocation factors step 1'!AK$68:'CEB allocation factors step 1'!AK$80)),'CEB allocation factors step 1'!AK76/SUM('CEB allocation factors step 1'!AK$68:'CEB allocation factors step 1'!AK$80),0)</f>
        <v>0</v>
      </c>
      <c r="AL39" s="801">
        <f>IF(ISNUMBER('CEB allocation factors step 1'!AL76/SUM('CEB allocation factors step 1'!AL$68:'CEB allocation factors step 1'!AL$80)),'CEB allocation factors step 1'!AL76/SUM('CEB allocation factors step 1'!AL$68:'CEB allocation factors step 1'!AL$80),0)</f>
        <v>0</v>
      </c>
      <c r="AM39" s="801">
        <f>IF(ISNUMBER('CEB allocation factors step 1'!AM76/SUM('CEB allocation factors step 1'!AM$68:'CEB allocation factors step 1'!AM$80)),'CEB allocation factors step 1'!AM76/SUM('CEB allocation factors step 1'!AM$68:'CEB allocation factors step 1'!AM$80),0)</f>
        <v>0</v>
      </c>
      <c r="AN39" s="801">
        <f>IF(ISNUMBER('CEB allocation factors step 1'!AN76/SUM('CEB allocation factors step 1'!AN$68:'CEB allocation factors step 1'!AN$80)),'CEB allocation factors step 1'!AN76/SUM('CEB allocation factors step 1'!AN$68:'CEB allocation factors step 1'!AN$80),0)</f>
        <v>0</v>
      </c>
      <c r="AO39" s="801">
        <f>IF(ISNUMBER('CEB allocation factors step 1'!AO76/SUM('CEB allocation factors step 1'!AO$68:'CEB allocation factors step 1'!AO$80)),'CEB allocation factors step 1'!AO76/SUM('CEB allocation factors step 1'!AO$68:'CEB allocation factors step 1'!AO$80),0)</f>
        <v>0</v>
      </c>
      <c r="AP39" s="801">
        <f>IF(ISNUMBER('CEB allocation factors step 1'!AP76/SUM('CEB allocation factors step 1'!AP$68:'CEB allocation factors step 1'!AP$80)),'CEB allocation factors step 1'!AP76/SUM('CEB allocation factors step 1'!AP$68:'CEB allocation factors step 1'!AP$80),0)</f>
        <v>0</v>
      </c>
      <c r="AQ39" s="801">
        <f>IF(ISNUMBER('CEB allocation factors step 1'!AQ76/SUM('CEB allocation factors step 1'!AQ$68:'CEB allocation factors step 1'!AQ$80)),'CEB allocation factors step 1'!AQ76/SUM('CEB allocation factors step 1'!AQ$68:'CEB allocation factors step 1'!AQ$80),0)</f>
        <v>0</v>
      </c>
      <c r="AR39" s="801">
        <f>IF(ISNUMBER('CEB allocation factors step 1'!AR76/SUM('CEB allocation factors step 1'!AR$68:'CEB allocation factors step 1'!AR$80)),'CEB allocation factors step 1'!AR76/SUM('CEB allocation factors step 1'!AR$68:'CEB allocation factors step 1'!AR$80),0)</f>
        <v>0</v>
      </c>
      <c r="AS39" s="801">
        <f>IF(ISNUMBER('CEB allocation factors step 1'!AS76/SUM('CEB allocation factors step 1'!AS$68:'CEB allocation factors step 1'!AS$80)),'CEB allocation factors step 1'!AS76/SUM('CEB allocation factors step 1'!AS$68:'CEB allocation factors step 1'!AS$80),0)</f>
        <v>0</v>
      </c>
      <c r="AT39" s="803">
        <f>IF(ISNUMBER('CEB allocation factors step 1'!AT76/SUM('CEB allocation factors step 1'!AT$68:'CEB allocation factors step 1'!AT$80)),'CEB allocation factors step 1'!AT76/SUM('CEB allocation factors step 1'!AT$68:'CEB allocation factors step 1'!AT$80),0)</f>
        <v>0</v>
      </c>
      <c r="AU39" s="801">
        <f>IF(ISNUMBER('CEB allocation factors step 1'!AU76/SUM('CEB allocation factors step 1'!AU$68:'CEB allocation factors step 1'!AU$80)),'CEB allocation factors step 1'!AU76/SUM('CEB allocation factors step 1'!AU$68:'CEB allocation factors step 1'!AU$80),0)</f>
        <v>0</v>
      </c>
      <c r="AV39" s="801">
        <f>IF(ISNUMBER('CEB allocation factors step 1'!AV76/SUM('CEB allocation factors step 1'!AV$68:'CEB allocation factors step 1'!AV$80)),'CEB allocation factors step 1'!AV76/SUM('CEB allocation factors step 1'!AV$68:'CEB allocation factors step 1'!AV$80),0)</f>
        <v>0</v>
      </c>
      <c r="AW39" s="801">
        <f>IF(ISNUMBER('CEB allocation factors step 1'!AW76/SUM('CEB allocation factors step 1'!AW$68:'CEB allocation factors step 1'!AW$80)),'CEB allocation factors step 1'!AW76/SUM('CEB allocation factors step 1'!AW$68:'CEB allocation factors step 1'!AW$80),0)</f>
        <v>0</v>
      </c>
      <c r="AX39" s="750">
        <f>IF(ISNUMBER('CEB allocation factors step 1'!AX76/SUM('CEB allocation factors step 1'!AX$68:'CEB allocation factors step 1'!AX$80)),'CEB allocation factors step 1'!AX76/SUM('CEB allocation factors step 1'!AX$68:'CEB allocation factors step 1'!AX$80),0)</f>
        <v>0</v>
      </c>
      <c r="AY39" s="43">
        <f>IF(ISNUMBER('CEB allocation factors step 1'!AY76/SUM('CEB allocation factors step 1'!AY$68:'CEB allocation factors step 1'!AY$80)),'CEB allocation factors step 1'!AY76/SUM('CEB allocation factors step 1'!AY$68:'CEB allocation factors step 1'!AY$80),0)</f>
        <v>0</v>
      </c>
      <c r="AZ39" s="2">
        <f>IF(ISNUMBER('CEB allocation factors step 1'!AZ76/SUM('CEB allocation factors step 1'!AZ$68:'CEB allocation factors step 1'!AZ$80)),'CEB allocation factors step 1'!AZ76/SUM('CEB allocation factors step 1'!AZ$68:'CEB allocation factors step 1'!AZ$80),0)</f>
        <v>0</v>
      </c>
      <c r="BA39" s="2">
        <f>IF(ISNUMBER('CEB allocation factors step 1'!BA76/SUM('CEB allocation factors step 1'!BA$68:'CEB allocation factors step 1'!BA$80)),'CEB allocation factors step 1'!BA76/SUM('CEB allocation factors step 1'!BA$68:'CEB allocation factors step 1'!BA$80),0)</f>
        <v>0</v>
      </c>
      <c r="BB39" s="2">
        <f>IF(ISNUMBER('CEB allocation factors step 1'!BB76/SUM('CEB allocation factors step 1'!BB$68:'CEB allocation factors step 1'!BB$80)),'CEB allocation factors step 1'!BB76/SUM('CEB allocation factors step 1'!BB$68:'CEB allocation factors step 1'!BB$80),0)</f>
        <v>0</v>
      </c>
      <c r="BC39" s="746">
        <f>IF(ISNUMBER('CEB allocation factors step 1'!BC76/SUM('CEB allocation factors step 1'!BC$68:'CEB allocation factors step 1'!BC$80)),'CEB allocation factors step 1'!BC76/SUM('CEB allocation factors step 1'!BC$68:'CEB allocation factors step 1'!BC$80),0)</f>
        <v>0</v>
      </c>
      <c r="BD39" s="85">
        <f>IF(ISNUMBER('CEB allocation factors step 1'!BD76/SUM('CEB allocation factors step 1'!BD$68:'CEB allocation factors step 1'!BD$80)),'CEB allocation factors step 1'!BD76/SUM('CEB allocation factors step 1'!BD$68:'CEB allocation factors step 1'!BD$80),0)</f>
        <v>0</v>
      </c>
    </row>
    <row r="40" spans="5:56" x14ac:dyDescent="0.2">
      <c r="E40" s="746" t="str">
        <f>'CEB allocation factors step 1'!B77</f>
        <v>Wood and wood products</v>
      </c>
      <c r="F40" s="84">
        <f>IF(ISNUMBER('CEB allocation factors step 1'!F77/SUM('CEB allocation factors step 1'!F$68:'CEB allocation factors step 1'!F$80)),'CEB allocation factors step 1'!F77/SUM('CEB allocation factors step 1'!F$68:'CEB allocation factors step 1'!F$80),0)</f>
        <v>0</v>
      </c>
      <c r="G40" s="2">
        <f>IF(ISNUMBER('CEB allocation factors step 1'!G77/SUM('CEB allocation factors step 1'!G$68:'CEB allocation factors step 1'!G$80)),'CEB allocation factors step 1'!G77/SUM('CEB allocation factors step 1'!G$68:'CEB allocation factors step 1'!G$80),0)</f>
        <v>0</v>
      </c>
      <c r="H40" s="2">
        <f>IF(ISNUMBER('CEB allocation factors step 1'!H77/SUM('CEB allocation factors step 1'!H$68:'CEB allocation factors step 1'!H$80)),'CEB allocation factors step 1'!H77/SUM('CEB allocation factors step 1'!H$68:'CEB allocation factors step 1'!H$80),0)</f>
        <v>0</v>
      </c>
      <c r="I40" s="2">
        <f>IF(ISNUMBER('CEB allocation factors step 1'!I77/SUM('CEB allocation factors step 1'!I$68:'CEB allocation factors step 1'!I$80)),'CEB allocation factors step 1'!I77/SUM('CEB allocation factors step 1'!I$68:'CEB allocation factors step 1'!I$80),0)</f>
        <v>0</v>
      </c>
      <c r="J40" s="2">
        <f>IF(ISNUMBER('CEB allocation factors step 1'!J77/SUM('CEB allocation factors step 1'!J$68:'CEB allocation factors step 1'!J$80)),'CEB allocation factors step 1'!J77/SUM('CEB allocation factors step 1'!J$68:'CEB allocation factors step 1'!J$80),0)</f>
        <v>0</v>
      </c>
      <c r="K40" s="2">
        <f>IF(ISNUMBER('CEB allocation factors step 1'!K77/SUM('CEB allocation factors step 1'!K$68:'CEB allocation factors step 1'!K$80)),'CEB allocation factors step 1'!K77/SUM('CEB allocation factors step 1'!K$68:'CEB allocation factors step 1'!K$80),0)</f>
        <v>0</v>
      </c>
      <c r="L40" s="754">
        <f>IF(ISNUMBER('CEB allocation factors step 1'!L77/SUM('CEB allocation factors step 1'!L$68:'CEB allocation factors step 1'!L$80)),'CEB allocation factors step 1'!L77/SUM('CEB allocation factors step 1'!L$68:'CEB allocation factors step 1'!L$80),0)</f>
        <v>0</v>
      </c>
      <c r="M40" s="2">
        <f>IF(ISNUMBER('CEB allocation factors step 1'!M77/SUM('CEB allocation factors step 1'!M$68:'CEB allocation factors step 1'!M$80)),'CEB allocation factors step 1'!M77/SUM('CEB allocation factors step 1'!M$68:'CEB allocation factors step 1'!M$80),0)</f>
        <v>0</v>
      </c>
      <c r="N40" s="2">
        <f>IF(ISNUMBER('CEB allocation factors step 1'!N77/SUM('CEB allocation factors step 1'!N$68:'CEB allocation factors step 1'!N$80)),'CEB allocation factors step 1'!N77/SUM('CEB allocation factors step 1'!N$68:'CEB allocation factors step 1'!N$80),0)</f>
        <v>0</v>
      </c>
      <c r="O40" s="2">
        <f>IF(ISNUMBER('CEB allocation factors step 1'!O77/SUM('CEB allocation factors step 1'!O$68:'CEB allocation factors step 1'!O$80)),'CEB allocation factors step 1'!O77/SUM('CEB allocation factors step 1'!O$68:'CEB allocation factors step 1'!O$80),0)</f>
        <v>0</v>
      </c>
      <c r="P40" s="2">
        <f>IF(ISNUMBER('CEB allocation factors step 1'!P77/SUM('CEB allocation factors step 1'!P$68:'CEB allocation factors step 1'!P$80)),'CEB allocation factors step 1'!P77/SUM('CEB allocation factors step 1'!P$68:'CEB allocation factors step 1'!P$80),0)</f>
        <v>0</v>
      </c>
      <c r="Q40" s="2">
        <f>IF(ISNUMBER('CEB allocation factors step 1'!Q77/SUM('CEB allocation factors step 1'!Q$68:'CEB allocation factors step 1'!Q$80)),'CEB allocation factors step 1'!Q77/SUM('CEB allocation factors step 1'!Q$68:'CEB allocation factors step 1'!Q$80),0)</f>
        <v>0</v>
      </c>
      <c r="R40" s="84">
        <f>IF(ISNUMBER('CEB allocation factors step 1'!R77/SUM('CEB allocation factors step 1'!R$68:'CEB allocation factors step 1'!R$80)),'CEB allocation factors step 1'!R77/SUM('CEB allocation factors step 1'!R$68:'CEB allocation factors step 1'!R$80),0)</f>
        <v>0</v>
      </c>
      <c r="S40" s="2">
        <f>IF(ISNUMBER('CEB allocation factors step 1'!S77/SUM('CEB allocation factors step 1'!S$68:'CEB allocation factors step 1'!S$80)),'CEB allocation factors step 1'!S77/SUM('CEB allocation factors step 1'!S$68:'CEB allocation factors step 1'!S$80),0)</f>
        <v>0</v>
      </c>
      <c r="T40" s="2">
        <f>IF(ISNUMBER('CEB allocation factors step 1'!T77/SUM('CEB allocation factors step 1'!T$68:'CEB allocation factors step 1'!T$80)),'CEB allocation factors step 1'!T77/SUM('CEB allocation factors step 1'!T$68:'CEB allocation factors step 1'!T$80),0)</f>
        <v>0</v>
      </c>
      <c r="U40" s="85">
        <f>IF(ISNUMBER('CEB allocation factors step 1'!U77/SUM('CEB allocation factors step 1'!U$68:'CEB allocation factors step 1'!U$80)),'CEB allocation factors step 1'!U77/SUM('CEB allocation factors step 1'!U$68:'CEB allocation factors step 1'!U$80),0)</f>
        <v>0</v>
      </c>
      <c r="V40" s="2">
        <f>IF(ISNUMBER('CEB allocation factors step 1'!V77/SUM('CEB allocation factors step 1'!V$68:'CEB allocation factors step 1'!V$80)),'CEB allocation factors step 1'!V77/SUM('CEB allocation factors step 1'!V$68:'CEB allocation factors step 1'!V$80),0)</f>
        <v>0</v>
      </c>
      <c r="W40" s="84">
        <f>IF(ISNUMBER('CEB allocation factors step 1'!W77/SUM('CEB allocation factors step 1'!W$68:'CEB allocation factors step 1'!W$80)),'CEB allocation factors step 1'!W77/SUM('CEB allocation factors step 1'!W$68:'CEB allocation factors step 1'!W$80),0)</f>
        <v>0</v>
      </c>
      <c r="X40" s="802">
        <f>IF(ISNUMBER('CEB allocation factors step 1'!X77/SUM('CEB allocation factors step 1'!X$68:'CEB allocation factors step 1'!X$80)),'CEB allocation factors step 1'!X77/SUM('CEB allocation factors step 1'!X$68:'CEB allocation factors step 1'!X$80),0)</f>
        <v>0</v>
      </c>
      <c r="Y40" s="801">
        <f>IF(ISNUMBER('CEB allocation factors step 1'!Y77/SUM('CEB allocation factors step 1'!Y$68:'CEB allocation factors step 1'!Y$80)),'CEB allocation factors step 1'!Y77/SUM('CEB allocation factors step 1'!Y$68:'CEB allocation factors step 1'!Y$80),0)</f>
        <v>0</v>
      </c>
      <c r="Z40" s="801">
        <f>IF(ISNUMBER('CEB allocation factors step 1'!Z77/SUM('CEB allocation factors step 1'!Z$68:'CEB allocation factors step 1'!Z$80)),'CEB allocation factors step 1'!Z77/SUM('CEB allocation factors step 1'!Z$68:'CEB allocation factors step 1'!Z$80),0)</f>
        <v>0</v>
      </c>
      <c r="AA40" s="801">
        <f>IF(ISNUMBER('CEB allocation factors step 1'!AA77/SUM('CEB allocation factors step 1'!AA$68:'CEB allocation factors step 1'!AA$80)),'CEB allocation factors step 1'!AA77/SUM('CEB allocation factors step 1'!AA$68:'CEB allocation factors step 1'!AA$80),0)</f>
        <v>0</v>
      </c>
      <c r="AB40" s="801">
        <f>IF(ISNUMBER('CEB allocation factors step 1'!AB77/SUM('CEB allocation factors step 1'!AB$68:'CEB allocation factors step 1'!AB$80)),'CEB allocation factors step 1'!AB77/SUM('CEB allocation factors step 1'!AB$68:'CEB allocation factors step 1'!AB$80),0)</f>
        <v>0</v>
      </c>
      <c r="AC40" s="801">
        <f>IF(ISNUMBER('CEB allocation factors step 1'!AC77/SUM('CEB allocation factors step 1'!AC$68:'CEB allocation factors step 1'!AC$80)),'CEB allocation factors step 1'!AC77/SUM('CEB allocation factors step 1'!AC$68:'CEB allocation factors step 1'!AC$80),0)</f>
        <v>0</v>
      </c>
      <c r="AD40" s="801">
        <f>IF(ISNUMBER('CEB allocation factors step 1'!AD77/SUM('CEB allocation factors step 1'!AD$68:'CEB allocation factors step 1'!AD$80)),'CEB allocation factors step 1'!AD77/SUM('CEB allocation factors step 1'!AD$68:'CEB allocation factors step 1'!AD$80),0)</f>
        <v>0</v>
      </c>
      <c r="AE40" s="801">
        <f>IF(ISNUMBER('CEB allocation factors step 1'!AE77/SUM('CEB allocation factors step 1'!AE$68:'CEB allocation factors step 1'!AE$80)),'CEB allocation factors step 1'!AE77/SUM('CEB allocation factors step 1'!AE$68:'CEB allocation factors step 1'!AE$80),0)</f>
        <v>0</v>
      </c>
      <c r="AF40" s="801">
        <f>IF(ISNUMBER('CEB allocation factors step 1'!AF77/SUM('CEB allocation factors step 1'!AF$68:'CEB allocation factors step 1'!AF$80)),'CEB allocation factors step 1'!AF77/SUM('CEB allocation factors step 1'!AF$68:'CEB allocation factors step 1'!AF$80),0)</f>
        <v>0</v>
      </c>
      <c r="AG40" s="801">
        <f>IF(ISNUMBER('CEB allocation factors step 1'!AG77/SUM('CEB allocation factors step 1'!AG$68:'CEB allocation factors step 1'!AG$80)),'CEB allocation factors step 1'!AG77/SUM('CEB allocation factors step 1'!AG$68:'CEB allocation factors step 1'!AG$80),0)</f>
        <v>0</v>
      </c>
      <c r="AH40" s="801">
        <f>IF(ISNUMBER('CEB allocation factors step 1'!AH77/SUM('CEB allocation factors step 1'!AH$68:'CEB allocation factors step 1'!AH$80)),'CEB allocation factors step 1'!AH77/SUM('CEB allocation factors step 1'!AH$68:'CEB allocation factors step 1'!AH$80),0)</f>
        <v>0</v>
      </c>
      <c r="AI40" s="801">
        <f>IF(ISNUMBER('CEB allocation factors step 1'!AI77/SUM('CEB allocation factors step 1'!AI$68:'CEB allocation factors step 1'!AI$80)),'CEB allocation factors step 1'!AI77/SUM('CEB allocation factors step 1'!AI$68:'CEB allocation factors step 1'!AI$80),0)</f>
        <v>0</v>
      </c>
      <c r="AJ40" s="801">
        <f>IF(ISNUMBER('CEB allocation factors step 1'!AJ77/SUM('CEB allocation factors step 1'!AJ$68:'CEB allocation factors step 1'!AJ$80)),'CEB allocation factors step 1'!AJ77/SUM('CEB allocation factors step 1'!AJ$68:'CEB allocation factors step 1'!AJ$80),0)</f>
        <v>0</v>
      </c>
      <c r="AK40" s="801">
        <f>IF(ISNUMBER('CEB allocation factors step 1'!AK77/SUM('CEB allocation factors step 1'!AK$68:'CEB allocation factors step 1'!AK$80)),'CEB allocation factors step 1'!AK77/SUM('CEB allocation factors step 1'!AK$68:'CEB allocation factors step 1'!AK$80),0)</f>
        <v>0</v>
      </c>
      <c r="AL40" s="801">
        <f>IF(ISNUMBER('CEB allocation factors step 1'!AL77/SUM('CEB allocation factors step 1'!AL$68:'CEB allocation factors step 1'!AL$80)),'CEB allocation factors step 1'!AL77/SUM('CEB allocation factors step 1'!AL$68:'CEB allocation factors step 1'!AL$80),0)</f>
        <v>0</v>
      </c>
      <c r="AM40" s="801">
        <f>IF(ISNUMBER('CEB allocation factors step 1'!AM77/SUM('CEB allocation factors step 1'!AM$68:'CEB allocation factors step 1'!AM$80)),'CEB allocation factors step 1'!AM77/SUM('CEB allocation factors step 1'!AM$68:'CEB allocation factors step 1'!AM$80),0)</f>
        <v>0</v>
      </c>
      <c r="AN40" s="801">
        <f>IF(ISNUMBER('CEB allocation factors step 1'!AN77/SUM('CEB allocation factors step 1'!AN$68:'CEB allocation factors step 1'!AN$80)),'CEB allocation factors step 1'!AN77/SUM('CEB allocation factors step 1'!AN$68:'CEB allocation factors step 1'!AN$80),0)</f>
        <v>0</v>
      </c>
      <c r="AO40" s="801">
        <f>IF(ISNUMBER('CEB allocation factors step 1'!AO77/SUM('CEB allocation factors step 1'!AO$68:'CEB allocation factors step 1'!AO$80)),'CEB allocation factors step 1'!AO77/SUM('CEB allocation factors step 1'!AO$68:'CEB allocation factors step 1'!AO$80),0)</f>
        <v>0</v>
      </c>
      <c r="AP40" s="801">
        <f>IF(ISNUMBER('CEB allocation factors step 1'!AP77/SUM('CEB allocation factors step 1'!AP$68:'CEB allocation factors step 1'!AP$80)),'CEB allocation factors step 1'!AP77/SUM('CEB allocation factors step 1'!AP$68:'CEB allocation factors step 1'!AP$80),0)</f>
        <v>0</v>
      </c>
      <c r="AQ40" s="801">
        <f>IF(ISNUMBER('CEB allocation factors step 1'!AQ77/SUM('CEB allocation factors step 1'!AQ$68:'CEB allocation factors step 1'!AQ$80)),'CEB allocation factors step 1'!AQ77/SUM('CEB allocation factors step 1'!AQ$68:'CEB allocation factors step 1'!AQ$80),0)</f>
        <v>0</v>
      </c>
      <c r="AR40" s="801">
        <f>IF(ISNUMBER('CEB allocation factors step 1'!AR77/SUM('CEB allocation factors step 1'!AR$68:'CEB allocation factors step 1'!AR$80)),'CEB allocation factors step 1'!AR77/SUM('CEB allocation factors step 1'!AR$68:'CEB allocation factors step 1'!AR$80),0)</f>
        <v>0</v>
      </c>
      <c r="AS40" s="801">
        <f>IF(ISNUMBER('CEB allocation factors step 1'!AS77/SUM('CEB allocation factors step 1'!AS$68:'CEB allocation factors step 1'!AS$80)),'CEB allocation factors step 1'!AS77/SUM('CEB allocation factors step 1'!AS$68:'CEB allocation factors step 1'!AS$80),0)</f>
        <v>0</v>
      </c>
      <c r="AT40" s="803">
        <f>IF(ISNUMBER('CEB allocation factors step 1'!AT77/SUM('CEB allocation factors step 1'!AT$68:'CEB allocation factors step 1'!AT$80)),'CEB allocation factors step 1'!AT77/SUM('CEB allocation factors step 1'!AT$68:'CEB allocation factors step 1'!AT$80),0)</f>
        <v>0</v>
      </c>
      <c r="AU40" s="801">
        <f>IF(ISNUMBER('CEB allocation factors step 1'!AU77/SUM('CEB allocation factors step 1'!AU$68:'CEB allocation factors step 1'!AU$80)),'CEB allocation factors step 1'!AU77/SUM('CEB allocation factors step 1'!AU$68:'CEB allocation factors step 1'!AU$80),0)</f>
        <v>0</v>
      </c>
      <c r="AV40" s="801">
        <f>IF(ISNUMBER('CEB allocation factors step 1'!AV77/SUM('CEB allocation factors step 1'!AV$68:'CEB allocation factors step 1'!AV$80)),'CEB allocation factors step 1'!AV77/SUM('CEB allocation factors step 1'!AV$68:'CEB allocation factors step 1'!AV$80),0)</f>
        <v>0</v>
      </c>
      <c r="AW40" s="801">
        <f>IF(ISNUMBER('CEB allocation factors step 1'!AW77/SUM('CEB allocation factors step 1'!AW$68:'CEB allocation factors step 1'!AW$80)),'CEB allocation factors step 1'!AW77/SUM('CEB allocation factors step 1'!AW$68:'CEB allocation factors step 1'!AW$80),0)</f>
        <v>0</v>
      </c>
      <c r="AX40" s="750">
        <f>IF(ISNUMBER('CEB allocation factors step 1'!AX77/SUM('CEB allocation factors step 1'!AX$68:'CEB allocation factors step 1'!AX$80)),'CEB allocation factors step 1'!AX77/SUM('CEB allocation factors step 1'!AX$68:'CEB allocation factors step 1'!AX$80),0)</f>
        <v>0</v>
      </c>
      <c r="AY40" s="43">
        <f>IF(ISNUMBER('CEB allocation factors step 1'!AY77/SUM('CEB allocation factors step 1'!AY$68:'CEB allocation factors step 1'!AY$80)),'CEB allocation factors step 1'!AY77/SUM('CEB allocation factors step 1'!AY$68:'CEB allocation factors step 1'!AY$80),0)</f>
        <v>0</v>
      </c>
      <c r="AZ40" s="2">
        <f>IF(ISNUMBER('CEB allocation factors step 1'!AZ77/SUM('CEB allocation factors step 1'!AZ$68:'CEB allocation factors step 1'!AZ$80)),'CEB allocation factors step 1'!AZ77/SUM('CEB allocation factors step 1'!AZ$68:'CEB allocation factors step 1'!AZ$80),0)</f>
        <v>0</v>
      </c>
      <c r="BA40" s="2">
        <f>IF(ISNUMBER('CEB allocation factors step 1'!BA77/SUM('CEB allocation factors step 1'!BA$68:'CEB allocation factors step 1'!BA$80)),'CEB allocation factors step 1'!BA77/SUM('CEB allocation factors step 1'!BA$68:'CEB allocation factors step 1'!BA$80),0)</f>
        <v>0</v>
      </c>
      <c r="BB40" s="2">
        <f>IF(ISNUMBER('CEB allocation factors step 1'!BB77/SUM('CEB allocation factors step 1'!BB$68:'CEB allocation factors step 1'!BB$80)),'CEB allocation factors step 1'!BB77/SUM('CEB allocation factors step 1'!BB$68:'CEB allocation factors step 1'!BB$80),0)</f>
        <v>0</v>
      </c>
      <c r="BC40" s="746">
        <f>IF(ISNUMBER('CEB allocation factors step 1'!BC77/SUM('CEB allocation factors step 1'!BC$68:'CEB allocation factors step 1'!BC$80)),'CEB allocation factors step 1'!BC77/SUM('CEB allocation factors step 1'!BC$68:'CEB allocation factors step 1'!BC$80),0)</f>
        <v>0</v>
      </c>
      <c r="BD40" s="85">
        <f>IF(ISNUMBER('CEB allocation factors step 1'!BD77/SUM('CEB allocation factors step 1'!BD$68:'CEB allocation factors step 1'!BD$80)),'CEB allocation factors step 1'!BD77/SUM('CEB allocation factors step 1'!BD$68:'CEB allocation factors step 1'!BD$80),0)</f>
        <v>0</v>
      </c>
    </row>
    <row r="41" spans="5:56" x14ac:dyDescent="0.2">
      <c r="E41" s="746" t="str">
        <f>'CEB allocation factors step 1'!B78</f>
        <v>Construction</v>
      </c>
      <c r="F41" s="84">
        <f>IF(ISNUMBER('CEB allocation factors step 1'!F78/SUM('CEB allocation factors step 1'!F$68:'CEB allocation factors step 1'!F$80)),'CEB allocation factors step 1'!F78/SUM('CEB allocation factors step 1'!F$68:'CEB allocation factors step 1'!F$80),0)</f>
        <v>0</v>
      </c>
      <c r="G41" s="2">
        <f>IF(ISNUMBER('CEB allocation factors step 1'!G78/SUM('CEB allocation factors step 1'!G$68:'CEB allocation factors step 1'!G$80)),'CEB allocation factors step 1'!G78/SUM('CEB allocation factors step 1'!G$68:'CEB allocation factors step 1'!G$80),0)</f>
        <v>0</v>
      </c>
      <c r="H41" s="2">
        <f>IF(ISNUMBER('CEB allocation factors step 1'!H78/SUM('CEB allocation factors step 1'!H$68:'CEB allocation factors step 1'!H$80)),'CEB allocation factors step 1'!H78/SUM('CEB allocation factors step 1'!H$68:'CEB allocation factors step 1'!H$80),0)</f>
        <v>0</v>
      </c>
      <c r="I41" s="2">
        <f>IF(ISNUMBER('CEB allocation factors step 1'!I78/SUM('CEB allocation factors step 1'!I$68:'CEB allocation factors step 1'!I$80)),'CEB allocation factors step 1'!I78/SUM('CEB allocation factors step 1'!I$68:'CEB allocation factors step 1'!I$80),0)</f>
        <v>0</v>
      </c>
      <c r="J41" s="2">
        <f>IF(ISNUMBER('CEB allocation factors step 1'!J78/SUM('CEB allocation factors step 1'!J$68:'CEB allocation factors step 1'!J$80)),'CEB allocation factors step 1'!J78/SUM('CEB allocation factors step 1'!J$68:'CEB allocation factors step 1'!J$80),0)</f>
        <v>0</v>
      </c>
      <c r="K41" s="2">
        <f>IF(ISNUMBER('CEB allocation factors step 1'!K78/SUM('CEB allocation factors step 1'!K$68:'CEB allocation factors step 1'!K$80)),'CEB allocation factors step 1'!K78/SUM('CEB allocation factors step 1'!K$68:'CEB allocation factors step 1'!K$80),0)</f>
        <v>0</v>
      </c>
      <c r="L41" s="754">
        <f>IF(ISNUMBER('CEB allocation factors step 1'!L78/SUM('CEB allocation factors step 1'!L$68:'CEB allocation factors step 1'!L$80)),'CEB allocation factors step 1'!L78/SUM('CEB allocation factors step 1'!L$68:'CEB allocation factors step 1'!L$80),0)</f>
        <v>0</v>
      </c>
      <c r="M41" s="2">
        <f>IF(ISNUMBER('CEB allocation factors step 1'!M78/SUM('CEB allocation factors step 1'!M$68:'CEB allocation factors step 1'!M$80)),'CEB allocation factors step 1'!M78/SUM('CEB allocation factors step 1'!M$68:'CEB allocation factors step 1'!M$80),0)</f>
        <v>0</v>
      </c>
      <c r="N41" s="2">
        <f>IF(ISNUMBER('CEB allocation factors step 1'!N78/SUM('CEB allocation factors step 1'!N$68:'CEB allocation factors step 1'!N$80)),'CEB allocation factors step 1'!N78/SUM('CEB allocation factors step 1'!N$68:'CEB allocation factors step 1'!N$80),0)</f>
        <v>0</v>
      </c>
      <c r="O41" s="2">
        <f>IF(ISNUMBER('CEB allocation factors step 1'!O78/SUM('CEB allocation factors step 1'!O$68:'CEB allocation factors step 1'!O$80)),'CEB allocation factors step 1'!O78/SUM('CEB allocation factors step 1'!O$68:'CEB allocation factors step 1'!O$80),0)</f>
        <v>0</v>
      </c>
      <c r="P41" s="2">
        <f>IF(ISNUMBER('CEB allocation factors step 1'!P78/SUM('CEB allocation factors step 1'!P$68:'CEB allocation factors step 1'!P$80)),'CEB allocation factors step 1'!P78/SUM('CEB allocation factors step 1'!P$68:'CEB allocation factors step 1'!P$80),0)</f>
        <v>0</v>
      </c>
      <c r="Q41" s="2">
        <f>IF(ISNUMBER('CEB allocation factors step 1'!Q78/SUM('CEB allocation factors step 1'!Q$68:'CEB allocation factors step 1'!Q$80)),'CEB allocation factors step 1'!Q78/SUM('CEB allocation factors step 1'!Q$68:'CEB allocation factors step 1'!Q$80),0)</f>
        <v>0</v>
      </c>
      <c r="R41" s="84">
        <f>IF(ISNUMBER('CEB allocation factors step 1'!R78/SUM('CEB allocation factors step 1'!R$68:'CEB allocation factors step 1'!R$80)),'CEB allocation factors step 1'!R78/SUM('CEB allocation factors step 1'!R$68:'CEB allocation factors step 1'!R$80),0)</f>
        <v>0</v>
      </c>
      <c r="S41" s="2">
        <f>IF(ISNUMBER('CEB allocation factors step 1'!S78/SUM('CEB allocation factors step 1'!S$68:'CEB allocation factors step 1'!S$80)),'CEB allocation factors step 1'!S78/SUM('CEB allocation factors step 1'!S$68:'CEB allocation factors step 1'!S$80),0)</f>
        <v>0</v>
      </c>
      <c r="T41" s="2">
        <f>IF(ISNUMBER('CEB allocation factors step 1'!T78/SUM('CEB allocation factors step 1'!T$68:'CEB allocation factors step 1'!T$80)),'CEB allocation factors step 1'!T78/SUM('CEB allocation factors step 1'!T$68:'CEB allocation factors step 1'!T$80),0)</f>
        <v>0</v>
      </c>
      <c r="U41" s="85">
        <f>IF(ISNUMBER('CEB allocation factors step 1'!U78/SUM('CEB allocation factors step 1'!U$68:'CEB allocation factors step 1'!U$80)),'CEB allocation factors step 1'!U78/SUM('CEB allocation factors step 1'!U$68:'CEB allocation factors step 1'!U$80),0)</f>
        <v>0</v>
      </c>
      <c r="V41" s="2">
        <f>IF(ISNUMBER('CEB allocation factors step 1'!V78/SUM('CEB allocation factors step 1'!V$68:'CEB allocation factors step 1'!V$80)),'CEB allocation factors step 1'!V78/SUM('CEB allocation factors step 1'!V$68:'CEB allocation factors step 1'!V$80),0)</f>
        <v>0</v>
      </c>
      <c r="W41" s="84">
        <f>IF(ISNUMBER('CEB allocation factors step 1'!W78/SUM('CEB allocation factors step 1'!W$68:'CEB allocation factors step 1'!W$80)),'CEB allocation factors step 1'!W78/SUM('CEB allocation factors step 1'!W$68:'CEB allocation factors step 1'!W$80),0)</f>
        <v>0</v>
      </c>
      <c r="X41" s="802">
        <f>IF(ISNUMBER('CEB allocation factors step 1'!X78/SUM('CEB allocation factors step 1'!X$68:'CEB allocation factors step 1'!X$80)),'CEB allocation factors step 1'!X78/SUM('CEB allocation factors step 1'!X$68:'CEB allocation factors step 1'!X$80),0)</f>
        <v>0</v>
      </c>
      <c r="Y41" s="801">
        <f>IF(ISNUMBER('CEB allocation factors step 1'!Y78/SUM('CEB allocation factors step 1'!Y$68:'CEB allocation factors step 1'!Y$80)),'CEB allocation factors step 1'!Y78/SUM('CEB allocation factors step 1'!Y$68:'CEB allocation factors step 1'!Y$80),0)</f>
        <v>0</v>
      </c>
      <c r="Z41" s="801">
        <f>IF(ISNUMBER('CEB allocation factors step 1'!Z78/SUM('CEB allocation factors step 1'!Z$68:'CEB allocation factors step 1'!Z$80)),'CEB allocation factors step 1'!Z78/SUM('CEB allocation factors step 1'!Z$68:'CEB allocation factors step 1'!Z$80),0)</f>
        <v>0</v>
      </c>
      <c r="AA41" s="801">
        <f>IF(ISNUMBER('CEB allocation factors step 1'!AA78/SUM('CEB allocation factors step 1'!AA$68:'CEB allocation factors step 1'!AA$80)),'CEB allocation factors step 1'!AA78/SUM('CEB allocation factors step 1'!AA$68:'CEB allocation factors step 1'!AA$80),0)</f>
        <v>0</v>
      </c>
      <c r="AB41" s="801">
        <f>IF(ISNUMBER('CEB allocation factors step 1'!AB78/SUM('CEB allocation factors step 1'!AB$68:'CEB allocation factors step 1'!AB$80)),'CEB allocation factors step 1'!AB78/SUM('CEB allocation factors step 1'!AB$68:'CEB allocation factors step 1'!AB$80),0)</f>
        <v>0</v>
      </c>
      <c r="AC41" s="801">
        <f>IF(ISNUMBER('CEB allocation factors step 1'!AC78/SUM('CEB allocation factors step 1'!AC$68:'CEB allocation factors step 1'!AC$80)),'CEB allocation factors step 1'!AC78/SUM('CEB allocation factors step 1'!AC$68:'CEB allocation factors step 1'!AC$80),0)</f>
        <v>0</v>
      </c>
      <c r="AD41" s="801">
        <f>IF(ISNUMBER('CEB allocation factors step 1'!AD78/SUM('CEB allocation factors step 1'!AD$68:'CEB allocation factors step 1'!AD$80)),'CEB allocation factors step 1'!AD78/SUM('CEB allocation factors step 1'!AD$68:'CEB allocation factors step 1'!AD$80),0)</f>
        <v>0</v>
      </c>
      <c r="AE41" s="801">
        <f>IF(ISNUMBER('CEB allocation factors step 1'!AE78/SUM('CEB allocation factors step 1'!AE$68:'CEB allocation factors step 1'!AE$80)),'CEB allocation factors step 1'!AE78/SUM('CEB allocation factors step 1'!AE$68:'CEB allocation factors step 1'!AE$80),0)</f>
        <v>0</v>
      </c>
      <c r="AF41" s="801">
        <f>IF(ISNUMBER('CEB allocation factors step 1'!AF78/SUM('CEB allocation factors step 1'!AF$68:'CEB allocation factors step 1'!AF$80)),'CEB allocation factors step 1'!AF78/SUM('CEB allocation factors step 1'!AF$68:'CEB allocation factors step 1'!AF$80),0)</f>
        <v>0</v>
      </c>
      <c r="AG41" s="801">
        <f>IF(ISNUMBER('CEB allocation factors step 1'!AG78/SUM('CEB allocation factors step 1'!AG$68:'CEB allocation factors step 1'!AG$80)),'CEB allocation factors step 1'!AG78/SUM('CEB allocation factors step 1'!AG$68:'CEB allocation factors step 1'!AG$80),0)</f>
        <v>0</v>
      </c>
      <c r="AH41" s="801">
        <f>IF(ISNUMBER('CEB allocation factors step 1'!AH78/SUM('CEB allocation factors step 1'!AH$68:'CEB allocation factors step 1'!AH$80)),'CEB allocation factors step 1'!AH78/SUM('CEB allocation factors step 1'!AH$68:'CEB allocation factors step 1'!AH$80),0)</f>
        <v>0</v>
      </c>
      <c r="AI41" s="801">
        <f>IF(ISNUMBER('CEB allocation factors step 1'!AI78/SUM('CEB allocation factors step 1'!AI$68:'CEB allocation factors step 1'!AI$80)),'CEB allocation factors step 1'!AI78/SUM('CEB allocation factors step 1'!AI$68:'CEB allocation factors step 1'!AI$80),0)</f>
        <v>0</v>
      </c>
      <c r="AJ41" s="801">
        <f>IF(ISNUMBER('CEB allocation factors step 1'!AJ78/SUM('CEB allocation factors step 1'!AJ$68:'CEB allocation factors step 1'!AJ$80)),'CEB allocation factors step 1'!AJ78/SUM('CEB allocation factors step 1'!AJ$68:'CEB allocation factors step 1'!AJ$80),0)</f>
        <v>0</v>
      </c>
      <c r="AK41" s="801">
        <f>IF(ISNUMBER('CEB allocation factors step 1'!AK78/SUM('CEB allocation factors step 1'!AK$68:'CEB allocation factors step 1'!AK$80)),'CEB allocation factors step 1'!AK78/SUM('CEB allocation factors step 1'!AK$68:'CEB allocation factors step 1'!AK$80),0)</f>
        <v>0</v>
      </c>
      <c r="AL41" s="801">
        <f>IF(ISNUMBER('CEB allocation factors step 1'!AL78/SUM('CEB allocation factors step 1'!AL$68:'CEB allocation factors step 1'!AL$80)),'CEB allocation factors step 1'!AL78/SUM('CEB allocation factors step 1'!AL$68:'CEB allocation factors step 1'!AL$80),0)</f>
        <v>0</v>
      </c>
      <c r="AM41" s="801">
        <f>IF(ISNUMBER('CEB allocation factors step 1'!AM78/SUM('CEB allocation factors step 1'!AM$68:'CEB allocation factors step 1'!AM$80)),'CEB allocation factors step 1'!AM78/SUM('CEB allocation factors step 1'!AM$68:'CEB allocation factors step 1'!AM$80),0)</f>
        <v>0</v>
      </c>
      <c r="AN41" s="801">
        <f>IF(ISNUMBER('CEB allocation factors step 1'!AN78/SUM('CEB allocation factors step 1'!AN$68:'CEB allocation factors step 1'!AN$80)),'CEB allocation factors step 1'!AN78/SUM('CEB allocation factors step 1'!AN$68:'CEB allocation factors step 1'!AN$80),0)</f>
        <v>0</v>
      </c>
      <c r="AO41" s="801">
        <f>IF(ISNUMBER('CEB allocation factors step 1'!AO78/SUM('CEB allocation factors step 1'!AO$68:'CEB allocation factors step 1'!AO$80)),'CEB allocation factors step 1'!AO78/SUM('CEB allocation factors step 1'!AO$68:'CEB allocation factors step 1'!AO$80),0)</f>
        <v>0</v>
      </c>
      <c r="AP41" s="801">
        <f>IF(ISNUMBER('CEB allocation factors step 1'!AP78/SUM('CEB allocation factors step 1'!AP$68:'CEB allocation factors step 1'!AP$80)),'CEB allocation factors step 1'!AP78/SUM('CEB allocation factors step 1'!AP$68:'CEB allocation factors step 1'!AP$80),0)</f>
        <v>0</v>
      </c>
      <c r="AQ41" s="801">
        <f>IF(ISNUMBER('CEB allocation factors step 1'!AQ78/SUM('CEB allocation factors step 1'!AQ$68:'CEB allocation factors step 1'!AQ$80)),'CEB allocation factors step 1'!AQ78/SUM('CEB allocation factors step 1'!AQ$68:'CEB allocation factors step 1'!AQ$80),0)</f>
        <v>0</v>
      </c>
      <c r="AR41" s="801">
        <f>IF(ISNUMBER('CEB allocation factors step 1'!AR78/SUM('CEB allocation factors step 1'!AR$68:'CEB allocation factors step 1'!AR$80)),'CEB allocation factors step 1'!AR78/SUM('CEB allocation factors step 1'!AR$68:'CEB allocation factors step 1'!AR$80),0)</f>
        <v>0</v>
      </c>
      <c r="AS41" s="801">
        <f>IF(ISNUMBER('CEB allocation factors step 1'!AS78/SUM('CEB allocation factors step 1'!AS$68:'CEB allocation factors step 1'!AS$80)),'CEB allocation factors step 1'!AS78/SUM('CEB allocation factors step 1'!AS$68:'CEB allocation factors step 1'!AS$80),0)</f>
        <v>0</v>
      </c>
      <c r="AT41" s="803">
        <f>IF(ISNUMBER('CEB allocation factors step 1'!AT78/SUM('CEB allocation factors step 1'!AT$68:'CEB allocation factors step 1'!AT$80)),'CEB allocation factors step 1'!AT78/SUM('CEB allocation factors step 1'!AT$68:'CEB allocation factors step 1'!AT$80),0)</f>
        <v>0</v>
      </c>
      <c r="AU41" s="801">
        <f>IF(ISNUMBER('CEB allocation factors step 1'!AU78/SUM('CEB allocation factors step 1'!AU$68:'CEB allocation factors step 1'!AU$80)),'CEB allocation factors step 1'!AU78/SUM('CEB allocation factors step 1'!AU$68:'CEB allocation factors step 1'!AU$80),0)</f>
        <v>0</v>
      </c>
      <c r="AV41" s="801">
        <f>IF(ISNUMBER('CEB allocation factors step 1'!AV78/SUM('CEB allocation factors step 1'!AV$68:'CEB allocation factors step 1'!AV$80)),'CEB allocation factors step 1'!AV78/SUM('CEB allocation factors step 1'!AV$68:'CEB allocation factors step 1'!AV$80),0)</f>
        <v>0</v>
      </c>
      <c r="AW41" s="801">
        <f>IF(ISNUMBER('CEB allocation factors step 1'!AW78/SUM('CEB allocation factors step 1'!AW$68:'CEB allocation factors step 1'!AW$80)),'CEB allocation factors step 1'!AW78/SUM('CEB allocation factors step 1'!AW$68:'CEB allocation factors step 1'!AW$80),0)</f>
        <v>0</v>
      </c>
      <c r="AX41" s="750">
        <f>IF(ISNUMBER('CEB allocation factors step 1'!AX78/SUM('CEB allocation factors step 1'!AX$68:'CEB allocation factors step 1'!AX$80)),'CEB allocation factors step 1'!AX78/SUM('CEB allocation factors step 1'!AX$68:'CEB allocation factors step 1'!AX$80),0)</f>
        <v>0</v>
      </c>
      <c r="AY41" s="43">
        <f>IF(ISNUMBER('CEB allocation factors step 1'!AY78/SUM('CEB allocation factors step 1'!AY$68:'CEB allocation factors step 1'!AY$80)),'CEB allocation factors step 1'!AY78/SUM('CEB allocation factors step 1'!AY$68:'CEB allocation factors step 1'!AY$80),0)</f>
        <v>0</v>
      </c>
      <c r="AZ41" s="2">
        <f>IF(ISNUMBER('CEB allocation factors step 1'!AZ78/SUM('CEB allocation factors step 1'!AZ$68:'CEB allocation factors step 1'!AZ$80)),'CEB allocation factors step 1'!AZ78/SUM('CEB allocation factors step 1'!AZ$68:'CEB allocation factors step 1'!AZ$80),0)</f>
        <v>0</v>
      </c>
      <c r="BA41" s="2">
        <f>IF(ISNUMBER('CEB allocation factors step 1'!BA78/SUM('CEB allocation factors step 1'!BA$68:'CEB allocation factors step 1'!BA$80)),'CEB allocation factors step 1'!BA78/SUM('CEB allocation factors step 1'!BA$68:'CEB allocation factors step 1'!BA$80),0)</f>
        <v>0</v>
      </c>
      <c r="BB41" s="2">
        <f>IF(ISNUMBER('CEB allocation factors step 1'!BB78/SUM('CEB allocation factors step 1'!BB$68:'CEB allocation factors step 1'!BB$80)),'CEB allocation factors step 1'!BB78/SUM('CEB allocation factors step 1'!BB$68:'CEB allocation factors step 1'!BB$80),0)</f>
        <v>0</v>
      </c>
      <c r="BC41" s="746">
        <f>IF(ISNUMBER('CEB allocation factors step 1'!BC78/SUM('CEB allocation factors step 1'!BC$68:'CEB allocation factors step 1'!BC$80)),'CEB allocation factors step 1'!BC78/SUM('CEB allocation factors step 1'!BC$68:'CEB allocation factors step 1'!BC$80),0)</f>
        <v>0</v>
      </c>
      <c r="BD41" s="85">
        <f>IF(ISNUMBER('CEB allocation factors step 1'!BD78/SUM('CEB allocation factors step 1'!BD$68:'CEB allocation factors step 1'!BD$80)),'CEB allocation factors step 1'!BD78/SUM('CEB allocation factors step 1'!BD$68:'CEB allocation factors step 1'!BD$80),0)</f>
        <v>0</v>
      </c>
    </row>
    <row r="42" spans="5:56" x14ac:dyDescent="0.2">
      <c r="E42" s="746" t="str">
        <f>'CEB allocation factors step 1'!B79</f>
        <v>Textile and leather</v>
      </c>
      <c r="F42" s="84">
        <f>IF(ISNUMBER('CEB allocation factors step 1'!F79/SUM('CEB allocation factors step 1'!F$68:'CEB allocation factors step 1'!F$80)),'CEB allocation factors step 1'!F79/SUM('CEB allocation factors step 1'!F$68:'CEB allocation factors step 1'!F$80),0)</f>
        <v>0</v>
      </c>
      <c r="G42" s="2">
        <f>IF(ISNUMBER('CEB allocation factors step 1'!G79/SUM('CEB allocation factors step 1'!G$68:'CEB allocation factors step 1'!G$80)),'CEB allocation factors step 1'!G79/SUM('CEB allocation factors step 1'!G$68:'CEB allocation factors step 1'!G$80),0)</f>
        <v>0</v>
      </c>
      <c r="H42" s="2">
        <f>IF(ISNUMBER('CEB allocation factors step 1'!H79/SUM('CEB allocation factors step 1'!H$68:'CEB allocation factors step 1'!H$80)),'CEB allocation factors step 1'!H79/SUM('CEB allocation factors step 1'!H$68:'CEB allocation factors step 1'!H$80),0)</f>
        <v>0</v>
      </c>
      <c r="I42" s="2">
        <f>IF(ISNUMBER('CEB allocation factors step 1'!I79/SUM('CEB allocation factors step 1'!I$68:'CEB allocation factors step 1'!I$80)),'CEB allocation factors step 1'!I79/SUM('CEB allocation factors step 1'!I$68:'CEB allocation factors step 1'!I$80),0)</f>
        <v>0</v>
      </c>
      <c r="J42" s="2">
        <f>IF(ISNUMBER('CEB allocation factors step 1'!J79/SUM('CEB allocation factors step 1'!J$68:'CEB allocation factors step 1'!J$80)),'CEB allocation factors step 1'!J79/SUM('CEB allocation factors step 1'!J$68:'CEB allocation factors step 1'!J$80),0)</f>
        <v>0</v>
      </c>
      <c r="K42" s="2">
        <f>IF(ISNUMBER('CEB allocation factors step 1'!K79/SUM('CEB allocation factors step 1'!K$68:'CEB allocation factors step 1'!K$80)),'CEB allocation factors step 1'!K79/SUM('CEB allocation factors step 1'!K$68:'CEB allocation factors step 1'!K$80),0)</f>
        <v>0</v>
      </c>
      <c r="L42" s="754">
        <f>IF(ISNUMBER('CEB allocation factors step 1'!L79/SUM('CEB allocation factors step 1'!L$68:'CEB allocation factors step 1'!L$80)),'CEB allocation factors step 1'!L79/SUM('CEB allocation factors step 1'!L$68:'CEB allocation factors step 1'!L$80),0)</f>
        <v>0</v>
      </c>
      <c r="M42" s="2">
        <f>IF(ISNUMBER('CEB allocation factors step 1'!M79/SUM('CEB allocation factors step 1'!M$68:'CEB allocation factors step 1'!M$80)),'CEB allocation factors step 1'!M79/SUM('CEB allocation factors step 1'!M$68:'CEB allocation factors step 1'!M$80),0)</f>
        <v>0</v>
      </c>
      <c r="N42" s="2">
        <f>IF(ISNUMBER('CEB allocation factors step 1'!N79/SUM('CEB allocation factors step 1'!N$68:'CEB allocation factors step 1'!N$80)),'CEB allocation factors step 1'!N79/SUM('CEB allocation factors step 1'!N$68:'CEB allocation factors step 1'!N$80),0)</f>
        <v>0</v>
      </c>
      <c r="O42" s="2">
        <f>IF(ISNUMBER('CEB allocation factors step 1'!O79/SUM('CEB allocation factors step 1'!O$68:'CEB allocation factors step 1'!O$80)),'CEB allocation factors step 1'!O79/SUM('CEB allocation factors step 1'!O$68:'CEB allocation factors step 1'!O$80),0)</f>
        <v>0</v>
      </c>
      <c r="P42" s="2">
        <f>IF(ISNUMBER('CEB allocation factors step 1'!P79/SUM('CEB allocation factors step 1'!P$68:'CEB allocation factors step 1'!P$80)),'CEB allocation factors step 1'!P79/SUM('CEB allocation factors step 1'!P$68:'CEB allocation factors step 1'!P$80),0)</f>
        <v>0</v>
      </c>
      <c r="Q42" s="2">
        <f>IF(ISNUMBER('CEB allocation factors step 1'!Q79/SUM('CEB allocation factors step 1'!Q$68:'CEB allocation factors step 1'!Q$80)),'CEB allocation factors step 1'!Q79/SUM('CEB allocation factors step 1'!Q$68:'CEB allocation factors step 1'!Q$80),0)</f>
        <v>0</v>
      </c>
      <c r="R42" s="84">
        <f>IF(ISNUMBER('CEB allocation factors step 1'!R79/SUM('CEB allocation factors step 1'!R$68:'CEB allocation factors step 1'!R$80)),'CEB allocation factors step 1'!R79/SUM('CEB allocation factors step 1'!R$68:'CEB allocation factors step 1'!R$80),0)</f>
        <v>0</v>
      </c>
      <c r="S42" s="2">
        <f>IF(ISNUMBER('CEB allocation factors step 1'!S79/SUM('CEB allocation factors step 1'!S$68:'CEB allocation factors step 1'!S$80)),'CEB allocation factors step 1'!S79/SUM('CEB allocation factors step 1'!S$68:'CEB allocation factors step 1'!S$80),0)</f>
        <v>0</v>
      </c>
      <c r="T42" s="2">
        <f>IF(ISNUMBER('CEB allocation factors step 1'!T79/SUM('CEB allocation factors step 1'!T$68:'CEB allocation factors step 1'!T$80)),'CEB allocation factors step 1'!T79/SUM('CEB allocation factors step 1'!T$68:'CEB allocation factors step 1'!T$80),0)</f>
        <v>0</v>
      </c>
      <c r="U42" s="85">
        <f>IF(ISNUMBER('CEB allocation factors step 1'!U79/SUM('CEB allocation factors step 1'!U$68:'CEB allocation factors step 1'!U$80)),'CEB allocation factors step 1'!U79/SUM('CEB allocation factors step 1'!U$68:'CEB allocation factors step 1'!U$80),0)</f>
        <v>0</v>
      </c>
      <c r="V42" s="2">
        <f>IF(ISNUMBER('CEB allocation factors step 1'!V79/SUM('CEB allocation factors step 1'!V$68:'CEB allocation factors step 1'!V$80)),'CEB allocation factors step 1'!V79/SUM('CEB allocation factors step 1'!V$68:'CEB allocation factors step 1'!V$80),0)</f>
        <v>0</v>
      </c>
      <c r="W42" s="84">
        <f>IF(ISNUMBER('CEB allocation factors step 1'!W79/SUM('CEB allocation factors step 1'!W$68:'CEB allocation factors step 1'!W$80)),'CEB allocation factors step 1'!W79/SUM('CEB allocation factors step 1'!W$68:'CEB allocation factors step 1'!W$80),0)</f>
        <v>0</v>
      </c>
      <c r="X42" s="802">
        <f>IF(ISNUMBER('CEB allocation factors step 1'!X79/SUM('CEB allocation factors step 1'!X$68:'CEB allocation factors step 1'!X$80)),'CEB allocation factors step 1'!X79/SUM('CEB allocation factors step 1'!X$68:'CEB allocation factors step 1'!X$80),0)</f>
        <v>0</v>
      </c>
      <c r="Y42" s="801">
        <f>IF(ISNUMBER('CEB allocation factors step 1'!Y79/SUM('CEB allocation factors step 1'!Y$68:'CEB allocation factors step 1'!Y$80)),'CEB allocation factors step 1'!Y79/SUM('CEB allocation factors step 1'!Y$68:'CEB allocation factors step 1'!Y$80),0)</f>
        <v>0</v>
      </c>
      <c r="Z42" s="801">
        <f>IF(ISNUMBER('CEB allocation factors step 1'!Z79/SUM('CEB allocation factors step 1'!Z$68:'CEB allocation factors step 1'!Z$80)),'CEB allocation factors step 1'!Z79/SUM('CEB allocation factors step 1'!Z$68:'CEB allocation factors step 1'!Z$80),0)</f>
        <v>0</v>
      </c>
      <c r="AA42" s="801">
        <f>IF(ISNUMBER('CEB allocation factors step 1'!AA79/SUM('CEB allocation factors step 1'!AA$68:'CEB allocation factors step 1'!AA$80)),'CEB allocation factors step 1'!AA79/SUM('CEB allocation factors step 1'!AA$68:'CEB allocation factors step 1'!AA$80),0)</f>
        <v>0</v>
      </c>
      <c r="AB42" s="801">
        <f>IF(ISNUMBER('CEB allocation factors step 1'!AB79/SUM('CEB allocation factors step 1'!AB$68:'CEB allocation factors step 1'!AB$80)),'CEB allocation factors step 1'!AB79/SUM('CEB allocation factors step 1'!AB$68:'CEB allocation factors step 1'!AB$80),0)</f>
        <v>0</v>
      </c>
      <c r="AC42" s="801">
        <f>IF(ISNUMBER('CEB allocation factors step 1'!AC79/SUM('CEB allocation factors step 1'!AC$68:'CEB allocation factors step 1'!AC$80)),'CEB allocation factors step 1'!AC79/SUM('CEB allocation factors step 1'!AC$68:'CEB allocation factors step 1'!AC$80),0)</f>
        <v>0</v>
      </c>
      <c r="AD42" s="801">
        <f>IF(ISNUMBER('CEB allocation factors step 1'!AD79/SUM('CEB allocation factors step 1'!AD$68:'CEB allocation factors step 1'!AD$80)),'CEB allocation factors step 1'!AD79/SUM('CEB allocation factors step 1'!AD$68:'CEB allocation factors step 1'!AD$80),0)</f>
        <v>0</v>
      </c>
      <c r="AE42" s="801">
        <f>IF(ISNUMBER('CEB allocation factors step 1'!AE79/SUM('CEB allocation factors step 1'!AE$68:'CEB allocation factors step 1'!AE$80)),'CEB allocation factors step 1'!AE79/SUM('CEB allocation factors step 1'!AE$68:'CEB allocation factors step 1'!AE$80),0)</f>
        <v>0</v>
      </c>
      <c r="AF42" s="801">
        <f>IF(ISNUMBER('CEB allocation factors step 1'!AF79/SUM('CEB allocation factors step 1'!AF$68:'CEB allocation factors step 1'!AF$80)),'CEB allocation factors step 1'!AF79/SUM('CEB allocation factors step 1'!AF$68:'CEB allocation factors step 1'!AF$80),0)</f>
        <v>0</v>
      </c>
      <c r="AG42" s="801">
        <f>IF(ISNUMBER('CEB allocation factors step 1'!AG79/SUM('CEB allocation factors step 1'!AG$68:'CEB allocation factors step 1'!AG$80)),'CEB allocation factors step 1'!AG79/SUM('CEB allocation factors step 1'!AG$68:'CEB allocation factors step 1'!AG$80),0)</f>
        <v>0</v>
      </c>
      <c r="AH42" s="801">
        <f>IF(ISNUMBER('CEB allocation factors step 1'!AH79/SUM('CEB allocation factors step 1'!AH$68:'CEB allocation factors step 1'!AH$80)),'CEB allocation factors step 1'!AH79/SUM('CEB allocation factors step 1'!AH$68:'CEB allocation factors step 1'!AH$80),0)</f>
        <v>0</v>
      </c>
      <c r="AI42" s="801">
        <f>IF(ISNUMBER('CEB allocation factors step 1'!AI79/SUM('CEB allocation factors step 1'!AI$68:'CEB allocation factors step 1'!AI$80)),'CEB allocation factors step 1'!AI79/SUM('CEB allocation factors step 1'!AI$68:'CEB allocation factors step 1'!AI$80),0)</f>
        <v>0</v>
      </c>
      <c r="AJ42" s="801">
        <f>IF(ISNUMBER('CEB allocation factors step 1'!AJ79/SUM('CEB allocation factors step 1'!AJ$68:'CEB allocation factors step 1'!AJ$80)),'CEB allocation factors step 1'!AJ79/SUM('CEB allocation factors step 1'!AJ$68:'CEB allocation factors step 1'!AJ$80),0)</f>
        <v>0</v>
      </c>
      <c r="AK42" s="801">
        <f>IF(ISNUMBER('CEB allocation factors step 1'!AK79/SUM('CEB allocation factors step 1'!AK$68:'CEB allocation factors step 1'!AK$80)),'CEB allocation factors step 1'!AK79/SUM('CEB allocation factors step 1'!AK$68:'CEB allocation factors step 1'!AK$80),0)</f>
        <v>0</v>
      </c>
      <c r="AL42" s="801">
        <f>IF(ISNUMBER('CEB allocation factors step 1'!AL79/SUM('CEB allocation factors step 1'!AL$68:'CEB allocation factors step 1'!AL$80)),'CEB allocation factors step 1'!AL79/SUM('CEB allocation factors step 1'!AL$68:'CEB allocation factors step 1'!AL$80),0)</f>
        <v>0</v>
      </c>
      <c r="AM42" s="801">
        <f>IF(ISNUMBER('CEB allocation factors step 1'!AM79/SUM('CEB allocation factors step 1'!AM$68:'CEB allocation factors step 1'!AM$80)),'CEB allocation factors step 1'!AM79/SUM('CEB allocation factors step 1'!AM$68:'CEB allocation factors step 1'!AM$80),0)</f>
        <v>0</v>
      </c>
      <c r="AN42" s="801">
        <f>IF(ISNUMBER('CEB allocation factors step 1'!AN79/SUM('CEB allocation factors step 1'!AN$68:'CEB allocation factors step 1'!AN$80)),'CEB allocation factors step 1'!AN79/SUM('CEB allocation factors step 1'!AN$68:'CEB allocation factors step 1'!AN$80),0)</f>
        <v>0</v>
      </c>
      <c r="AO42" s="801">
        <f>IF(ISNUMBER('CEB allocation factors step 1'!AO79/SUM('CEB allocation factors step 1'!AO$68:'CEB allocation factors step 1'!AO$80)),'CEB allocation factors step 1'!AO79/SUM('CEB allocation factors step 1'!AO$68:'CEB allocation factors step 1'!AO$80),0)</f>
        <v>0</v>
      </c>
      <c r="AP42" s="801">
        <f>IF(ISNUMBER('CEB allocation factors step 1'!AP79/SUM('CEB allocation factors step 1'!AP$68:'CEB allocation factors step 1'!AP$80)),'CEB allocation factors step 1'!AP79/SUM('CEB allocation factors step 1'!AP$68:'CEB allocation factors step 1'!AP$80),0)</f>
        <v>0</v>
      </c>
      <c r="AQ42" s="801">
        <f>IF(ISNUMBER('CEB allocation factors step 1'!AQ79/SUM('CEB allocation factors step 1'!AQ$68:'CEB allocation factors step 1'!AQ$80)),'CEB allocation factors step 1'!AQ79/SUM('CEB allocation factors step 1'!AQ$68:'CEB allocation factors step 1'!AQ$80),0)</f>
        <v>0</v>
      </c>
      <c r="AR42" s="801">
        <f>IF(ISNUMBER('CEB allocation factors step 1'!AR79/SUM('CEB allocation factors step 1'!AR$68:'CEB allocation factors step 1'!AR$80)),'CEB allocation factors step 1'!AR79/SUM('CEB allocation factors step 1'!AR$68:'CEB allocation factors step 1'!AR$80),0)</f>
        <v>0</v>
      </c>
      <c r="AS42" s="801">
        <f>IF(ISNUMBER('CEB allocation factors step 1'!AS79/SUM('CEB allocation factors step 1'!AS$68:'CEB allocation factors step 1'!AS$80)),'CEB allocation factors step 1'!AS79/SUM('CEB allocation factors step 1'!AS$68:'CEB allocation factors step 1'!AS$80),0)</f>
        <v>0</v>
      </c>
      <c r="AT42" s="803">
        <f>IF(ISNUMBER('CEB allocation factors step 1'!AT79/SUM('CEB allocation factors step 1'!AT$68:'CEB allocation factors step 1'!AT$80)),'CEB allocation factors step 1'!AT79/SUM('CEB allocation factors step 1'!AT$68:'CEB allocation factors step 1'!AT$80),0)</f>
        <v>0</v>
      </c>
      <c r="AU42" s="801">
        <f>IF(ISNUMBER('CEB allocation factors step 1'!AU79/SUM('CEB allocation factors step 1'!AU$68:'CEB allocation factors step 1'!AU$80)),'CEB allocation factors step 1'!AU79/SUM('CEB allocation factors step 1'!AU$68:'CEB allocation factors step 1'!AU$80),0)</f>
        <v>0</v>
      </c>
      <c r="AV42" s="801">
        <f>IF(ISNUMBER('CEB allocation factors step 1'!AV79/SUM('CEB allocation factors step 1'!AV$68:'CEB allocation factors step 1'!AV$80)),'CEB allocation factors step 1'!AV79/SUM('CEB allocation factors step 1'!AV$68:'CEB allocation factors step 1'!AV$80),0)</f>
        <v>0</v>
      </c>
      <c r="AW42" s="801">
        <f>IF(ISNUMBER('CEB allocation factors step 1'!AW79/SUM('CEB allocation factors step 1'!AW$68:'CEB allocation factors step 1'!AW$80)),'CEB allocation factors step 1'!AW79/SUM('CEB allocation factors step 1'!AW$68:'CEB allocation factors step 1'!AW$80),0)</f>
        <v>0</v>
      </c>
      <c r="AX42" s="750">
        <f>IF(ISNUMBER('CEB allocation factors step 1'!AX79/SUM('CEB allocation factors step 1'!AX$68:'CEB allocation factors step 1'!AX$80)),'CEB allocation factors step 1'!AX79/SUM('CEB allocation factors step 1'!AX$68:'CEB allocation factors step 1'!AX$80),0)</f>
        <v>0</v>
      </c>
      <c r="AY42" s="43">
        <f>IF(ISNUMBER('CEB allocation factors step 1'!AY79/SUM('CEB allocation factors step 1'!AY$68:'CEB allocation factors step 1'!AY$80)),'CEB allocation factors step 1'!AY79/SUM('CEB allocation factors step 1'!AY$68:'CEB allocation factors step 1'!AY$80),0)</f>
        <v>0</v>
      </c>
      <c r="AZ42" s="2">
        <f>IF(ISNUMBER('CEB allocation factors step 1'!AZ79/SUM('CEB allocation factors step 1'!AZ$68:'CEB allocation factors step 1'!AZ$80)),'CEB allocation factors step 1'!AZ79/SUM('CEB allocation factors step 1'!AZ$68:'CEB allocation factors step 1'!AZ$80),0)</f>
        <v>0</v>
      </c>
      <c r="BA42" s="2">
        <f>IF(ISNUMBER('CEB allocation factors step 1'!BA79/SUM('CEB allocation factors step 1'!BA$68:'CEB allocation factors step 1'!BA$80)),'CEB allocation factors step 1'!BA79/SUM('CEB allocation factors step 1'!BA$68:'CEB allocation factors step 1'!BA$80),0)</f>
        <v>0</v>
      </c>
      <c r="BB42" s="2">
        <f>IF(ISNUMBER('CEB allocation factors step 1'!BB79/SUM('CEB allocation factors step 1'!BB$68:'CEB allocation factors step 1'!BB$80)),'CEB allocation factors step 1'!BB79/SUM('CEB allocation factors step 1'!BB$68:'CEB allocation factors step 1'!BB$80),0)</f>
        <v>0</v>
      </c>
      <c r="BC42" s="746">
        <f>IF(ISNUMBER('CEB allocation factors step 1'!BC79/SUM('CEB allocation factors step 1'!BC$68:'CEB allocation factors step 1'!BC$80)),'CEB allocation factors step 1'!BC79/SUM('CEB allocation factors step 1'!BC$68:'CEB allocation factors step 1'!BC$80),0)</f>
        <v>0</v>
      </c>
      <c r="BD42" s="85">
        <f>IF(ISNUMBER('CEB allocation factors step 1'!BD79/SUM('CEB allocation factors step 1'!BD$68:'CEB allocation factors step 1'!BD$80)),'CEB allocation factors step 1'!BD79/SUM('CEB allocation factors step 1'!BD$68:'CEB allocation factors step 1'!BD$80),0)</f>
        <v>0</v>
      </c>
    </row>
    <row r="43" spans="5:56" ht="17" thickBot="1" x14ac:dyDescent="0.25">
      <c r="E43" s="784" t="str">
        <f>'CEB allocation factors step 1'!B80</f>
        <v>Non-specified (industry)</v>
      </c>
      <c r="F43" s="91">
        <f>IF(ISNUMBER('CEB allocation factors step 1'!F80/SUM('CEB allocation factors step 1'!F$68:'CEB allocation factors step 1'!F$80)),'CEB allocation factors step 1'!F80/SUM('CEB allocation factors step 1'!F$68:'CEB allocation factors step 1'!F$80),0)</f>
        <v>0</v>
      </c>
      <c r="G43" s="92">
        <f>IF(ISNUMBER('CEB allocation factors step 1'!G80/SUM('CEB allocation factors step 1'!G$68:'CEB allocation factors step 1'!G$80)),'CEB allocation factors step 1'!G80/SUM('CEB allocation factors step 1'!G$68:'CEB allocation factors step 1'!G$80),0)</f>
        <v>0</v>
      </c>
      <c r="H43" s="92">
        <f>IF(ISNUMBER('CEB allocation factors step 1'!H80/SUM('CEB allocation factors step 1'!H$68:'CEB allocation factors step 1'!H$80)),'CEB allocation factors step 1'!H80/SUM('CEB allocation factors step 1'!H$68:'CEB allocation factors step 1'!H$80),0)</f>
        <v>0</v>
      </c>
      <c r="I43" s="92">
        <f>IF(ISNUMBER('CEB allocation factors step 1'!I80/SUM('CEB allocation factors step 1'!I$68:'CEB allocation factors step 1'!I$80)),'CEB allocation factors step 1'!I80/SUM('CEB allocation factors step 1'!I$68:'CEB allocation factors step 1'!I$80),0)</f>
        <v>0</v>
      </c>
      <c r="J43" s="92">
        <f>IF(ISNUMBER('CEB allocation factors step 1'!J80/SUM('CEB allocation factors step 1'!J$68:'CEB allocation factors step 1'!J$80)),'CEB allocation factors step 1'!J80/SUM('CEB allocation factors step 1'!J$68:'CEB allocation factors step 1'!J$80),0)</f>
        <v>0</v>
      </c>
      <c r="K43" s="92">
        <f>IF(ISNUMBER('CEB allocation factors step 1'!K80/SUM('CEB allocation factors step 1'!K$68:'CEB allocation factors step 1'!K$80)),'CEB allocation factors step 1'!K80/SUM('CEB allocation factors step 1'!K$68:'CEB allocation factors step 1'!K$80),0)</f>
        <v>0</v>
      </c>
      <c r="L43" s="752">
        <f>IF(ISNUMBER('CEB allocation factors step 1'!L80/SUM('CEB allocation factors step 1'!L$68:'CEB allocation factors step 1'!L$80)),'CEB allocation factors step 1'!L80/SUM('CEB allocation factors step 1'!L$68:'CEB allocation factors step 1'!L$80),0)</f>
        <v>0</v>
      </c>
      <c r="M43" s="92">
        <f>IF(ISNUMBER('CEB allocation factors step 1'!M80/SUM('CEB allocation factors step 1'!M$68:'CEB allocation factors step 1'!M$80)),'CEB allocation factors step 1'!M80/SUM('CEB allocation factors step 1'!M$68:'CEB allocation factors step 1'!M$80),0)</f>
        <v>0</v>
      </c>
      <c r="N43" s="92">
        <f>IF(ISNUMBER('CEB allocation factors step 1'!N80/SUM('CEB allocation factors step 1'!N$68:'CEB allocation factors step 1'!N$80)),'CEB allocation factors step 1'!N80/SUM('CEB allocation factors step 1'!N$68:'CEB allocation factors step 1'!N$80),0)</f>
        <v>0</v>
      </c>
      <c r="O43" s="92">
        <f>IF(ISNUMBER('CEB allocation factors step 1'!O80/SUM('CEB allocation factors step 1'!O$68:'CEB allocation factors step 1'!O$80)),'CEB allocation factors step 1'!O80/SUM('CEB allocation factors step 1'!O$68:'CEB allocation factors step 1'!O$80),0)</f>
        <v>0</v>
      </c>
      <c r="P43" s="92">
        <f>IF(ISNUMBER('CEB allocation factors step 1'!P80/SUM('CEB allocation factors step 1'!P$68:'CEB allocation factors step 1'!P$80)),'CEB allocation factors step 1'!P80/SUM('CEB allocation factors step 1'!P$68:'CEB allocation factors step 1'!P$80),0)</f>
        <v>0</v>
      </c>
      <c r="Q43" s="92">
        <f>IF(ISNUMBER('CEB allocation factors step 1'!Q80/SUM('CEB allocation factors step 1'!Q$68:'CEB allocation factors step 1'!Q$80)),'CEB allocation factors step 1'!Q80/SUM('CEB allocation factors step 1'!Q$68:'CEB allocation factors step 1'!Q$80),0)</f>
        <v>0</v>
      </c>
      <c r="R43" s="91">
        <f>IF(ISNUMBER('CEB allocation factors step 1'!R80/SUM('CEB allocation factors step 1'!R$68:'CEB allocation factors step 1'!R$80)),'CEB allocation factors step 1'!R80/SUM('CEB allocation factors step 1'!R$68:'CEB allocation factors step 1'!R$80),0)</f>
        <v>0</v>
      </c>
      <c r="S43" s="92">
        <f>IF(ISNUMBER('CEB allocation factors step 1'!S80/SUM('CEB allocation factors step 1'!S$68:'CEB allocation factors step 1'!S$80)),'CEB allocation factors step 1'!S80/SUM('CEB allocation factors step 1'!S$68:'CEB allocation factors step 1'!S$80),0)</f>
        <v>0</v>
      </c>
      <c r="T43" s="92">
        <f>IF(ISNUMBER('CEB allocation factors step 1'!T80/SUM('CEB allocation factors step 1'!T$68:'CEB allocation factors step 1'!T$80)),'CEB allocation factors step 1'!T80/SUM('CEB allocation factors step 1'!T$68:'CEB allocation factors step 1'!T$80),0)</f>
        <v>0</v>
      </c>
      <c r="U43" s="94">
        <f>IF(ISNUMBER('CEB allocation factors step 1'!U80/SUM('CEB allocation factors step 1'!U$68:'CEB allocation factors step 1'!U$80)),'CEB allocation factors step 1'!U80/SUM('CEB allocation factors step 1'!U$68:'CEB allocation factors step 1'!U$80),0)</f>
        <v>0</v>
      </c>
      <c r="V43" s="92">
        <f>IF(ISNUMBER('CEB allocation factors step 1'!V80/SUM('CEB allocation factors step 1'!V$68:'CEB allocation factors step 1'!V$80)),'CEB allocation factors step 1'!V80/SUM('CEB allocation factors step 1'!V$68:'CEB allocation factors step 1'!V$80),0)</f>
        <v>0</v>
      </c>
      <c r="W43" s="91">
        <f>IF(ISNUMBER('CEB allocation factors step 1'!W80/SUM('CEB allocation factors step 1'!W$68:'CEB allocation factors step 1'!W$80)),'CEB allocation factors step 1'!W80/SUM('CEB allocation factors step 1'!W$68:'CEB allocation factors step 1'!W$80),0)</f>
        <v>0</v>
      </c>
      <c r="X43" s="804">
        <f>IF(ISNUMBER('CEB allocation factors step 1'!X80/SUM('CEB allocation factors step 1'!X$68:'CEB allocation factors step 1'!X$80)),'CEB allocation factors step 1'!X80/SUM('CEB allocation factors step 1'!X$68:'CEB allocation factors step 1'!X$80),0)</f>
        <v>0</v>
      </c>
      <c r="Y43" s="805">
        <f>IF(ISNUMBER('CEB allocation factors step 1'!Y80/SUM('CEB allocation factors step 1'!Y$68:'CEB allocation factors step 1'!Y$80)),'CEB allocation factors step 1'!Y80/SUM('CEB allocation factors step 1'!Y$68:'CEB allocation factors step 1'!Y$80),0)</f>
        <v>0</v>
      </c>
      <c r="Z43" s="805">
        <f>IF(ISNUMBER('CEB allocation factors step 1'!Z80/SUM('CEB allocation factors step 1'!Z$68:'CEB allocation factors step 1'!Z$80)),'CEB allocation factors step 1'!Z80/SUM('CEB allocation factors step 1'!Z$68:'CEB allocation factors step 1'!Z$80),0)</f>
        <v>0</v>
      </c>
      <c r="AA43" s="805">
        <f>IF(ISNUMBER('CEB allocation factors step 1'!AA80/SUM('CEB allocation factors step 1'!AA$68:'CEB allocation factors step 1'!AA$80)),'CEB allocation factors step 1'!AA80/SUM('CEB allocation factors step 1'!AA$68:'CEB allocation factors step 1'!AA$80),0)</f>
        <v>0</v>
      </c>
      <c r="AB43" s="805">
        <f>IF(ISNUMBER('CEB allocation factors step 1'!AB80/SUM('CEB allocation factors step 1'!AB$68:'CEB allocation factors step 1'!AB$80)),'CEB allocation factors step 1'!AB80/SUM('CEB allocation factors step 1'!AB$68:'CEB allocation factors step 1'!AB$80),0)</f>
        <v>0</v>
      </c>
      <c r="AC43" s="805">
        <f>IF(ISNUMBER('CEB allocation factors step 1'!AC80/SUM('CEB allocation factors step 1'!AC$68:'CEB allocation factors step 1'!AC$80)),'CEB allocation factors step 1'!AC80/SUM('CEB allocation factors step 1'!AC$68:'CEB allocation factors step 1'!AC$80),0)</f>
        <v>0</v>
      </c>
      <c r="AD43" s="805">
        <f>IF(ISNUMBER('CEB allocation factors step 1'!AD80/SUM('CEB allocation factors step 1'!AD$68:'CEB allocation factors step 1'!AD$80)),'CEB allocation factors step 1'!AD80/SUM('CEB allocation factors step 1'!AD$68:'CEB allocation factors step 1'!AD$80),0)</f>
        <v>0</v>
      </c>
      <c r="AE43" s="805">
        <f>IF(ISNUMBER('CEB allocation factors step 1'!AE80/SUM('CEB allocation factors step 1'!AE$68:'CEB allocation factors step 1'!AE$80)),'CEB allocation factors step 1'!AE80/SUM('CEB allocation factors step 1'!AE$68:'CEB allocation factors step 1'!AE$80),0)</f>
        <v>0</v>
      </c>
      <c r="AF43" s="805">
        <f>IF(ISNUMBER('CEB allocation factors step 1'!AF80/SUM('CEB allocation factors step 1'!AF$68:'CEB allocation factors step 1'!AF$80)),'CEB allocation factors step 1'!AF80/SUM('CEB allocation factors step 1'!AF$68:'CEB allocation factors step 1'!AF$80),0)</f>
        <v>0</v>
      </c>
      <c r="AG43" s="805">
        <f>IF(ISNUMBER('CEB allocation factors step 1'!AG80/SUM('CEB allocation factors step 1'!AG$68:'CEB allocation factors step 1'!AG$80)),'CEB allocation factors step 1'!AG80/SUM('CEB allocation factors step 1'!AG$68:'CEB allocation factors step 1'!AG$80),0)</f>
        <v>0</v>
      </c>
      <c r="AH43" s="805">
        <f>IF(ISNUMBER('CEB allocation factors step 1'!AH80/SUM('CEB allocation factors step 1'!AH$68:'CEB allocation factors step 1'!AH$80)),'CEB allocation factors step 1'!AH80/SUM('CEB allocation factors step 1'!AH$68:'CEB allocation factors step 1'!AH$80),0)</f>
        <v>0</v>
      </c>
      <c r="AI43" s="805">
        <f>IF(ISNUMBER('CEB allocation factors step 1'!AI80/SUM('CEB allocation factors step 1'!AI$68:'CEB allocation factors step 1'!AI$80)),'CEB allocation factors step 1'!AI80/SUM('CEB allocation factors step 1'!AI$68:'CEB allocation factors step 1'!AI$80),0)</f>
        <v>0</v>
      </c>
      <c r="AJ43" s="805">
        <f>IF(ISNUMBER('CEB allocation factors step 1'!AJ80/SUM('CEB allocation factors step 1'!AJ$68:'CEB allocation factors step 1'!AJ$80)),'CEB allocation factors step 1'!AJ80/SUM('CEB allocation factors step 1'!AJ$68:'CEB allocation factors step 1'!AJ$80),0)</f>
        <v>0</v>
      </c>
      <c r="AK43" s="805">
        <f>IF(ISNUMBER('CEB allocation factors step 1'!AK80/SUM('CEB allocation factors step 1'!AK$68:'CEB allocation factors step 1'!AK$80)),'CEB allocation factors step 1'!AK80/SUM('CEB allocation factors step 1'!AK$68:'CEB allocation factors step 1'!AK$80),0)</f>
        <v>0</v>
      </c>
      <c r="AL43" s="805">
        <f>IF(ISNUMBER('CEB allocation factors step 1'!AL80/SUM('CEB allocation factors step 1'!AL$68:'CEB allocation factors step 1'!AL$80)),'CEB allocation factors step 1'!AL80/SUM('CEB allocation factors step 1'!AL$68:'CEB allocation factors step 1'!AL$80),0)</f>
        <v>0</v>
      </c>
      <c r="AM43" s="805">
        <f>IF(ISNUMBER('CEB allocation factors step 1'!AM80/SUM('CEB allocation factors step 1'!AM$68:'CEB allocation factors step 1'!AM$80)),'CEB allocation factors step 1'!AM80/SUM('CEB allocation factors step 1'!AM$68:'CEB allocation factors step 1'!AM$80),0)</f>
        <v>0</v>
      </c>
      <c r="AN43" s="805">
        <f>IF(ISNUMBER('CEB allocation factors step 1'!AN80/SUM('CEB allocation factors step 1'!AN$68:'CEB allocation factors step 1'!AN$80)),'CEB allocation factors step 1'!AN80/SUM('CEB allocation factors step 1'!AN$68:'CEB allocation factors step 1'!AN$80),0)</f>
        <v>0</v>
      </c>
      <c r="AO43" s="805">
        <f>IF(ISNUMBER('CEB allocation factors step 1'!AO80/SUM('CEB allocation factors step 1'!AO$68:'CEB allocation factors step 1'!AO$80)),'CEB allocation factors step 1'!AO80/SUM('CEB allocation factors step 1'!AO$68:'CEB allocation factors step 1'!AO$80),0)</f>
        <v>0</v>
      </c>
      <c r="AP43" s="805">
        <f>IF(ISNUMBER('CEB allocation factors step 1'!AP80/SUM('CEB allocation factors step 1'!AP$68:'CEB allocation factors step 1'!AP$80)),'CEB allocation factors step 1'!AP80/SUM('CEB allocation factors step 1'!AP$68:'CEB allocation factors step 1'!AP$80),0)</f>
        <v>0</v>
      </c>
      <c r="AQ43" s="805">
        <f>IF(ISNUMBER('CEB allocation factors step 1'!AQ80/SUM('CEB allocation factors step 1'!AQ$68:'CEB allocation factors step 1'!AQ$80)),'CEB allocation factors step 1'!AQ80/SUM('CEB allocation factors step 1'!AQ$68:'CEB allocation factors step 1'!AQ$80),0)</f>
        <v>0</v>
      </c>
      <c r="AR43" s="805">
        <f>IF(ISNUMBER('CEB allocation factors step 1'!AR80/SUM('CEB allocation factors step 1'!AR$68:'CEB allocation factors step 1'!AR$80)),'CEB allocation factors step 1'!AR80/SUM('CEB allocation factors step 1'!AR$68:'CEB allocation factors step 1'!AR$80),0)</f>
        <v>0</v>
      </c>
      <c r="AS43" s="805">
        <f>IF(ISNUMBER('CEB allocation factors step 1'!AS80/SUM('CEB allocation factors step 1'!AS$68:'CEB allocation factors step 1'!AS$80)),'CEB allocation factors step 1'!AS80/SUM('CEB allocation factors step 1'!AS$68:'CEB allocation factors step 1'!AS$80),0)</f>
        <v>0</v>
      </c>
      <c r="AT43" s="806">
        <f>IF(ISNUMBER('CEB allocation factors step 1'!AT80/SUM('CEB allocation factors step 1'!AT$68:'CEB allocation factors step 1'!AT$80)),'CEB allocation factors step 1'!AT80/SUM('CEB allocation factors step 1'!AT$68:'CEB allocation factors step 1'!AT$80),0)</f>
        <v>0</v>
      </c>
      <c r="AU43" s="805">
        <f>IF(ISNUMBER('CEB allocation factors step 1'!AU80/SUM('CEB allocation factors step 1'!AU$68:'CEB allocation factors step 1'!AU$80)),'CEB allocation factors step 1'!AU80/SUM('CEB allocation factors step 1'!AU$68:'CEB allocation factors step 1'!AU$80),0)</f>
        <v>0</v>
      </c>
      <c r="AV43" s="805">
        <f>IF(ISNUMBER('CEB allocation factors step 1'!AV80/SUM('CEB allocation factors step 1'!AV$68:'CEB allocation factors step 1'!AV$80)),'CEB allocation factors step 1'!AV80/SUM('CEB allocation factors step 1'!AV$68:'CEB allocation factors step 1'!AV$80),0)</f>
        <v>0</v>
      </c>
      <c r="AW43" s="805">
        <f>IF(ISNUMBER('CEB allocation factors step 1'!AW80/SUM('CEB allocation factors step 1'!AW$68:'CEB allocation factors step 1'!AW$80)),'CEB allocation factors step 1'!AW80/SUM('CEB allocation factors step 1'!AW$68:'CEB allocation factors step 1'!AW$80),0)</f>
        <v>0</v>
      </c>
      <c r="AX43" s="751">
        <f>IF(ISNUMBER('CEB allocation factors step 1'!AX80/SUM('CEB allocation factors step 1'!AX$68:'CEB allocation factors step 1'!AX$80)),'CEB allocation factors step 1'!AX80/SUM('CEB allocation factors step 1'!AX$68:'CEB allocation factors step 1'!AX$80),0)</f>
        <v>0</v>
      </c>
      <c r="AY43" s="744">
        <f>IF(ISNUMBER('CEB allocation factors step 1'!AY80/SUM('CEB allocation factors step 1'!AY$68:'CEB allocation factors step 1'!AY$80)),'CEB allocation factors step 1'!AY80/SUM('CEB allocation factors step 1'!AY$68:'CEB allocation factors step 1'!AY$80),0)</f>
        <v>0</v>
      </c>
      <c r="AZ43" s="92">
        <f>IF(ISNUMBER('CEB allocation factors step 1'!AZ80/SUM('CEB allocation factors step 1'!AZ$68:'CEB allocation factors step 1'!AZ$80)),'CEB allocation factors step 1'!AZ80/SUM('CEB allocation factors step 1'!AZ$68:'CEB allocation factors step 1'!AZ$80),0)</f>
        <v>0</v>
      </c>
      <c r="BA43" s="92">
        <f>IF(ISNUMBER('CEB allocation factors step 1'!BA80/SUM('CEB allocation factors step 1'!BA$68:'CEB allocation factors step 1'!BA$80)),'CEB allocation factors step 1'!BA80/SUM('CEB allocation factors step 1'!BA$68:'CEB allocation factors step 1'!BA$80),0)</f>
        <v>0</v>
      </c>
      <c r="BB43" s="92">
        <f>IF(ISNUMBER('CEB allocation factors step 1'!BB80/SUM('CEB allocation factors step 1'!BB$68:'CEB allocation factors step 1'!BB$80)),'CEB allocation factors step 1'!BB80/SUM('CEB allocation factors step 1'!BB$68:'CEB allocation factors step 1'!BB$80),0)</f>
        <v>0</v>
      </c>
      <c r="BC43" s="747">
        <f>IF(ISNUMBER('CEB allocation factors step 1'!BC80/SUM('CEB allocation factors step 1'!BC$68:'CEB allocation factors step 1'!BC$80)),'CEB allocation factors step 1'!BC80/SUM('CEB allocation factors step 1'!BC$68:'CEB allocation factors step 1'!BC$80),0)</f>
        <v>0</v>
      </c>
      <c r="BD43" s="94">
        <f>IF(ISNUMBER('CEB allocation factors step 1'!BD80/SUM('CEB allocation factors step 1'!BD$68:'CEB allocation factors step 1'!BD$80)),'CEB allocation factors step 1'!BD80/SUM('CEB allocation factors step 1'!BD$68:'CEB allocation factors step 1'!BD$80),0)</f>
        <v>0</v>
      </c>
    </row>
    <row r="48" spans="5:56" ht="17" thickBot="1" x14ac:dyDescent="0.25"/>
    <row r="49" spans="5:57" ht="17" thickBot="1" x14ac:dyDescent="0.25">
      <c r="E49" s="3" t="s">
        <v>221</v>
      </c>
      <c r="F49" s="283"/>
      <c r="G49" s="104"/>
      <c r="H49" s="104"/>
      <c r="I49" s="104"/>
      <c r="J49" s="104"/>
      <c r="K49" s="104"/>
      <c r="L49" s="104"/>
      <c r="M49" s="104"/>
      <c r="N49" s="104"/>
      <c r="O49" s="104"/>
      <c r="P49" s="104"/>
      <c r="Q49" s="104"/>
      <c r="R49" s="104"/>
      <c r="S49" s="104"/>
      <c r="T49" s="104"/>
      <c r="U49" s="104"/>
      <c r="V49" s="104"/>
      <c r="W49" s="264"/>
      <c r="X49" s="104"/>
      <c r="Y49" s="104"/>
      <c r="Z49" s="104"/>
      <c r="AA49" s="104"/>
      <c r="AB49" s="104"/>
      <c r="AC49" s="104"/>
      <c r="AD49" s="104"/>
      <c r="AE49" s="104"/>
      <c r="AF49" s="104"/>
      <c r="AG49" s="104"/>
      <c r="AH49" s="104"/>
      <c r="AI49" s="104"/>
      <c r="AJ49" s="104"/>
      <c r="AK49" s="104"/>
      <c r="AL49" s="104"/>
      <c r="AM49" s="104"/>
      <c r="AN49" s="104"/>
      <c r="AO49" s="104"/>
      <c r="AP49" s="104"/>
      <c r="AQ49" s="104"/>
      <c r="AR49" s="104"/>
      <c r="AS49" s="104"/>
      <c r="AT49" s="104"/>
      <c r="AU49" s="283"/>
      <c r="AV49" s="104"/>
      <c r="AW49" s="83"/>
      <c r="AX49" s="283"/>
      <c r="AY49" s="104"/>
      <c r="AZ49" s="104"/>
      <c r="BA49" s="104"/>
      <c r="BB49" s="104"/>
      <c r="BC49" s="83"/>
      <c r="BD49" s="5"/>
    </row>
    <row r="50" spans="5:57" x14ac:dyDescent="0.2">
      <c r="E50" s="53" t="s">
        <v>55</v>
      </c>
      <c r="F50" s="279" t="s">
        <v>140</v>
      </c>
      <c r="G50" s="40" t="s">
        <v>141</v>
      </c>
      <c r="H50" s="40" t="s">
        <v>142</v>
      </c>
      <c r="I50" s="40" t="s">
        <v>143</v>
      </c>
      <c r="J50" s="40" t="s">
        <v>144</v>
      </c>
      <c r="K50" s="40" t="s">
        <v>145</v>
      </c>
      <c r="L50" s="273" t="s">
        <v>146</v>
      </c>
      <c r="M50" s="40" t="s">
        <v>147</v>
      </c>
      <c r="N50" s="40" t="s">
        <v>148</v>
      </c>
      <c r="O50" s="40" t="s">
        <v>149</v>
      </c>
      <c r="P50" s="40" t="s">
        <v>150</v>
      </c>
      <c r="Q50" s="40" t="s">
        <v>151</v>
      </c>
      <c r="R50" s="277" t="s">
        <v>152</v>
      </c>
      <c r="S50" s="155" t="s">
        <v>153</v>
      </c>
      <c r="T50" s="155" t="s">
        <v>154</v>
      </c>
      <c r="U50" s="156" t="s">
        <v>155</v>
      </c>
      <c r="V50" s="40" t="s">
        <v>156</v>
      </c>
      <c r="W50" s="274" t="s">
        <v>157</v>
      </c>
      <c r="X50" s="40" t="s">
        <v>158</v>
      </c>
      <c r="Y50" s="40" t="s">
        <v>159</v>
      </c>
      <c r="Z50" s="40" t="s">
        <v>160</v>
      </c>
      <c r="AA50" s="40" t="s">
        <v>161</v>
      </c>
      <c r="AB50" s="40" t="s">
        <v>162</v>
      </c>
      <c r="AC50" s="40" t="s">
        <v>163</v>
      </c>
      <c r="AD50" s="40" t="s">
        <v>164</v>
      </c>
      <c r="AE50" s="40" t="s">
        <v>165</v>
      </c>
      <c r="AF50" s="40" t="s">
        <v>166</v>
      </c>
      <c r="AG50" s="40" t="s">
        <v>167</v>
      </c>
      <c r="AH50" s="40" t="s">
        <v>168</v>
      </c>
      <c r="AI50" s="40" t="s">
        <v>169</v>
      </c>
      <c r="AJ50" s="40" t="s">
        <v>170</v>
      </c>
      <c r="AK50" s="40" t="s">
        <v>171</v>
      </c>
      <c r="AL50" s="40" t="s">
        <v>172</v>
      </c>
      <c r="AM50" s="40" t="s">
        <v>173</v>
      </c>
      <c r="AN50" s="40" t="s">
        <v>174</v>
      </c>
      <c r="AO50" s="40" t="s">
        <v>175</v>
      </c>
      <c r="AP50" s="40" t="s">
        <v>176</v>
      </c>
      <c r="AQ50" s="40" t="s">
        <v>177</v>
      </c>
      <c r="AR50" s="40" t="s">
        <v>178</v>
      </c>
      <c r="AS50" s="40" t="s">
        <v>179</v>
      </c>
      <c r="AT50" s="40" t="s">
        <v>180</v>
      </c>
      <c r="AU50" s="279" t="s">
        <v>181</v>
      </c>
      <c r="AV50" s="273" t="s">
        <v>182</v>
      </c>
      <c r="AW50" s="41" t="s">
        <v>183</v>
      </c>
      <c r="AX50" s="279" t="s">
        <v>184</v>
      </c>
      <c r="AY50" s="277" t="s">
        <v>185</v>
      </c>
      <c r="AZ50" s="277" t="s">
        <v>186</v>
      </c>
      <c r="BA50" s="155" t="s">
        <v>187</v>
      </c>
      <c r="BB50" s="156" t="s">
        <v>188</v>
      </c>
      <c r="BC50" s="41" t="s">
        <v>189</v>
      </c>
      <c r="BD50" s="45" t="s">
        <v>190</v>
      </c>
    </row>
    <row r="51" spans="5:57" x14ac:dyDescent="0.2">
      <c r="E51" s="52" t="s">
        <v>133</v>
      </c>
      <c r="F51" s="278">
        <f>IF(ISNUMBER('energy balance'!C95),'energy balance'!C95,0)</f>
        <v>0</v>
      </c>
      <c r="G51">
        <f>IF(ISNUMBER('energy balance'!D95),'energy balance'!D95,0)</f>
        <v>0</v>
      </c>
      <c r="H51">
        <f>IF(ISNUMBER('energy balance'!E95),'energy balance'!E95,0)</f>
        <v>0</v>
      </c>
      <c r="I51">
        <f>IF(ISNUMBER('energy balance'!F95),'energy balance'!F95,0)</f>
        <v>0</v>
      </c>
      <c r="J51">
        <f>IF(ISNUMBER('energy balance'!G95),'energy balance'!G95,0)</f>
        <v>0</v>
      </c>
      <c r="K51">
        <f>IF(ISNUMBER('energy balance'!H95),'energy balance'!H95,0)</f>
        <v>0</v>
      </c>
      <c r="L51" s="224">
        <f>IF(ISNUMBER('energy balance'!I95),'energy balance'!I95,0)</f>
        <v>0</v>
      </c>
      <c r="M51">
        <f>IF(ISNUMBER('energy balance'!J95),'energy balance'!J95,0)</f>
        <v>0</v>
      </c>
      <c r="N51">
        <f>IF(ISNUMBER('energy balance'!K95),'energy balance'!K95,0)</f>
        <v>0</v>
      </c>
      <c r="O51">
        <f>IF(ISNUMBER('energy balance'!L95),'energy balance'!L95,0)</f>
        <v>0</v>
      </c>
      <c r="P51">
        <f>IF(ISNUMBER('energy balance'!M95),'energy balance'!M95,0)</f>
        <v>0</v>
      </c>
      <c r="Q51">
        <f>IF(ISNUMBER('energy balance'!N95),'energy balance'!N95,0)</f>
        <v>0</v>
      </c>
      <c r="R51" s="278">
        <f>IF(ISNUMBER('energy balance'!O95),'energy balance'!O95,0)</f>
        <v>0</v>
      </c>
      <c r="S51">
        <f>IF(ISNUMBER('energy balance'!P95),'energy balance'!P95,0)</f>
        <v>0</v>
      </c>
      <c r="T51">
        <f>IF(ISNUMBER('energy balance'!Q95),'energy balance'!Q95,0)</f>
        <v>0</v>
      </c>
      <c r="U51" s="29">
        <f>IF(ISNUMBER('energy balance'!R95),'energy balance'!R95,0)</f>
        <v>0</v>
      </c>
      <c r="V51">
        <f>IF(ISNUMBER('energy balance'!S95),'energy balance'!S95,0)</f>
        <v>0</v>
      </c>
      <c r="W51" s="224">
        <f>IF(ISNUMBER('energy balance'!T95),'energy balance'!T95,0)</f>
        <v>0</v>
      </c>
      <c r="X51">
        <f>IF(ISNUMBER('energy balance'!U95),'energy balance'!U95,0)</f>
        <v>0</v>
      </c>
      <c r="Y51">
        <f>IF(ISNUMBER('energy balance'!V95),'energy balance'!V95,0)</f>
        <v>0</v>
      </c>
      <c r="Z51">
        <f>IF(ISNUMBER('energy balance'!W95),'energy balance'!W95,0)</f>
        <v>0</v>
      </c>
      <c r="AA51">
        <f>IF(ISNUMBER('energy balance'!X95),'energy balance'!X95,0)</f>
        <v>0</v>
      </c>
      <c r="AB51">
        <f>IF(ISNUMBER('energy balance'!Y95),'energy balance'!Y95,0)</f>
        <v>0</v>
      </c>
      <c r="AC51">
        <f>IF(ISNUMBER('energy balance'!Z95),'energy balance'!Z95,0)</f>
        <v>0</v>
      </c>
      <c r="AD51">
        <f>IF(ISNUMBER('energy balance'!AA95),'energy balance'!AA95,0)</f>
        <v>0</v>
      </c>
      <c r="AE51">
        <f>IF(ISNUMBER('energy balance'!AB95),'energy balance'!AB95,0)</f>
        <v>0</v>
      </c>
      <c r="AF51">
        <f>IF(ISNUMBER('energy balance'!AC95),'energy balance'!AC95,0)</f>
        <v>0</v>
      </c>
      <c r="AG51">
        <f>IF(ISNUMBER('energy balance'!AD95),'energy balance'!AD95,0)</f>
        <v>0</v>
      </c>
      <c r="AH51">
        <f>IF(ISNUMBER('energy balance'!AE95),'energy balance'!AE95,0)</f>
        <v>0</v>
      </c>
      <c r="AI51">
        <f>IF(ISNUMBER('energy balance'!AF95),'energy balance'!AF95,0)</f>
        <v>0</v>
      </c>
      <c r="AJ51">
        <f>IF(ISNUMBER('energy balance'!AG95),'energy balance'!AG95,0)</f>
        <v>0</v>
      </c>
      <c r="AK51">
        <f>IF(ISNUMBER('energy balance'!AH95),'energy balance'!AH95,0)</f>
        <v>0</v>
      </c>
      <c r="AL51">
        <f>IF(ISNUMBER('energy balance'!AI95),'energy balance'!AI95,0)</f>
        <v>0</v>
      </c>
      <c r="AM51">
        <f>IF(ISNUMBER('energy balance'!AJ95),'energy balance'!AJ95,0)</f>
        <v>0</v>
      </c>
      <c r="AN51">
        <f>IF(ISNUMBER('energy balance'!AK95),'energy balance'!AK95,0)</f>
        <v>0</v>
      </c>
      <c r="AO51">
        <f>IF(ISNUMBER('energy balance'!AL95),'energy balance'!AL95,0)</f>
        <v>0</v>
      </c>
      <c r="AP51">
        <f>IF(ISNUMBER('energy balance'!AM95),'energy balance'!AM95,0)</f>
        <v>0</v>
      </c>
      <c r="AQ51">
        <f>IF(ISNUMBER('energy balance'!AN95),'energy balance'!AN95,0)</f>
        <v>0</v>
      </c>
      <c r="AR51">
        <f>IF(ISNUMBER('energy balance'!AO95),'energy balance'!AO95,0)</f>
        <v>0</v>
      </c>
      <c r="AS51">
        <f>IF(ISNUMBER('energy balance'!AP95),'energy balance'!AP95,0)</f>
        <v>0</v>
      </c>
      <c r="AT51">
        <f>IF(ISNUMBER('energy balance'!AQ95),'energy balance'!AQ95,0)</f>
        <v>0</v>
      </c>
      <c r="AU51" s="278">
        <f>IF(ISNUMBER('energy balance'!AR95),'energy balance'!AR95,0)</f>
        <v>0</v>
      </c>
      <c r="AV51" s="224">
        <f>IF(ISNUMBER('energy balance'!AS95),'energy balance'!AS95,0)</f>
        <v>0</v>
      </c>
      <c r="AW51" s="29">
        <f>IF(ISNUMBER('energy balance'!AT95),'energy balance'!AT95,0)</f>
        <v>0</v>
      </c>
      <c r="AX51" s="278">
        <f>IF(ISNUMBER('energy balance'!AU95),'energy balance'!AU95,0)</f>
        <v>0</v>
      </c>
      <c r="AY51" s="278">
        <f>IF(ISNUMBER('energy balance'!AV95),'energy balance'!AV95,0)</f>
        <v>0</v>
      </c>
      <c r="AZ51" s="278">
        <f>IF(ISNUMBER('energy balance'!AW95),'energy balance'!AW95,0)</f>
        <v>0</v>
      </c>
      <c r="BA51">
        <f>IF(ISNUMBER('energy balance'!AX95),'energy balance'!AX95,0)</f>
        <v>0</v>
      </c>
      <c r="BB51" s="29">
        <f>IF(ISNUMBER('energy balance'!AY95),'energy balance'!AY95,0)</f>
        <v>0</v>
      </c>
      <c r="BC51" s="29">
        <f>IF(ISNUMBER('energy balance'!AZ95),'energy balance'!AZ95,0)</f>
        <v>0</v>
      </c>
      <c r="BD51">
        <f>'energy balance'!BA95</f>
        <v>0</v>
      </c>
      <c r="BE51" s="10"/>
    </row>
    <row r="52" spans="5:57" x14ac:dyDescent="0.2">
      <c r="E52" s="53" t="s">
        <v>134</v>
      </c>
      <c r="F52" s="279">
        <f>IF(ISNUMBER('energy balance'!C96),'energy balance'!C96,0)</f>
        <v>0</v>
      </c>
      <c r="G52" s="40">
        <f>IF(ISNUMBER('energy balance'!D96),'energy balance'!D96,0)</f>
        <v>0</v>
      </c>
      <c r="H52" s="40">
        <f>IF(ISNUMBER('energy balance'!E96),'energy balance'!E96,0)</f>
        <v>0</v>
      </c>
      <c r="I52" s="40">
        <f>IF(ISNUMBER('energy balance'!F96),'energy balance'!F96,0)</f>
        <v>0</v>
      </c>
      <c r="J52" s="40">
        <f>IF(ISNUMBER('energy balance'!G96),'energy balance'!G96,0)</f>
        <v>0</v>
      </c>
      <c r="K52" s="40">
        <f>IF(ISNUMBER('energy balance'!H96),'energy balance'!H96,0)</f>
        <v>0</v>
      </c>
      <c r="L52" s="274">
        <f>IF(ISNUMBER('energy balance'!I96),'energy balance'!I96,0)</f>
        <v>0</v>
      </c>
      <c r="M52" s="40">
        <f>IF(ISNUMBER('energy balance'!J96),'energy balance'!J96,0)</f>
        <v>0</v>
      </c>
      <c r="N52" s="40">
        <f>IF(ISNUMBER('energy balance'!K96),'energy balance'!K96,0)</f>
        <v>0</v>
      </c>
      <c r="O52" s="40">
        <f>IF(ISNUMBER('energy balance'!L96),'energy balance'!L96,0)</f>
        <v>0</v>
      </c>
      <c r="P52" s="40">
        <f>IF(ISNUMBER('energy balance'!M96),'energy balance'!M96,0)</f>
        <v>0</v>
      </c>
      <c r="Q52" s="40">
        <f>IF(ISNUMBER('energy balance'!N96),'energy balance'!N96,0)</f>
        <v>0</v>
      </c>
      <c r="R52" s="279">
        <f>IF(ISNUMBER('energy balance'!O96),'energy balance'!O96,0)</f>
        <v>0</v>
      </c>
      <c r="S52">
        <f>IF(ISNUMBER('energy balance'!P96),'energy balance'!P96,0)</f>
        <v>0</v>
      </c>
      <c r="T52">
        <f>IF(ISNUMBER('energy balance'!Q96),'energy balance'!Q96,0)</f>
        <v>0</v>
      </c>
      <c r="U52" s="41">
        <f>IF(ISNUMBER('energy balance'!R96),'energy balance'!R96,0)</f>
        <v>0</v>
      </c>
      <c r="V52" s="40">
        <f>IF(ISNUMBER('energy balance'!S96),'energy balance'!S96,0)</f>
        <v>0</v>
      </c>
      <c r="W52" s="274">
        <f>IF(ISNUMBER('energy balance'!T96),'energy balance'!T96,0)</f>
        <v>0</v>
      </c>
      <c r="X52" s="40">
        <f>IF(ISNUMBER('energy balance'!U96),'energy balance'!U96,0)</f>
        <v>0</v>
      </c>
      <c r="Y52" s="40">
        <f>IF(ISNUMBER('energy balance'!V96),'energy balance'!V96,0)</f>
        <v>0</v>
      </c>
      <c r="Z52" s="40">
        <f>IF(ISNUMBER('energy balance'!W96),'energy balance'!W96,0)</f>
        <v>0</v>
      </c>
      <c r="AA52" s="40">
        <f>IF(ISNUMBER('energy balance'!X96),'energy balance'!X96,0)</f>
        <v>0</v>
      </c>
      <c r="AB52" s="40">
        <f>IF(ISNUMBER('energy balance'!Y96),'energy balance'!Y96,0)</f>
        <v>0</v>
      </c>
      <c r="AC52" s="40">
        <f>IF(ISNUMBER('energy balance'!Z96),'energy balance'!Z96,0)</f>
        <v>0</v>
      </c>
      <c r="AD52" s="40">
        <f>IF(ISNUMBER('energy balance'!AA96),'energy balance'!AA96,0)</f>
        <v>0</v>
      </c>
      <c r="AE52" s="40">
        <f>IF(ISNUMBER('energy balance'!AB96),'energy balance'!AB96,0)</f>
        <v>0</v>
      </c>
      <c r="AF52" s="40">
        <f>IF(ISNUMBER('energy balance'!AC96),'energy balance'!AC96,0)</f>
        <v>0</v>
      </c>
      <c r="AG52" s="40">
        <f>IF(ISNUMBER('energy balance'!AD96),'energy balance'!AD96,0)</f>
        <v>0</v>
      </c>
      <c r="AH52" s="40">
        <f>IF(ISNUMBER('energy balance'!AE96),'energy balance'!AE96,0)</f>
        <v>0</v>
      </c>
      <c r="AI52" s="40">
        <f>IF(ISNUMBER('energy balance'!AF96),'energy balance'!AF96,0)</f>
        <v>0</v>
      </c>
      <c r="AJ52" s="40">
        <f>IF(ISNUMBER('energy balance'!AG96),'energy balance'!AG96,0)</f>
        <v>0</v>
      </c>
      <c r="AK52" s="40">
        <f>IF(ISNUMBER('energy balance'!AH96),'energy balance'!AH96,0)</f>
        <v>0</v>
      </c>
      <c r="AL52" s="40">
        <f>IF(ISNUMBER('energy balance'!AI96),'energy balance'!AI96,0)</f>
        <v>0</v>
      </c>
      <c r="AM52" s="40">
        <f>IF(ISNUMBER('energy balance'!AJ96),'energy balance'!AJ96,0)</f>
        <v>0</v>
      </c>
      <c r="AN52" s="40">
        <f>IF(ISNUMBER('energy balance'!AK96),'energy balance'!AK96,0)</f>
        <v>0</v>
      </c>
      <c r="AO52" s="40">
        <f>IF(ISNUMBER('energy balance'!AL96),'energy balance'!AL96,0)</f>
        <v>0</v>
      </c>
      <c r="AP52" s="40">
        <f>IF(ISNUMBER('energy balance'!AM96),'energy balance'!AM96,0)</f>
        <v>0</v>
      </c>
      <c r="AQ52" s="40">
        <f>IF(ISNUMBER('energy balance'!AN96),'energy balance'!AN96,0)</f>
        <v>0</v>
      </c>
      <c r="AR52" s="40">
        <f>IF(ISNUMBER('energy balance'!AO96),'energy balance'!AO96,0)</f>
        <v>0</v>
      </c>
      <c r="AS52" s="40">
        <f>IF(ISNUMBER('energy balance'!AP96),'energy balance'!AP96,0)</f>
        <v>0</v>
      </c>
      <c r="AT52" s="40">
        <f>IF(ISNUMBER('energy balance'!AQ96),'energy balance'!AQ96,0)</f>
        <v>0</v>
      </c>
      <c r="AU52" s="279">
        <f>IF(ISNUMBER('energy balance'!AR96),'energy balance'!AR96,0)</f>
        <v>0</v>
      </c>
      <c r="AV52" s="274">
        <f>IF(ISNUMBER('energy balance'!AS96),'energy balance'!AS96,0)</f>
        <v>0</v>
      </c>
      <c r="AW52" s="41">
        <f>IF(ISNUMBER('energy balance'!AT96),'energy balance'!AT96,0)</f>
        <v>0</v>
      </c>
      <c r="AX52" s="279">
        <f>IF(ISNUMBER('energy balance'!AU96),'energy balance'!AU96,0)</f>
        <v>0</v>
      </c>
      <c r="AY52" s="279">
        <f>IF(ISNUMBER('energy balance'!AV96),'energy balance'!AV96,0)</f>
        <v>0</v>
      </c>
      <c r="AZ52" s="279">
        <f>IF(ISNUMBER('energy balance'!AW96),'energy balance'!AW96,0)</f>
        <v>0</v>
      </c>
      <c r="BA52">
        <f>IF(ISNUMBER('energy balance'!AX96),'energy balance'!AX96,0)</f>
        <v>0</v>
      </c>
      <c r="BB52" s="41">
        <f>IF(ISNUMBER('energy balance'!AY96),'energy balance'!AY96,0)</f>
        <v>0</v>
      </c>
      <c r="BC52" s="41">
        <f>IF(ISNUMBER('energy balance'!AZ96),'energy balance'!AZ96,0)</f>
        <v>0</v>
      </c>
      <c r="BD52" s="45">
        <f>'energy balance'!BA96</f>
        <v>0</v>
      </c>
      <c r="BE52" s="10"/>
    </row>
    <row r="53" spans="5:57" x14ac:dyDescent="0.2">
      <c r="E53" s="52" t="s">
        <v>222</v>
      </c>
      <c r="F53" s="284">
        <f>IF(SUM($F$51:$K$51,$M$51:$Q$51,$V$51)=0,0,F51/SUM($F$51:$K$51,$M$51:$Q$51,$V$51))</f>
        <v>0</v>
      </c>
      <c r="G53" s="271">
        <f t="shared" ref="G53:Q53" si="0">IF(SUM($F$51:$K$51,$M$51:$Q$51,$V$51)=0,0,G51/SUM($F$51:$K$51,$M$51:$Q$51,$V$51))</f>
        <v>0</v>
      </c>
      <c r="H53" s="271">
        <f t="shared" si="0"/>
        <v>0</v>
      </c>
      <c r="I53" s="271">
        <f t="shared" si="0"/>
        <v>0</v>
      </c>
      <c r="J53" s="271">
        <f t="shared" si="0"/>
        <v>0</v>
      </c>
      <c r="K53" s="271">
        <f t="shared" si="0"/>
        <v>0</v>
      </c>
      <c r="L53" s="275">
        <f>100%</f>
        <v>1</v>
      </c>
      <c r="M53" s="271">
        <f t="shared" si="0"/>
        <v>0</v>
      </c>
      <c r="N53" s="271">
        <f t="shared" si="0"/>
        <v>0</v>
      </c>
      <c r="O53" s="271">
        <f t="shared" si="0"/>
        <v>0</v>
      </c>
      <c r="P53" s="271">
        <f t="shared" si="0"/>
        <v>0</v>
      </c>
      <c r="Q53" s="271">
        <f t="shared" si="0"/>
        <v>0</v>
      </c>
      <c r="R53" s="335">
        <f>IF(SUM($R$51:$U$52)=0,0,SUM(R51:R52)/SUM($R$51:$U$52))</f>
        <v>0</v>
      </c>
      <c r="S53" s="336">
        <f t="shared" ref="S53:U53" si="1">IF(SUM($R$51:$U$52)=0,0,SUM(S51:S52)/SUM($R$51:$U$52))</f>
        <v>0</v>
      </c>
      <c r="T53" s="336">
        <f t="shared" si="1"/>
        <v>0</v>
      </c>
      <c r="U53" s="337">
        <f t="shared" si="1"/>
        <v>0</v>
      </c>
      <c r="V53" s="286">
        <v>0</v>
      </c>
      <c r="W53" s="275">
        <v>1</v>
      </c>
      <c r="X53" s="338">
        <f>IF(SUM($X$51:$AT$51)=0,0,X51/SUM($X$51:$AT$51))</f>
        <v>0</v>
      </c>
      <c r="Y53" s="338">
        <f t="shared" ref="Y53:AT53" si="2">IF(SUM($X$51:$AT$51)=0,0,Y51/SUM($X$51:$AT$51))</f>
        <v>0</v>
      </c>
      <c r="Z53" s="338">
        <f t="shared" si="2"/>
        <v>0</v>
      </c>
      <c r="AA53" s="338">
        <f t="shared" si="2"/>
        <v>0</v>
      </c>
      <c r="AB53" s="338">
        <f t="shared" si="2"/>
        <v>0</v>
      </c>
      <c r="AC53" s="338">
        <f t="shared" si="2"/>
        <v>0</v>
      </c>
      <c r="AD53" s="338">
        <f t="shared" si="2"/>
        <v>0</v>
      </c>
      <c r="AE53" s="338">
        <f t="shared" si="2"/>
        <v>0</v>
      </c>
      <c r="AF53" s="338">
        <f t="shared" si="2"/>
        <v>0</v>
      </c>
      <c r="AG53" s="338">
        <f t="shared" si="2"/>
        <v>0</v>
      </c>
      <c r="AH53" s="338">
        <f t="shared" si="2"/>
        <v>0</v>
      </c>
      <c r="AI53" s="338">
        <f t="shared" si="2"/>
        <v>0</v>
      </c>
      <c r="AJ53" s="338">
        <f t="shared" si="2"/>
        <v>0</v>
      </c>
      <c r="AK53" s="338">
        <f t="shared" si="2"/>
        <v>0</v>
      </c>
      <c r="AL53" s="338">
        <f t="shared" si="2"/>
        <v>0</v>
      </c>
      <c r="AM53" s="338">
        <f t="shared" si="2"/>
        <v>0</v>
      </c>
      <c r="AN53" s="338">
        <f t="shared" si="2"/>
        <v>0</v>
      </c>
      <c r="AO53" s="338">
        <f t="shared" si="2"/>
        <v>0</v>
      </c>
      <c r="AP53" s="338">
        <f t="shared" si="2"/>
        <v>0</v>
      </c>
      <c r="AQ53" s="338">
        <f t="shared" si="2"/>
        <v>0</v>
      </c>
      <c r="AR53" s="338">
        <f t="shared" si="2"/>
        <v>0</v>
      </c>
      <c r="AS53" s="338">
        <f t="shared" si="2"/>
        <v>0</v>
      </c>
      <c r="AT53" s="338">
        <f t="shared" si="2"/>
        <v>0</v>
      </c>
      <c r="AU53" s="284">
        <f>IF(SUM($AU$51:$AU$52,$AW$51:$AW$52)=0,0,SUM(AU51:AU52)/SUM($AU$51:$AU$52,$AW$51:$AW$52))</f>
        <v>0</v>
      </c>
      <c r="AV53" s="275">
        <v>1</v>
      </c>
      <c r="AW53" s="284">
        <f>IF(SUM($AU$51:$AU$52,$AW$51:$AW$52)=0,0,SUM(AW51:AW52)/SUM($AU$51:$AU$52,$AW$51:$AW$52))</f>
        <v>0</v>
      </c>
      <c r="AX53" s="284">
        <f>IF(SUM($AX$51,$BC$51)=0,0,AX51/SUM($AX$51,$BC$51))</f>
        <v>0</v>
      </c>
      <c r="AY53" s="284">
        <v>1</v>
      </c>
      <c r="AZ53" s="335">
        <v>0</v>
      </c>
      <c r="BA53" s="336">
        <v>0</v>
      </c>
      <c r="BB53" s="337">
        <v>0</v>
      </c>
      <c r="BC53" s="285">
        <f>IF(SUM($AX$51,$BC$51)=0,0,BC51/SUM($AX$51,$BC$51))</f>
        <v>0</v>
      </c>
      <c r="BD53" s="67"/>
    </row>
    <row r="54" spans="5:57" ht="17" thickBot="1" x14ac:dyDescent="0.25">
      <c r="E54" s="53" t="s">
        <v>223</v>
      </c>
      <c r="F54" s="280">
        <f>IF(SUM($F$52:$K$52,$M$52:$Q$52,$V$52)=0,0,F52/SUM($F$52:$K$52,$M$52:$Q$52,$V$52))</f>
        <v>0</v>
      </c>
      <c r="G54" s="281">
        <f t="shared" ref="G54:Q54" si="3">IF(SUM($F$52:$K$52,$M$52:$Q$52,$V$52)=0,0,G52/SUM($F$52:$K$52,$M$52:$Q$52,$V$52))</f>
        <v>0</v>
      </c>
      <c r="H54" s="281">
        <f t="shared" si="3"/>
        <v>0</v>
      </c>
      <c r="I54" s="281">
        <f t="shared" si="3"/>
        <v>0</v>
      </c>
      <c r="J54" s="281">
        <f t="shared" si="3"/>
        <v>0</v>
      </c>
      <c r="K54" s="281">
        <f t="shared" si="3"/>
        <v>0</v>
      </c>
      <c r="L54" s="276">
        <f>100%</f>
        <v>1</v>
      </c>
      <c r="M54" s="281">
        <f t="shared" si="3"/>
        <v>0</v>
      </c>
      <c r="N54" s="281">
        <f t="shared" si="3"/>
        <v>0</v>
      </c>
      <c r="O54" s="281">
        <f t="shared" si="3"/>
        <v>0</v>
      </c>
      <c r="P54" s="281">
        <f t="shared" si="3"/>
        <v>0</v>
      </c>
      <c r="Q54" s="281">
        <f t="shared" si="3"/>
        <v>0</v>
      </c>
      <c r="R54" s="339">
        <f>IF(SUM($R$51:$U$52)=0,0,SUM(R51:R52)/SUM($R$51:$U$52))</f>
        <v>0</v>
      </c>
      <c r="S54" s="340">
        <f t="shared" ref="S54:U54" si="4">IF(SUM($R$51:$U$52)=0,0,SUM(S51:S52)/SUM($R$51:$U$52))</f>
        <v>0</v>
      </c>
      <c r="T54" s="340">
        <f t="shared" si="4"/>
        <v>0</v>
      </c>
      <c r="U54" s="341">
        <f t="shared" si="4"/>
        <v>0</v>
      </c>
      <c r="V54" s="287">
        <v>0</v>
      </c>
      <c r="W54" s="276">
        <v>1</v>
      </c>
      <c r="X54" s="281">
        <f>IF(SUM($X$51:$AT$52)=0,0,SUM(X51:X52)/SUM($X$51:$AT$52))</f>
        <v>0</v>
      </c>
      <c r="Y54" s="281">
        <f t="shared" ref="Y54:AT54" si="5">IF(SUM($X$51:$AT$52)=0,0,SUM(Y51:Y52)/SUM($X$51:$AT$52))</f>
        <v>0</v>
      </c>
      <c r="Z54" s="281">
        <f t="shared" si="5"/>
        <v>0</v>
      </c>
      <c r="AA54" s="281">
        <f t="shared" si="5"/>
        <v>0</v>
      </c>
      <c r="AB54" s="281">
        <f t="shared" si="5"/>
        <v>0</v>
      </c>
      <c r="AC54" s="281">
        <f t="shared" si="5"/>
        <v>0</v>
      </c>
      <c r="AD54" s="281">
        <f t="shared" si="5"/>
        <v>0</v>
      </c>
      <c r="AE54" s="281">
        <f t="shared" si="5"/>
        <v>0</v>
      </c>
      <c r="AF54" s="281">
        <f t="shared" si="5"/>
        <v>0</v>
      </c>
      <c r="AG54" s="281">
        <f t="shared" si="5"/>
        <v>0</v>
      </c>
      <c r="AH54" s="281">
        <f t="shared" si="5"/>
        <v>0</v>
      </c>
      <c r="AI54" s="281">
        <f t="shared" si="5"/>
        <v>0</v>
      </c>
      <c r="AJ54" s="281">
        <f t="shared" si="5"/>
        <v>0</v>
      </c>
      <c r="AK54" s="281">
        <f t="shared" si="5"/>
        <v>0</v>
      </c>
      <c r="AL54" s="281">
        <f t="shared" si="5"/>
        <v>0</v>
      </c>
      <c r="AM54" s="281">
        <f t="shared" si="5"/>
        <v>0</v>
      </c>
      <c r="AN54" s="281">
        <f t="shared" si="5"/>
        <v>0</v>
      </c>
      <c r="AO54" s="281">
        <f t="shared" si="5"/>
        <v>0</v>
      </c>
      <c r="AP54" s="281">
        <f t="shared" si="5"/>
        <v>0</v>
      </c>
      <c r="AQ54" s="281">
        <f t="shared" si="5"/>
        <v>0</v>
      </c>
      <c r="AR54" s="281">
        <f t="shared" si="5"/>
        <v>0</v>
      </c>
      <c r="AS54" s="281">
        <f t="shared" si="5"/>
        <v>0</v>
      </c>
      <c r="AT54" s="281">
        <f t="shared" si="5"/>
        <v>0</v>
      </c>
      <c r="AU54" s="333">
        <f>0</f>
        <v>0</v>
      </c>
      <c r="AV54" s="334">
        <v>1</v>
      </c>
      <c r="AW54" s="332">
        <f>0</f>
        <v>0</v>
      </c>
      <c r="AX54" s="280">
        <f>IF(SUM($AX$52,$BC$52)=0,0,AX52/SUM($AX$52,$BC$52))</f>
        <v>0</v>
      </c>
      <c r="AY54" s="280">
        <v>1</v>
      </c>
      <c r="AZ54" s="280">
        <f>IF(SUM($AZ$51:$BB$52)=0,0,SUM(AZ51:AZ52)/SUM($AZ$51:$BB$52))</f>
        <v>0</v>
      </c>
      <c r="BA54" s="281">
        <f t="shared" ref="BA54:BB54" si="6">IF(SUM($AZ$51:$BB$52)=0,0,SUM(BA51:BA52)/SUM($AZ$51:$BB$52))</f>
        <v>0</v>
      </c>
      <c r="BB54" s="282">
        <f t="shared" si="6"/>
        <v>0</v>
      </c>
      <c r="BC54" s="282">
        <f>IF(SUM($AX$52,$BC$52)=0,0,BC52/SUM($AX$52,$BC$52))</f>
        <v>0</v>
      </c>
      <c r="BD54" s="272"/>
    </row>
    <row r="55" spans="5:57" x14ac:dyDescent="0.2">
      <c r="F55" s="288"/>
      <c r="G55" s="288"/>
      <c r="H55" s="288"/>
      <c r="I55" s="288"/>
      <c r="J55" s="288"/>
      <c r="K55" s="288"/>
      <c r="L55" s="288"/>
      <c r="M55" s="288"/>
      <c r="N55" s="288"/>
      <c r="O55" s="288"/>
      <c r="P55" s="288"/>
      <c r="Q55" s="288"/>
      <c r="R55" s="766"/>
      <c r="S55" s="766"/>
      <c r="T55" s="766"/>
      <c r="U55" s="766"/>
      <c r="V55" s="767"/>
      <c r="W55" s="288"/>
      <c r="X55" s="288"/>
      <c r="Y55" s="288"/>
      <c r="Z55" s="288"/>
      <c r="AA55" s="288"/>
      <c r="AB55" s="288"/>
      <c r="AC55" s="288"/>
      <c r="AD55" s="288"/>
      <c r="AE55" s="288"/>
      <c r="AF55" s="288"/>
      <c r="AG55" s="288"/>
      <c r="AH55" s="288"/>
      <c r="AI55" s="288"/>
      <c r="AJ55" s="288"/>
      <c r="AK55" s="288"/>
      <c r="AL55" s="288"/>
      <c r="AM55" s="288"/>
      <c r="AN55" s="288"/>
      <c r="AO55" s="288"/>
      <c r="AP55" s="288"/>
      <c r="AQ55" s="288"/>
      <c r="AR55" s="288"/>
      <c r="AS55" s="288"/>
      <c r="AT55" s="288"/>
      <c r="AU55" s="768"/>
      <c r="AV55" s="768"/>
      <c r="AW55" s="768"/>
      <c r="AX55" s="288"/>
      <c r="AY55" s="288"/>
      <c r="AZ55" s="288"/>
      <c r="BA55" s="288"/>
      <c r="BB55" s="288"/>
      <c r="BC55" s="288"/>
      <c r="BD55" s="12"/>
    </row>
    <row r="56" spans="5:57" x14ac:dyDescent="0.2">
      <c r="F56" s="288"/>
      <c r="G56" s="288"/>
      <c r="H56" s="288"/>
      <c r="I56" s="288"/>
      <c r="J56" s="288"/>
      <c r="K56" s="288"/>
      <c r="L56" s="288"/>
      <c r="M56" s="288"/>
      <c r="N56" s="288"/>
      <c r="O56" s="288"/>
      <c r="P56" s="288"/>
      <c r="Q56" s="288"/>
      <c r="R56" s="766"/>
      <c r="S56" s="766"/>
      <c r="T56" s="766"/>
      <c r="U56" s="766"/>
      <c r="V56" s="767"/>
      <c r="W56" s="288"/>
      <c r="X56" s="288"/>
      <c r="Y56" s="288"/>
      <c r="Z56" s="288"/>
      <c r="AA56" s="288"/>
      <c r="AB56" s="288"/>
      <c r="AC56" s="288"/>
      <c r="AD56" s="288"/>
      <c r="AE56" s="288"/>
      <c r="AF56" s="288"/>
      <c r="AG56" s="288"/>
      <c r="AH56" s="288"/>
      <c r="AI56" s="288"/>
      <c r="AJ56" s="288"/>
      <c r="AK56" s="288"/>
      <c r="AL56" s="288"/>
      <c r="AM56" s="288"/>
      <c r="AN56" s="288"/>
      <c r="AO56" s="288"/>
      <c r="AP56" s="288"/>
      <c r="AQ56" s="288"/>
      <c r="AR56" s="288"/>
      <c r="AS56" s="288"/>
      <c r="AT56" s="288"/>
      <c r="AU56" s="768"/>
      <c r="AV56" s="768"/>
      <c r="AW56" s="768"/>
      <c r="AX56" s="288"/>
      <c r="AY56" s="288"/>
      <c r="AZ56" s="288"/>
      <c r="BA56" s="288"/>
      <c r="BB56" s="288"/>
      <c r="BC56" s="288"/>
      <c r="BD56" s="12"/>
    </row>
    <row r="57" spans="5:57" x14ac:dyDescent="0.2">
      <c r="E57" s="1" t="s">
        <v>51</v>
      </c>
      <c r="F57" s="288"/>
      <c r="G57" s="288"/>
      <c r="H57" s="288"/>
      <c r="I57" s="288"/>
      <c r="J57" s="288"/>
      <c r="K57" s="288"/>
      <c r="L57" s="288"/>
      <c r="M57" s="288"/>
      <c r="N57" s="288"/>
      <c r="O57" s="288"/>
      <c r="P57" s="288"/>
      <c r="Q57" s="288"/>
      <c r="R57" s="766"/>
      <c r="S57" s="766"/>
      <c r="T57" s="766"/>
      <c r="U57" s="766"/>
      <c r="V57" s="767"/>
      <c r="W57" s="288"/>
      <c r="X57" s="288"/>
      <c r="Y57" s="288"/>
      <c r="Z57" s="288"/>
      <c r="AA57" s="288"/>
      <c r="AB57" s="288"/>
      <c r="AC57" s="288"/>
      <c r="AD57" s="288"/>
      <c r="AE57" s="288"/>
      <c r="AF57" s="288"/>
      <c r="AG57" s="288"/>
      <c r="AH57" s="288"/>
      <c r="AI57" s="288"/>
      <c r="AJ57" s="288"/>
      <c r="AK57" s="288"/>
      <c r="AL57" s="288"/>
      <c r="AM57" s="288"/>
      <c r="AN57" s="288"/>
      <c r="AO57" s="288"/>
      <c r="AP57" s="288"/>
      <c r="AQ57" s="288"/>
      <c r="AR57" s="288"/>
      <c r="AS57" s="288"/>
      <c r="AT57" s="288"/>
      <c r="AU57" s="768"/>
      <c r="AV57" s="768"/>
      <c r="AW57" s="768"/>
      <c r="AX57" s="288"/>
      <c r="AY57" s="288"/>
      <c r="AZ57" s="288"/>
      <c r="BA57" s="288"/>
      <c r="BB57" s="288"/>
      <c r="BC57" s="288"/>
      <c r="BD57" s="12"/>
    </row>
    <row r="58" spans="5:57" x14ac:dyDescent="0.2">
      <c r="E58" s="742" t="s">
        <v>731</v>
      </c>
      <c r="F58" s="289" t="str">
        <f t="shared" ref="F58:AK58" si="7">IF(SUM(F11:F27)=1,"true","false")</f>
        <v>false</v>
      </c>
      <c r="G58" s="289" t="str">
        <f t="shared" si="7"/>
        <v>false</v>
      </c>
      <c r="H58" s="289" t="str">
        <f t="shared" si="7"/>
        <v>false</v>
      </c>
      <c r="I58" s="289" t="str">
        <f t="shared" si="7"/>
        <v>false</v>
      </c>
      <c r="J58" s="289" t="str">
        <f t="shared" si="7"/>
        <v>false</v>
      </c>
      <c r="K58" s="289" t="str">
        <f t="shared" si="7"/>
        <v>false</v>
      </c>
      <c r="L58" s="702" t="str">
        <f t="shared" si="7"/>
        <v>false</v>
      </c>
      <c r="M58" s="289" t="str">
        <f t="shared" si="7"/>
        <v>false</v>
      </c>
      <c r="N58" s="289" t="str">
        <f t="shared" si="7"/>
        <v>false</v>
      </c>
      <c r="O58" s="289" t="str">
        <f t="shared" si="7"/>
        <v>false</v>
      </c>
      <c r="P58" s="289" t="str">
        <f t="shared" si="7"/>
        <v>false</v>
      </c>
      <c r="Q58" s="289" t="str">
        <f t="shared" si="7"/>
        <v>false</v>
      </c>
      <c r="R58" s="703" t="str">
        <f t="shared" si="7"/>
        <v>false</v>
      </c>
      <c r="S58" s="289" t="str">
        <f t="shared" si="7"/>
        <v>false</v>
      </c>
      <c r="T58" s="289" t="str">
        <f t="shared" si="7"/>
        <v>false</v>
      </c>
      <c r="U58" s="771" t="str">
        <f t="shared" si="7"/>
        <v>false</v>
      </c>
      <c r="V58" s="289" t="str">
        <f t="shared" si="7"/>
        <v>false</v>
      </c>
      <c r="W58" s="702" t="str">
        <f t="shared" si="7"/>
        <v>false</v>
      </c>
      <c r="X58" s="289" t="str">
        <f t="shared" si="7"/>
        <v>false</v>
      </c>
      <c r="Y58" s="289" t="str">
        <f t="shared" si="7"/>
        <v>false</v>
      </c>
      <c r="Z58" s="289" t="str">
        <f t="shared" si="7"/>
        <v>false</v>
      </c>
      <c r="AA58" s="289" t="str">
        <f t="shared" si="7"/>
        <v>false</v>
      </c>
      <c r="AB58" s="289" t="str">
        <f t="shared" si="7"/>
        <v>false</v>
      </c>
      <c r="AC58" s="289" t="str">
        <f t="shared" si="7"/>
        <v>false</v>
      </c>
      <c r="AD58" s="289" t="str">
        <f t="shared" si="7"/>
        <v>false</v>
      </c>
      <c r="AE58" s="289" t="str">
        <f t="shared" si="7"/>
        <v>false</v>
      </c>
      <c r="AF58" s="289" t="str">
        <f t="shared" si="7"/>
        <v>false</v>
      </c>
      <c r="AG58" s="289" t="str">
        <f t="shared" si="7"/>
        <v>false</v>
      </c>
      <c r="AH58" s="289" t="str">
        <f t="shared" si="7"/>
        <v>false</v>
      </c>
      <c r="AI58" s="289" t="str">
        <f t="shared" si="7"/>
        <v>false</v>
      </c>
      <c r="AJ58" s="289" t="str">
        <f t="shared" si="7"/>
        <v>false</v>
      </c>
      <c r="AK58" s="289" t="str">
        <f t="shared" si="7"/>
        <v>false</v>
      </c>
      <c r="AL58" s="289" t="str">
        <f t="shared" ref="AL58:BC58" si="8">IF(SUM(AL11:AL27)=1,"true","false")</f>
        <v>false</v>
      </c>
      <c r="AM58" s="289" t="str">
        <f t="shared" si="8"/>
        <v>false</v>
      </c>
      <c r="AN58" s="289" t="str">
        <f t="shared" si="8"/>
        <v>false</v>
      </c>
      <c r="AO58" s="289" t="str">
        <f t="shared" si="8"/>
        <v>false</v>
      </c>
      <c r="AP58" s="289" t="str">
        <f t="shared" si="8"/>
        <v>false</v>
      </c>
      <c r="AQ58" s="289" t="str">
        <f t="shared" si="8"/>
        <v>false</v>
      </c>
      <c r="AR58" s="289" t="str">
        <f t="shared" si="8"/>
        <v>false</v>
      </c>
      <c r="AS58" s="289" t="str">
        <f t="shared" si="8"/>
        <v>false</v>
      </c>
      <c r="AT58" s="289" t="str">
        <f t="shared" si="8"/>
        <v>false</v>
      </c>
      <c r="AU58" s="703" t="str">
        <f t="shared" si="8"/>
        <v>false</v>
      </c>
      <c r="AV58" s="289" t="str">
        <f t="shared" si="8"/>
        <v>false</v>
      </c>
      <c r="AW58" s="771" t="str">
        <f t="shared" si="8"/>
        <v>false</v>
      </c>
      <c r="AX58" s="703" t="str">
        <f t="shared" si="8"/>
        <v>false</v>
      </c>
      <c r="AY58" s="702" t="str">
        <f t="shared" si="8"/>
        <v>false</v>
      </c>
      <c r="AZ58" s="289" t="str">
        <f t="shared" si="8"/>
        <v>false</v>
      </c>
      <c r="BA58" s="289" t="str">
        <f t="shared" si="8"/>
        <v>false</v>
      </c>
      <c r="BB58" s="289" t="str">
        <f t="shared" si="8"/>
        <v>false</v>
      </c>
      <c r="BC58" s="702" t="str">
        <f t="shared" si="8"/>
        <v>false</v>
      </c>
      <c r="BD58" s="288"/>
    </row>
    <row r="59" spans="5:57" ht="34" x14ac:dyDescent="0.2">
      <c r="E59" s="781" t="s">
        <v>732</v>
      </c>
      <c r="F59" s="288">
        <f>IF(F58="true",F54,0)</f>
        <v>0</v>
      </c>
      <c r="G59" s="288">
        <f t="shared" ref="G59:H59" si="9">IF(G58="true",G54,0)</f>
        <v>0</v>
      </c>
      <c r="H59" s="288">
        <f t="shared" si="9"/>
        <v>0</v>
      </c>
      <c r="I59" s="288">
        <f t="shared" ref="I59" si="10">IF(I58="true",I54,0)</f>
        <v>0</v>
      </c>
      <c r="J59" s="288">
        <f t="shared" ref="J59" si="11">IF(J58="true",J54,0)</f>
        <v>0</v>
      </c>
      <c r="K59" s="288">
        <f t="shared" ref="K59" si="12">IF(K58="true",K54,0)</f>
        <v>0</v>
      </c>
      <c r="L59" s="705">
        <f t="shared" ref="L59" si="13">IF(L58="true",L54,0)</f>
        <v>0</v>
      </c>
      <c r="M59" s="288">
        <f t="shared" ref="M59" si="14">IF(M58="true",M54,0)</f>
        <v>0</v>
      </c>
      <c r="N59" s="288">
        <f t="shared" ref="N59" si="15">IF(N58="true",N54,0)</f>
        <v>0</v>
      </c>
      <c r="O59" s="288">
        <f t="shared" ref="O59" si="16">IF(O58="true",O54,0)</f>
        <v>0</v>
      </c>
      <c r="P59" s="288">
        <f t="shared" ref="P59" si="17">IF(P58="true",P54,0)</f>
        <v>0</v>
      </c>
      <c r="Q59" s="288">
        <f t="shared" ref="Q59" si="18">IF(Q58="true",Q54,0)</f>
        <v>0</v>
      </c>
      <c r="R59" s="706">
        <f t="shared" ref="R59" si="19">IF(R58="true",R54,0)</f>
        <v>0</v>
      </c>
      <c r="S59" s="288">
        <f t="shared" ref="S59" si="20">IF(S58="true",S54,0)</f>
        <v>0</v>
      </c>
      <c r="T59" s="288">
        <f t="shared" ref="T59" si="21">IF(T58="true",T54,0)</f>
        <v>0</v>
      </c>
      <c r="U59" s="772">
        <f t="shared" ref="U59" si="22">IF(U58="true",U54,0)</f>
        <v>0</v>
      </c>
      <c r="V59" s="288">
        <f t="shared" ref="V59" si="23">IF(V58="true",V54,0)</f>
        <v>0</v>
      </c>
      <c r="W59" s="705">
        <f t="shared" ref="W59" si="24">IF(W58="true",W54,0)</f>
        <v>0</v>
      </c>
      <c r="X59" s="288">
        <f t="shared" ref="X59" si="25">IF(X58="true",X54,0)</f>
        <v>0</v>
      </c>
      <c r="Y59" s="288">
        <f t="shared" ref="Y59" si="26">IF(Y58="true",Y54,0)</f>
        <v>0</v>
      </c>
      <c r="Z59" s="288">
        <f t="shared" ref="Z59" si="27">IF(Z58="true",Z54,0)</f>
        <v>0</v>
      </c>
      <c r="AA59" s="288">
        <f t="shared" ref="AA59" si="28">IF(AA58="true",AA54,0)</f>
        <v>0</v>
      </c>
      <c r="AB59" s="288">
        <f t="shared" ref="AB59" si="29">IF(AB58="true",AB54,0)</f>
        <v>0</v>
      </c>
      <c r="AC59" s="288">
        <f t="shared" ref="AC59" si="30">IF(AC58="true",AC54,0)</f>
        <v>0</v>
      </c>
      <c r="AD59" s="288">
        <f t="shared" ref="AD59" si="31">IF(AD58="true",AD54,0)</f>
        <v>0</v>
      </c>
      <c r="AE59" s="288">
        <f t="shared" ref="AE59" si="32">IF(AE58="true",AE54,0)</f>
        <v>0</v>
      </c>
      <c r="AF59" s="288">
        <f t="shared" ref="AF59" si="33">IF(AF58="true",AF54,0)</f>
        <v>0</v>
      </c>
      <c r="AG59" s="288">
        <f t="shared" ref="AG59" si="34">IF(AG58="true",AG54,0)</f>
        <v>0</v>
      </c>
      <c r="AH59" s="288">
        <f t="shared" ref="AH59" si="35">IF(AH58="true",AH54,0)</f>
        <v>0</v>
      </c>
      <c r="AI59" s="288">
        <f t="shared" ref="AI59" si="36">IF(AI58="true",AI54,0)</f>
        <v>0</v>
      </c>
      <c r="AJ59" s="288">
        <f t="shared" ref="AJ59" si="37">IF(AJ58="true",AJ54,0)</f>
        <v>0</v>
      </c>
      <c r="AK59" s="288">
        <f t="shared" ref="AK59" si="38">IF(AK58="true",AK54,0)</f>
        <v>0</v>
      </c>
      <c r="AL59" s="288">
        <f t="shared" ref="AL59" si="39">IF(AL58="true",AL54,0)</f>
        <v>0</v>
      </c>
      <c r="AM59" s="288">
        <f t="shared" ref="AM59" si="40">IF(AM58="true",AM54,0)</f>
        <v>0</v>
      </c>
      <c r="AN59" s="288">
        <f t="shared" ref="AN59" si="41">IF(AN58="true",AN54,0)</f>
        <v>0</v>
      </c>
      <c r="AO59" s="288">
        <f t="shared" ref="AO59" si="42">IF(AO58="true",AO54,0)</f>
        <v>0</v>
      </c>
      <c r="AP59" s="288">
        <f t="shared" ref="AP59" si="43">IF(AP58="true",AP54,0)</f>
        <v>0</v>
      </c>
      <c r="AQ59" s="288">
        <f t="shared" ref="AQ59" si="44">IF(AQ58="true",AQ54,0)</f>
        <v>0</v>
      </c>
      <c r="AR59" s="288">
        <f t="shared" ref="AR59" si="45">IF(AR58="true",AR54,0)</f>
        <v>0</v>
      </c>
      <c r="AS59" s="288">
        <f t="shared" ref="AS59" si="46">IF(AS58="true",AS54,0)</f>
        <v>0</v>
      </c>
      <c r="AT59" s="288">
        <f t="shared" ref="AT59" si="47">IF(AT58="true",AT54,0)</f>
        <v>0</v>
      </c>
      <c r="AU59" s="706">
        <f>IF(AU58="true",AU53,0)</f>
        <v>0</v>
      </c>
      <c r="AV59" s="288">
        <f>IF(AV58="true",AV53,0)</f>
        <v>0</v>
      </c>
      <c r="AW59" s="772">
        <f>IF(AW58="true",AW53,0)</f>
        <v>0</v>
      </c>
      <c r="AX59" s="706">
        <f t="shared" ref="AX59" si="48">IF(AX58="true",AX54,0)</f>
        <v>0</v>
      </c>
      <c r="AY59" s="705">
        <f>IF(AY58="true",AY54,0)</f>
        <v>0</v>
      </c>
      <c r="AZ59" s="288">
        <f t="shared" ref="AZ59" si="49">IF(AZ58="true",AZ54,0)</f>
        <v>0</v>
      </c>
      <c r="BA59" s="288">
        <f t="shared" ref="BA59" si="50">IF(BA58="true",BA54,0)</f>
        <v>0</v>
      </c>
      <c r="BB59" s="288">
        <f t="shared" ref="BB59" si="51">IF(BB58="true",BB54,0)</f>
        <v>0</v>
      </c>
      <c r="BC59" s="705">
        <f t="shared" ref="BC59" si="52">IF(BC58="true",BC54,0)</f>
        <v>0</v>
      </c>
      <c r="BD59" s="288"/>
    </row>
    <row r="60" spans="5:57" x14ac:dyDescent="0.2">
      <c r="E60" s="782" t="s">
        <v>730</v>
      </c>
      <c r="F60" s="773">
        <f>IF(SUM($F59:$K59,$M59:$Q59,$V59)=0,0,F59/SUM($F59:$K59,$M59:$Q59,$V59))</f>
        <v>0</v>
      </c>
      <c r="G60" s="773">
        <f>IF(SUM($F$59:$K$59,$M$59:$Q$59,$V$59)=0,0,G59/SUM($F$59:$K$59,$M$59:$Q$59,$V$59))</f>
        <v>0</v>
      </c>
      <c r="H60" s="773">
        <f>IF(SUM($F$59:$K$59,$M$59:$Q$59,$V$59)=0,0,H59/SUM($F$59:$K$59,$M$59:$Q$59,$V$59))</f>
        <v>0</v>
      </c>
      <c r="I60" s="773">
        <f>IF(SUM($F$59:$K$59,$M$59:$Q$59,$V$59)=0,0,I59/SUM($F$59:$K$59,$M$59:$Q$59,$V$59))</f>
        <v>0</v>
      </c>
      <c r="J60" s="773">
        <f>IF(SUM($F$59:$K$59,$M$59:$Q$59,$V$59)=0,0,J59/SUM($F$59:$K$59,$M$59:$Q$59,$V$59))</f>
        <v>0</v>
      </c>
      <c r="K60" s="773">
        <f>IF(SUM($F$59:$K$59,$M$59:$Q$59,$V$59)=0,0,K59/SUM($F$59:$K$59,$M$59:$Q$59,$V$59))</f>
        <v>0</v>
      </c>
      <c r="L60" s="777">
        <f>IF(SUM($L$59)=0,0,L59/SUM($L$59))</f>
        <v>0</v>
      </c>
      <c r="M60" s="773">
        <f>IF(SUM($F$59:$K$59,$M$59:$Q$59,$V$59)=0,0,M59/SUM($F$59:$K$59,$M$59:$Q$59,$V$59))</f>
        <v>0</v>
      </c>
      <c r="N60" s="773">
        <f>IF(SUM($F$59:$K$59,$M$59:$Q$59,$V$59)=0,0,N59/SUM($F$59:$K$59,$M$59:$Q$59,$V$59))</f>
        <v>0</v>
      </c>
      <c r="O60" s="773">
        <f>IF(SUM($F$59:$K$59,$M$59:$Q$59,$V$59)=0,0,O59/SUM($F$59:$K$59,$M$59:$Q$59,$V$59))</f>
        <v>0</v>
      </c>
      <c r="P60" s="773">
        <f>IF(SUM($F$59:$K$59,$M$59:$Q$59,$V$59)=0,0,P59/SUM($F$59:$K$59,$M$59:$Q$59,$V$59))</f>
        <v>0</v>
      </c>
      <c r="Q60" s="773">
        <f>IF(SUM($F$59:$K$59,$M$59:$Q$59,$V$59)=0,0,Q59/SUM($F$59:$K$59,$M$59:$Q$59,$V$59))</f>
        <v>0</v>
      </c>
      <c r="R60" s="778">
        <f t="shared" ref="R60:T60" si="53">IF(SUM($R$59:$U$59)=0,0,SUM(R59)/SUM($R$59:$U$59))</f>
        <v>0</v>
      </c>
      <c r="S60" s="774">
        <f t="shared" si="53"/>
        <v>0</v>
      </c>
      <c r="T60" s="774">
        <f t="shared" si="53"/>
        <v>0</v>
      </c>
      <c r="U60" s="779">
        <f>IF(SUM($R$59:$U$59)=0,0,SUM(U59)/SUM($R$59:$U$59))</f>
        <v>0</v>
      </c>
      <c r="V60" s="773">
        <f>IF(SUM($F$59:$K$59,$M$59:$Q$59,$V$59)=0,0,V59/SUM($F$59:$K$59,$M$59:$Q$59,$V$59))</f>
        <v>0</v>
      </c>
      <c r="W60" s="777">
        <f>IF(SUM($W$59)=0,0,W59/SUM($W$59))</f>
        <v>0</v>
      </c>
      <c r="X60" s="773">
        <f t="shared" ref="X60:AS60" si="54">IF(SUM($X$59:$AT$59)=0,0,X59/SUM($X$59:$AT$59))</f>
        <v>0</v>
      </c>
      <c r="Y60" s="773">
        <f t="shared" si="54"/>
        <v>0</v>
      </c>
      <c r="Z60" s="773">
        <f t="shared" si="54"/>
        <v>0</v>
      </c>
      <c r="AA60" s="773">
        <f t="shared" si="54"/>
        <v>0</v>
      </c>
      <c r="AB60" s="773">
        <f t="shared" si="54"/>
        <v>0</v>
      </c>
      <c r="AC60" s="773">
        <f t="shared" si="54"/>
        <v>0</v>
      </c>
      <c r="AD60" s="773">
        <f t="shared" si="54"/>
        <v>0</v>
      </c>
      <c r="AE60" s="773">
        <f t="shared" si="54"/>
        <v>0</v>
      </c>
      <c r="AF60" s="773">
        <f t="shared" si="54"/>
        <v>0</v>
      </c>
      <c r="AG60" s="773">
        <f t="shared" si="54"/>
        <v>0</v>
      </c>
      <c r="AH60" s="773">
        <f t="shared" si="54"/>
        <v>0</v>
      </c>
      <c r="AI60" s="773">
        <f t="shared" si="54"/>
        <v>0</v>
      </c>
      <c r="AJ60" s="773">
        <f t="shared" si="54"/>
        <v>0</v>
      </c>
      <c r="AK60" s="773">
        <f t="shared" si="54"/>
        <v>0</v>
      </c>
      <c r="AL60" s="773">
        <f t="shared" si="54"/>
        <v>0</v>
      </c>
      <c r="AM60" s="773">
        <f t="shared" si="54"/>
        <v>0</v>
      </c>
      <c r="AN60" s="773">
        <f t="shared" si="54"/>
        <v>0</v>
      </c>
      <c r="AO60" s="773">
        <f t="shared" si="54"/>
        <v>0</v>
      </c>
      <c r="AP60" s="773">
        <f t="shared" si="54"/>
        <v>0</v>
      </c>
      <c r="AQ60" s="773">
        <f t="shared" si="54"/>
        <v>0</v>
      </c>
      <c r="AR60" s="773">
        <f t="shared" si="54"/>
        <v>0</v>
      </c>
      <c r="AS60" s="773">
        <f t="shared" si="54"/>
        <v>0</v>
      </c>
      <c r="AT60" s="773">
        <f>IF(SUM($X$59:$AT$59)=0,0,AT59/SUM($X$59:$AT$59))</f>
        <v>0</v>
      </c>
      <c r="AU60" s="780">
        <f>IF(SUM($AU$59,$AW$59)=0,0,AU59/SUM($AU$59,$AW$59))</f>
        <v>0</v>
      </c>
      <c r="AV60" s="773">
        <f>IF(SUM($AV$59)=0,0,AV59/SUM($AV$59))</f>
        <v>0</v>
      </c>
      <c r="AW60" s="775">
        <f>IF(SUM($AU$59,$AW$59)=0,0,AW59/SUM($AU$59,$AW$59))</f>
        <v>0</v>
      </c>
      <c r="AX60" s="780">
        <f>IF(SUM($AX$59,$BC$59)=0,0,AX59/SUM($AX$59,$BC$59))</f>
        <v>0</v>
      </c>
      <c r="AY60" s="777">
        <f>IF(SUM($AY$59)=0,0,AY59/SUM($AY$59))</f>
        <v>0</v>
      </c>
      <c r="AZ60" s="773">
        <f>IF(SUM($AZ$59:$BB$59)=0,0,AZ59/SUM($AZ$59:$BB$59))</f>
        <v>0</v>
      </c>
      <c r="BA60" s="773">
        <f>IF(SUM($AZ$59:$BB$59)=0,0,BA59/SUM($AZ$59:$BB$59))</f>
        <v>0</v>
      </c>
      <c r="BB60" s="773">
        <f>IF(SUM($AZ$59:$BB$59)=0,0,BB59/SUM($AZ$59:$BB$59))</f>
        <v>0</v>
      </c>
      <c r="BC60" s="777">
        <f>IF(SUM($AX$59,$BC$59)=0,0,BC59/SUM($AX$59,$BC$59))</f>
        <v>0</v>
      </c>
      <c r="BD60" s="776"/>
    </row>
    <row r="61" spans="5:57" x14ac:dyDescent="0.2">
      <c r="F61" s="288"/>
      <c r="G61" s="288"/>
      <c r="H61" s="288"/>
      <c r="I61" s="288"/>
      <c r="J61" s="288"/>
      <c r="K61" s="288"/>
      <c r="L61" s="288"/>
      <c r="M61" s="288"/>
      <c r="N61" s="288"/>
      <c r="O61" s="288"/>
      <c r="P61" s="288"/>
      <c r="Q61" s="288"/>
      <c r="R61" s="766"/>
      <c r="S61" s="766"/>
      <c r="T61" s="766"/>
      <c r="U61" s="766"/>
      <c r="V61" s="288"/>
      <c r="W61" s="288"/>
      <c r="X61" s="288"/>
      <c r="Y61" s="288"/>
      <c r="Z61" s="288"/>
      <c r="AA61" s="288"/>
      <c r="AB61" s="288"/>
      <c r="AC61" s="288"/>
      <c r="AD61" s="288"/>
      <c r="AE61" s="288"/>
      <c r="AF61" s="288"/>
      <c r="AG61" s="288"/>
      <c r="AH61" s="288"/>
      <c r="AI61" s="288"/>
      <c r="AJ61" s="288"/>
      <c r="AK61" s="288"/>
      <c r="AL61" s="288"/>
      <c r="AM61" s="288"/>
      <c r="AN61" s="288"/>
      <c r="AO61" s="288"/>
      <c r="AP61" s="288"/>
      <c r="AQ61" s="288"/>
      <c r="AR61" s="288"/>
      <c r="AS61" s="288"/>
      <c r="AT61" s="288"/>
      <c r="AU61" s="288"/>
      <c r="AV61" s="288"/>
      <c r="AW61" s="288"/>
      <c r="AX61" s="288"/>
      <c r="AY61" s="288"/>
      <c r="AZ61" s="288"/>
      <c r="BA61" s="288"/>
      <c r="BB61" s="288"/>
      <c r="BC61" s="288"/>
      <c r="BD61" s="288"/>
    </row>
    <row r="62" spans="5:57" x14ac:dyDescent="0.2">
      <c r="E62" s="1" t="s">
        <v>52</v>
      </c>
      <c r="F62" s="288"/>
      <c r="G62" s="288"/>
      <c r="H62" s="288"/>
      <c r="I62" s="288"/>
      <c r="J62" s="288"/>
      <c r="K62" s="288"/>
      <c r="L62" s="288"/>
      <c r="M62" s="288"/>
      <c r="N62" s="288"/>
      <c r="O62" s="288"/>
      <c r="P62" s="288"/>
      <c r="Q62" s="288"/>
      <c r="R62" s="766"/>
      <c r="S62" s="766"/>
      <c r="T62" s="766"/>
      <c r="U62" s="766"/>
      <c r="V62" s="767"/>
      <c r="W62" s="288"/>
      <c r="X62" s="288"/>
      <c r="Y62" s="288"/>
      <c r="Z62" s="288"/>
      <c r="AA62" s="288"/>
      <c r="AB62" s="288"/>
      <c r="AC62" s="288"/>
      <c r="AD62" s="288"/>
      <c r="AE62" s="288"/>
      <c r="AF62" s="288"/>
      <c r="AG62" s="288"/>
      <c r="AH62" s="288"/>
      <c r="AI62" s="288"/>
      <c r="AJ62" s="288"/>
      <c r="AK62" s="288"/>
      <c r="AL62" s="288"/>
      <c r="AM62" s="288"/>
      <c r="AN62" s="288"/>
      <c r="AO62" s="288"/>
      <c r="AP62" s="288"/>
      <c r="AQ62" s="288"/>
      <c r="AR62" s="288"/>
      <c r="AS62" s="288"/>
      <c r="AT62" s="288"/>
      <c r="AU62" s="768"/>
      <c r="AV62" s="768"/>
      <c r="AW62" s="768"/>
      <c r="AX62" s="288"/>
      <c r="AY62" s="288"/>
      <c r="AZ62" s="288"/>
      <c r="BA62" s="288"/>
      <c r="BB62" s="288"/>
      <c r="BC62" s="288"/>
      <c r="BD62" s="12"/>
    </row>
    <row r="63" spans="5:57" x14ac:dyDescent="0.2">
      <c r="E63" s="742" t="s">
        <v>731</v>
      </c>
      <c r="F63" s="289" t="str">
        <f t="shared" ref="F63:AK63" si="55">IF(SUM(F31:F43)=1,"true","false")</f>
        <v>false</v>
      </c>
      <c r="G63" s="289" t="str">
        <f t="shared" si="55"/>
        <v>false</v>
      </c>
      <c r="H63" s="289" t="str">
        <f t="shared" si="55"/>
        <v>false</v>
      </c>
      <c r="I63" s="289" t="str">
        <f t="shared" si="55"/>
        <v>false</v>
      </c>
      <c r="J63" s="289" t="str">
        <f t="shared" si="55"/>
        <v>false</v>
      </c>
      <c r="K63" s="289" t="str">
        <f t="shared" si="55"/>
        <v>false</v>
      </c>
      <c r="L63" s="702" t="str">
        <f t="shared" si="55"/>
        <v>false</v>
      </c>
      <c r="M63" s="289" t="str">
        <f t="shared" si="55"/>
        <v>false</v>
      </c>
      <c r="N63" s="289" t="str">
        <f t="shared" si="55"/>
        <v>false</v>
      </c>
      <c r="O63" s="289" t="str">
        <f t="shared" si="55"/>
        <v>false</v>
      </c>
      <c r="P63" s="289" t="str">
        <f t="shared" si="55"/>
        <v>false</v>
      </c>
      <c r="Q63" s="289" t="str">
        <f t="shared" si="55"/>
        <v>false</v>
      </c>
      <c r="R63" s="703" t="str">
        <f t="shared" si="55"/>
        <v>false</v>
      </c>
      <c r="S63" s="289" t="str">
        <f t="shared" si="55"/>
        <v>false</v>
      </c>
      <c r="T63" s="289" t="str">
        <f t="shared" si="55"/>
        <v>false</v>
      </c>
      <c r="U63" s="771" t="str">
        <f t="shared" si="55"/>
        <v>false</v>
      </c>
      <c r="V63" s="289" t="str">
        <f t="shared" si="55"/>
        <v>false</v>
      </c>
      <c r="W63" s="702" t="str">
        <f t="shared" si="55"/>
        <v>false</v>
      </c>
      <c r="X63" s="289" t="str">
        <f t="shared" si="55"/>
        <v>false</v>
      </c>
      <c r="Y63" s="289" t="str">
        <f t="shared" si="55"/>
        <v>false</v>
      </c>
      <c r="Z63" s="289" t="str">
        <f t="shared" si="55"/>
        <v>false</v>
      </c>
      <c r="AA63" s="289" t="str">
        <f t="shared" si="55"/>
        <v>false</v>
      </c>
      <c r="AB63" s="289" t="str">
        <f t="shared" si="55"/>
        <v>false</v>
      </c>
      <c r="AC63" s="289" t="str">
        <f t="shared" si="55"/>
        <v>false</v>
      </c>
      <c r="AD63" s="289" t="str">
        <f t="shared" si="55"/>
        <v>false</v>
      </c>
      <c r="AE63" s="289" t="str">
        <f t="shared" si="55"/>
        <v>false</v>
      </c>
      <c r="AF63" s="289" t="str">
        <f t="shared" si="55"/>
        <v>false</v>
      </c>
      <c r="AG63" s="289" t="str">
        <f t="shared" si="55"/>
        <v>false</v>
      </c>
      <c r="AH63" s="289" t="str">
        <f t="shared" si="55"/>
        <v>false</v>
      </c>
      <c r="AI63" s="289" t="str">
        <f t="shared" si="55"/>
        <v>false</v>
      </c>
      <c r="AJ63" s="289" t="str">
        <f t="shared" si="55"/>
        <v>false</v>
      </c>
      <c r="AK63" s="289" t="str">
        <f t="shared" si="55"/>
        <v>false</v>
      </c>
      <c r="AL63" s="289" t="str">
        <f t="shared" ref="AL63:BC63" si="56">IF(SUM(AL31:AL43)=1,"true","false")</f>
        <v>false</v>
      </c>
      <c r="AM63" s="289" t="str">
        <f t="shared" si="56"/>
        <v>false</v>
      </c>
      <c r="AN63" s="289" t="str">
        <f t="shared" si="56"/>
        <v>false</v>
      </c>
      <c r="AO63" s="289" t="str">
        <f t="shared" si="56"/>
        <v>false</v>
      </c>
      <c r="AP63" s="289" t="str">
        <f t="shared" si="56"/>
        <v>false</v>
      </c>
      <c r="AQ63" s="289" t="str">
        <f t="shared" si="56"/>
        <v>false</v>
      </c>
      <c r="AR63" s="289" t="str">
        <f t="shared" si="56"/>
        <v>false</v>
      </c>
      <c r="AS63" s="289" t="str">
        <f t="shared" si="56"/>
        <v>false</v>
      </c>
      <c r="AT63" s="289" t="str">
        <f t="shared" si="56"/>
        <v>false</v>
      </c>
      <c r="AU63" s="703" t="str">
        <f t="shared" si="56"/>
        <v>false</v>
      </c>
      <c r="AV63" s="289" t="str">
        <f t="shared" si="56"/>
        <v>false</v>
      </c>
      <c r="AW63" s="771" t="str">
        <f t="shared" si="56"/>
        <v>false</v>
      </c>
      <c r="AX63" s="703" t="str">
        <f t="shared" si="56"/>
        <v>false</v>
      </c>
      <c r="AY63" s="702" t="str">
        <f t="shared" si="56"/>
        <v>false</v>
      </c>
      <c r="AZ63" s="289" t="str">
        <f t="shared" si="56"/>
        <v>false</v>
      </c>
      <c r="BA63" s="289" t="str">
        <f t="shared" si="56"/>
        <v>false</v>
      </c>
      <c r="BB63" s="289" t="str">
        <f t="shared" si="56"/>
        <v>false</v>
      </c>
      <c r="BC63" s="702" t="str">
        <f t="shared" si="56"/>
        <v>false</v>
      </c>
      <c r="BD63" s="288"/>
    </row>
    <row r="64" spans="5:57" ht="34" x14ac:dyDescent="0.2">
      <c r="E64" s="781" t="s">
        <v>732</v>
      </c>
      <c r="F64" s="288">
        <f>IF(F63="true",F54,0)</f>
        <v>0</v>
      </c>
      <c r="G64" s="288">
        <f t="shared" ref="G64:BB64" si="57">IF(G63="true",G54,0)</f>
        <v>0</v>
      </c>
      <c r="H64" s="288">
        <f t="shared" si="57"/>
        <v>0</v>
      </c>
      <c r="I64" s="288">
        <f t="shared" si="57"/>
        <v>0</v>
      </c>
      <c r="J64" s="288">
        <f t="shared" si="57"/>
        <v>0</v>
      </c>
      <c r="K64" s="288">
        <f t="shared" si="57"/>
        <v>0</v>
      </c>
      <c r="L64" s="705">
        <f t="shared" si="57"/>
        <v>0</v>
      </c>
      <c r="M64" s="288">
        <f t="shared" si="57"/>
        <v>0</v>
      </c>
      <c r="N64" s="288">
        <f t="shared" si="57"/>
        <v>0</v>
      </c>
      <c r="O64" s="288">
        <f t="shared" si="57"/>
        <v>0</v>
      </c>
      <c r="P64" s="288">
        <f t="shared" si="57"/>
        <v>0</v>
      </c>
      <c r="Q64" s="288">
        <f t="shared" si="57"/>
        <v>0</v>
      </c>
      <c r="R64" s="706">
        <f t="shared" si="57"/>
        <v>0</v>
      </c>
      <c r="S64" s="288">
        <f t="shared" si="57"/>
        <v>0</v>
      </c>
      <c r="T64" s="288">
        <f t="shared" si="57"/>
        <v>0</v>
      </c>
      <c r="U64" s="772">
        <f t="shared" si="57"/>
        <v>0</v>
      </c>
      <c r="V64" s="288">
        <f t="shared" si="57"/>
        <v>0</v>
      </c>
      <c r="W64" s="705">
        <f t="shared" si="57"/>
        <v>0</v>
      </c>
      <c r="X64" s="288">
        <f t="shared" si="57"/>
        <v>0</v>
      </c>
      <c r="Y64" s="288">
        <f t="shared" si="57"/>
        <v>0</v>
      </c>
      <c r="Z64" s="288">
        <f t="shared" si="57"/>
        <v>0</v>
      </c>
      <c r="AA64" s="288">
        <f t="shared" si="57"/>
        <v>0</v>
      </c>
      <c r="AB64" s="288">
        <f t="shared" si="57"/>
        <v>0</v>
      </c>
      <c r="AC64" s="288">
        <f t="shared" si="57"/>
        <v>0</v>
      </c>
      <c r="AD64" s="288">
        <f t="shared" si="57"/>
        <v>0</v>
      </c>
      <c r="AE64" s="288">
        <f t="shared" si="57"/>
        <v>0</v>
      </c>
      <c r="AF64" s="288">
        <f t="shared" si="57"/>
        <v>0</v>
      </c>
      <c r="AG64" s="288">
        <f t="shared" si="57"/>
        <v>0</v>
      </c>
      <c r="AH64" s="288">
        <f t="shared" si="57"/>
        <v>0</v>
      </c>
      <c r="AI64" s="288">
        <f t="shared" si="57"/>
        <v>0</v>
      </c>
      <c r="AJ64" s="288">
        <f t="shared" si="57"/>
        <v>0</v>
      </c>
      <c r="AK64" s="288">
        <f t="shared" si="57"/>
        <v>0</v>
      </c>
      <c r="AL64" s="288">
        <f t="shared" si="57"/>
        <v>0</v>
      </c>
      <c r="AM64" s="288">
        <f t="shared" si="57"/>
        <v>0</v>
      </c>
      <c r="AN64" s="288">
        <f t="shared" si="57"/>
        <v>0</v>
      </c>
      <c r="AO64" s="288">
        <f t="shared" si="57"/>
        <v>0</v>
      </c>
      <c r="AP64" s="288">
        <f t="shared" si="57"/>
        <v>0</v>
      </c>
      <c r="AQ64" s="288">
        <f t="shared" si="57"/>
        <v>0</v>
      </c>
      <c r="AR64" s="288">
        <f t="shared" si="57"/>
        <v>0</v>
      </c>
      <c r="AS64" s="288">
        <f t="shared" si="57"/>
        <v>0</v>
      </c>
      <c r="AT64" s="288">
        <f t="shared" si="57"/>
        <v>0</v>
      </c>
      <c r="AU64" s="706">
        <f t="shared" si="57"/>
        <v>0</v>
      </c>
      <c r="AV64" s="288">
        <f t="shared" si="57"/>
        <v>0</v>
      </c>
      <c r="AW64" s="772">
        <f t="shared" si="57"/>
        <v>0</v>
      </c>
      <c r="AX64" s="706">
        <f t="shared" si="57"/>
        <v>0</v>
      </c>
      <c r="AY64" s="705">
        <f t="shared" si="57"/>
        <v>0</v>
      </c>
      <c r="AZ64" s="288">
        <f t="shared" si="57"/>
        <v>0</v>
      </c>
      <c r="BA64" s="288">
        <f t="shared" si="57"/>
        <v>0</v>
      </c>
      <c r="BB64" s="288">
        <f t="shared" si="57"/>
        <v>0</v>
      </c>
      <c r="BC64" s="705"/>
      <c r="BD64" s="12"/>
    </row>
    <row r="65" spans="5:56" x14ac:dyDescent="0.2">
      <c r="E65" s="782" t="s">
        <v>734</v>
      </c>
      <c r="F65" s="773">
        <f>IF(SUM($F64:$K64,$M64:$Q64,$V64)=0,0,F64/SUM($F64:$K64,$M64:$Q64,$V64))</f>
        <v>0</v>
      </c>
      <c r="G65" s="773">
        <f t="shared" ref="G65:M65" si="58">IF(SUM($F64:$K64,$M64:$Q64,$V64)=0,0,G64/SUM($F64:$K64,$M64:$Q64,$V64))</f>
        <v>0</v>
      </c>
      <c r="H65" s="773">
        <f t="shared" si="58"/>
        <v>0</v>
      </c>
      <c r="I65" s="773">
        <f t="shared" si="58"/>
        <v>0</v>
      </c>
      <c r="J65" s="773">
        <f t="shared" si="58"/>
        <v>0</v>
      </c>
      <c r="K65" s="773">
        <f t="shared" si="58"/>
        <v>0</v>
      </c>
      <c r="L65" s="777">
        <f>IF(SUM(L64)=0,0,L64/SUM(L64))</f>
        <v>0</v>
      </c>
      <c r="M65" s="773">
        <f t="shared" si="58"/>
        <v>0</v>
      </c>
      <c r="N65" s="773">
        <f t="shared" ref="N65" si="59">IF(SUM($F64:$K64,$M64:$Q64,$V64)=0,0,N64/SUM($F64:$K64,$M64:$Q64,$V64))</f>
        <v>0</v>
      </c>
      <c r="O65" s="773">
        <f t="shared" ref="O65" si="60">IF(SUM($F64:$K64,$M64:$Q64,$V64)=0,0,O64/SUM($F64:$K64,$M64:$Q64,$V64))</f>
        <v>0</v>
      </c>
      <c r="P65" s="773">
        <f t="shared" ref="P65" si="61">IF(SUM($F64:$K64,$M64:$Q64,$V64)=0,0,P64/SUM($F64:$K64,$M64:$Q64,$V64))</f>
        <v>0</v>
      </c>
      <c r="Q65" s="773">
        <f t="shared" ref="Q65" si="62">IF(SUM($F64:$K64,$M64:$Q64,$V64)=0,0,Q64/SUM($F64:$K64,$M64:$Q64,$V64))</f>
        <v>0</v>
      </c>
      <c r="R65" s="778">
        <f>IF(SUM($R64:$U64)=0,0,SUM(R64)/SUM($R64:$U64))</f>
        <v>0</v>
      </c>
      <c r="S65" s="774">
        <f t="shared" ref="S65:U65" si="63">IF(SUM($R64:$U64)=0,0,SUM(S64)/SUM($R64:$U64))</f>
        <v>0</v>
      </c>
      <c r="T65" s="774">
        <f t="shared" si="63"/>
        <v>0</v>
      </c>
      <c r="U65" s="779">
        <f t="shared" si="63"/>
        <v>0</v>
      </c>
      <c r="V65" s="773">
        <f t="shared" ref="V65" si="64">IF(SUM($F64:$K64,$M64:$Q64,$V64)=0,0,V64/SUM($F64:$K64,$M64:$Q64,$V64))</f>
        <v>0</v>
      </c>
      <c r="W65" s="777">
        <f>IF(SUM(W64)=0,0,W64/SUM(W64))</f>
        <v>0</v>
      </c>
      <c r="X65" s="773">
        <f>IF(SUM($X$64:$AT$64)=0,0,X64/SUM($X$64:$AT$64))</f>
        <v>0</v>
      </c>
      <c r="Y65" s="773">
        <f t="shared" ref="Y65:AT65" si="65">IF(SUM($X$64:$AT$64)=0,0,Y64/SUM($X$64:$AT$64))</f>
        <v>0</v>
      </c>
      <c r="Z65" s="773">
        <f t="shared" si="65"/>
        <v>0</v>
      </c>
      <c r="AA65" s="773">
        <f t="shared" si="65"/>
        <v>0</v>
      </c>
      <c r="AB65" s="773">
        <f t="shared" si="65"/>
        <v>0</v>
      </c>
      <c r="AC65" s="773">
        <f t="shared" si="65"/>
        <v>0</v>
      </c>
      <c r="AD65" s="773">
        <f t="shared" si="65"/>
        <v>0</v>
      </c>
      <c r="AE65" s="773">
        <f t="shared" si="65"/>
        <v>0</v>
      </c>
      <c r="AF65" s="773">
        <f t="shared" si="65"/>
        <v>0</v>
      </c>
      <c r="AG65" s="773">
        <f t="shared" si="65"/>
        <v>0</v>
      </c>
      <c r="AH65" s="773">
        <f t="shared" si="65"/>
        <v>0</v>
      </c>
      <c r="AI65" s="773">
        <f t="shared" si="65"/>
        <v>0</v>
      </c>
      <c r="AJ65" s="773">
        <f t="shared" si="65"/>
        <v>0</v>
      </c>
      <c r="AK65" s="773">
        <f t="shared" si="65"/>
        <v>0</v>
      </c>
      <c r="AL65" s="773">
        <f t="shared" si="65"/>
        <v>0</v>
      </c>
      <c r="AM65" s="773">
        <f t="shared" si="65"/>
        <v>0</v>
      </c>
      <c r="AN65" s="773">
        <f t="shared" si="65"/>
        <v>0</v>
      </c>
      <c r="AO65" s="773">
        <f t="shared" si="65"/>
        <v>0</v>
      </c>
      <c r="AP65" s="773">
        <f t="shared" si="65"/>
        <v>0</v>
      </c>
      <c r="AQ65" s="773">
        <f t="shared" si="65"/>
        <v>0</v>
      </c>
      <c r="AR65" s="773">
        <f t="shared" si="65"/>
        <v>0</v>
      </c>
      <c r="AS65" s="773">
        <f t="shared" si="65"/>
        <v>0</v>
      </c>
      <c r="AT65" s="773">
        <f t="shared" si="65"/>
        <v>0</v>
      </c>
      <c r="AU65" s="780">
        <f>IF(SUM($AU64,$AW64)=0,0,AU64/SUM($AU64,$AW64))</f>
        <v>0</v>
      </c>
      <c r="AV65" s="773">
        <f>IF(SUM(AV64)=0,0,AV64/SUM(AV64))</f>
        <v>0</v>
      </c>
      <c r="AW65" s="775">
        <f>IF(SUM($AU64,$AW64)=0,0,AW64/SUM($AU64,$AW64))</f>
        <v>0</v>
      </c>
      <c r="AX65" s="780">
        <f>IF(SUM($AX64,$BC64)=0,0,AX64/SUM($AX64,$BC64))</f>
        <v>0</v>
      </c>
      <c r="AY65" s="777">
        <f>IF(SUM(AY64)=0,0,AY64/SUM(AY64))</f>
        <v>0</v>
      </c>
      <c r="AZ65" s="773">
        <f>IF(SUM($AZ64:$BB64)=0,0,AZ64/SUM($AZ64:$BB64))</f>
        <v>0</v>
      </c>
      <c r="BA65" s="773">
        <f t="shared" ref="BA65:BB65" si="66">IF(SUM($AZ64:$BB64)=0,0,BA64/SUM($AZ64:$BB64))</f>
        <v>0</v>
      </c>
      <c r="BB65" s="773">
        <f t="shared" si="66"/>
        <v>0</v>
      </c>
      <c r="BC65" s="777">
        <f>IF(SUM($AX64,$BC64)=0,0,BC64/SUM($AX64,$BC64))</f>
        <v>0</v>
      </c>
      <c r="BD65" s="12"/>
    </row>
    <row r="66" spans="5:56" x14ac:dyDescent="0.2">
      <c r="F66" s="288"/>
      <c r="G66" s="288"/>
      <c r="H66" s="288"/>
      <c r="I66" s="288"/>
      <c r="J66" s="288"/>
      <c r="K66" s="288"/>
      <c r="L66" s="288"/>
      <c r="M66" s="288"/>
      <c r="N66" s="288"/>
      <c r="O66" s="288"/>
      <c r="P66" s="288"/>
      <c r="Q66" s="288"/>
      <c r="R66" s="766"/>
      <c r="S66" s="766"/>
      <c r="T66" s="766"/>
      <c r="U66" s="766"/>
      <c r="V66" s="288"/>
      <c r="W66" s="288"/>
      <c r="X66" s="288"/>
      <c r="Y66" s="288"/>
      <c r="Z66" s="288"/>
      <c r="AA66" s="288"/>
      <c r="AB66" s="288"/>
      <c r="AC66" s="288"/>
      <c r="AD66" s="288"/>
      <c r="AE66" s="288"/>
      <c r="AF66" s="288"/>
      <c r="AG66" s="288"/>
      <c r="AH66" s="288"/>
      <c r="AI66" s="288"/>
      <c r="AJ66" s="288"/>
      <c r="AK66" s="288"/>
      <c r="AL66" s="288"/>
      <c r="AM66" s="288"/>
      <c r="AN66" s="288"/>
      <c r="AO66" s="288"/>
      <c r="AP66" s="288"/>
      <c r="AQ66" s="288"/>
      <c r="AR66" s="288"/>
      <c r="AS66" s="288"/>
      <c r="AT66" s="288"/>
      <c r="AU66" s="288"/>
      <c r="AV66" s="288"/>
      <c r="AW66" s="288"/>
      <c r="AX66" s="288"/>
      <c r="AY66" s="288"/>
      <c r="AZ66" s="288"/>
      <c r="BA66" s="288"/>
      <c r="BB66" s="288"/>
      <c r="BC66" s="288"/>
      <c r="BD66" s="12"/>
    </row>
    <row r="67" spans="5:56" x14ac:dyDescent="0.2">
      <c r="F67" s="288"/>
      <c r="G67" s="288"/>
      <c r="H67" s="288"/>
      <c r="I67" s="288"/>
      <c r="J67" s="288"/>
      <c r="K67" s="288"/>
      <c r="L67" s="288"/>
      <c r="M67" s="288"/>
      <c r="N67" s="288"/>
      <c r="O67" s="288"/>
      <c r="P67" s="288"/>
      <c r="Q67" s="288"/>
      <c r="R67" s="766"/>
      <c r="S67" s="766"/>
      <c r="T67" s="766"/>
      <c r="U67" s="766"/>
      <c r="V67" s="288"/>
      <c r="W67" s="288"/>
      <c r="X67" s="288"/>
      <c r="Y67" s="288"/>
      <c r="Z67" s="288"/>
      <c r="AA67" s="288"/>
      <c r="AB67" s="288"/>
      <c r="AC67" s="288"/>
      <c r="AD67" s="288"/>
      <c r="AE67" s="288"/>
      <c r="AF67" s="288"/>
      <c r="AG67" s="288"/>
      <c r="AH67" s="288"/>
      <c r="AI67" s="288"/>
      <c r="AJ67" s="288"/>
      <c r="AK67" s="288"/>
      <c r="AL67" s="288"/>
      <c r="AM67" s="288"/>
      <c r="AN67" s="288"/>
      <c r="AO67" s="288"/>
      <c r="AP67" s="288"/>
      <c r="AQ67" s="288"/>
      <c r="AR67" s="288"/>
      <c r="AS67" s="288"/>
      <c r="AT67" s="288"/>
      <c r="AU67" s="288"/>
      <c r="AV67" s="288"/>
      <c r="AW67" s="288"/>
      <c r="AX67" s="288"/>
      <c r="AY67" s="288"/>
      <c r="AZ67" s="288"/>
      <c r="BA67" s="288"/>
      <c r="BB67" s="288"/>
      <c r="BC67" s="288"/>
      <c r="BD67" s="12"/>
    </row>
    <row r="68" spans="5:56" x14ac:dyDescent="0.2">
      <c r="F68" s="288"/>
      <c r="G68" s="288"/>
      <c r="H68" s="288"/>
      <c r="I68" s="288"/>
      <c r="J68" s="288"/>
      <c r="K68" s="288"/>
      <c r="L68" s="288"/>
      <c r="M68" s="288"/>
      <c r="N68" s="288"/>
      <c r="O68" s="288"/>
      <c r="P68" s="288"/>
      <c r="Q68" s="288"/>
      <c r="R68" s="766"/>
      <c r="S68" s="766"/>
      <c r="T68" s="766"/>
      <c r="U68" s="766"/>
      <c r="V68" s="288"/>
      <c r="W68" s="288"/>
      <c r="X68" s="288"/>
      <c r="Y68" s="288"/>
      <c r="Z68" s="288"/>
      <c r="AA68" s="288"/>
      <c r="AB68" s="288"/>
      <c r="AC68" s="288"/>
      <c r="AD68" s="288"/>
      <c r="AE68" s="288"/>
      <c r="AF68" s="288"/>
      <c r="AG68" s="288"/>
      <c r="AH68" s="288"/>
      <c r="AI68" s="288"/>
      <c r="AJ68" s="288"/>
      <c r="AK68" s="288"/>
      <c r="AL68" s="288"/>
      <c r="AM68" s="288"/>
      <c r="AN68" s="288"/>
      <c r="AO68" s="288"/>
      <c r="AP68" s="288"/>
      <c r="AQ68" s="288"/>
      <c r="AR68" s="288"/>
      <c r="AS68" s="288"/>
      <c r="AT68" s="288"/>
      <c r="AU68" s="288"/>
      <c r="AV68" s="288"/>
      <c r="AW68" s="288"/>
      <c r="AX68" s="288"/>
      <c r="AY68" s="288"/>
      <c r="AZ68" s="288"/>
      <c r="BA68" s="288"/>
      <c r="BB68" s="288"/>
      <c r="BC68" s="288"/>
      <c r="BD68" s="12"/>
    </row>
    <row r="69" spans="5:56" x14ac:dyDescent="0.2">
      <c r="F69" s="288"/>
      <c r="G69" s="288"/>
      <c r="H69" s="288"/>
      <c r="I69" s="288"/>
      <c r="J69" s="288"/>
      <c r="K69" s="288"/>
      <c r="L69" s="288"/>
      <c r="M69" s="288"/>
      <c r="N69" s="288"/>
      <c r="O69" s="288"/>
      <c r="P69" s="288"/>
      <c r="Q69" s="288"/>
      <c r="R69" s="766"/>
      <c r="S69" s="766"/>
      <c r="T69" s="766"/>
      <c r="U69" s="766"/>
      <c r="V69" s="767"/>
      <c r="W69" s="288"/>
      <c r="X69" s="288"/>
      <c r="Y69" s="288"/>
      <c r="Z69" s="288"/>
      <c r="AA69" s="288"/>
      <c r="AB69" s="288"/>
      <c r="AC69" s="288"/>
      <c r="AD69" s="288"/>
      <c r="AE69" s="288"/>
      <c r="AF69" s="288"/>
      <c r="AG69" s="288"/>
      <c r="AH69" s="288"/>
      <c r="AI69" s="288"/>
      <c r="AJ69" s="288"/>
      <c r="AK69" s="288"/>
      <c r="AL69" s="288"/>
      <c r="AM69" s="288"/>
      <c r="AN69" s="288"/>
      <c r="AO69" s="288"/>
      <c r="AP69" s="288"/>
      <c r="AQ69" s="288"/>
      <c r="AR69" s="288"/>
      <c r="AS69" s="288"/>
      <c r="AT69" s="288"/>
      <c r="AU69" s="768"/>
      <c r="AV69" s="768"/>
      <c r="AW69" s="768"/>
      <c r="AX69" s="288"/>
      <c r="AY69" s="288"/>
      <c r="AZ69" s="288"/>
      <c r="BA69" s="288"/>
      <c r="BB69" s="288"/>
      <c r="BC69" s="288"/>
      <c r="BD69" s="12"/>
    </row>
    <row r="70" spans="5:56" ht="17" thickBot="1" x14ac:dyDescent="0.25"/>
    <row r="71" spans="5:56" ht="17" thickBot="1" x14ac:dyDescent="0.25">
      <c r="E71" s="51"/>
      <c r="F71" s="283"/>
      <c r="G71" s="104"/>
      <c r="H71" s="104"/>
      <c r="I71" s="104"/>
      <c r="J71" s="104"/>
      <c r="K71" s="104"/>
      <c r="L71" s="104"/>
      <c r="M71" s="104"/>
      <c r="N71" s="104"/>
      <c r="O71" s="104"/>
      <c r="P71" s="104"/>
      <c r="Q71" s="104"/>
      <c r="R71" s="104"/>
      <c r="S71" s="104"/>
      <c r="T71" s="104"/>
      <c r="U71" s="104"/>
      <c r="V71" s="104"/>
      <c r="W71" s="26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83"/>
    </row>
    <row r="72" spans="5:56" ht="30" customHeight="1" thickBot="1" x14ac:dyDescent="0.25">
      <c r="E72" s="769" t="s">
        <v>724</v>
      </c>
      <c r="F72" s="91" t="s">
        <v>140</v>
      </c>
      <c r="G72" s="92" t="s">
        <v>141</v>
      </c>
      <c r="H72" s="92" t="s">
        <v>142</v>
      </c>
      <c r="I72" s="92" t="s">
        <v>143</v>
      </c>
      <c r="J72" s="92" t="s">
        <v>144</v>
      </c>
      <c r="K72" s="92" t="s">
        <v>145</v>
      </c>
      <c r="L72" s="13" t="s">
        <v>146</v>
      </c>
      <c r="M72" s="92" t="s">
        <v>147</v>
      </c>
      <c r="N72" s="92" t="s">
        <v>148</v>
      </c>
      <c r="O72" s="92" t="s">
        <v>149</v>
      </c>
      <c r="P72" s="92" t="s">
        <v>150</v>
      </c>
      <c r="Q72" s="92" t="s">
        <v>151</v>
      </c>
      <c r="R72" s="755" t="s">
        <v>152</v>
      </c>
      <c r="S72" s="756" t="s">
        <v>153</v>
      </c>
      <c r="T72" s="756" t="s">
        <v>154</v>
      </c>
      <c r="U72" s="757" t="s">
        <v>155</v>
      </c>
      <c r="V72" s="92" t="s">
        <v>156</v>
      </c>
      <c r="W72" s="752" t="s">
        <v>157</v>
      </c>
      <c r="X72" s="92" t="s">
        <v>158</v>
      </c>
      <c r="Y72" s="92" t="s">
        <v>159</v>
      </c>
      <c r="Z72" s="92" t="s">
        <v>160</v>
      </c>
      <c r="AA72" s="92" t="s">
        <v>161</v>
      </c>
      <c r="AB72" s="92" t="s">
        <v>162</v>
      </c>
      <c r="AC72" s="92" t="s">
        <v>163</v>
      </c>
      <c r="AD72" s="92" t="s">
        <v>164</v>
      </c>
      <c r="AE72" s="92" t="s">
        <v>165</v>
      </c>
      <c r="AF72" s="92" t="s">
        <v>166</v>
      </c>
      <c r="AG72" s="92" t="s">
        <v>167</v>
      </c>
      <c r="AH72" s="92" t="s">
        <v>168</v>
      </c>
      <c r="AI72" s="92" t="s">
        <v>169</v>
      </c>
      <c r="AJ72" s="92" t="s">
        <v>170</v>
      </c>
      <c r="AK72" s="92" t="s">
        <v>171</v>
      </c>
      <c r="AL72" s="92" t="s">
        <v>172</v>
      </c>
      <c r="AM72" s="92" t="s">
        <v>173</v>
      </c>
      <c r="AN72" s="92" t="s">
        <v>174</v>
      </c>
      <c r="AO72" s="92" t="s">
        <v>175</v>
      </c>
      <c r="AP72" s="92" t="s">
        <v>176</v>
      </c>
      <c r="AQ72" s="92" t="s">
        <v>177</v>
      </c>
      <c r="AR72" s="92" t="s">
        <v>178</v>
      </c>
      <c r="AS72" s="92" t="s">
        <v>179</v>
      </c>
      <c r="AT72" s="94" t="s">
        <v>180</v>
      </c>
    </row>
    <row r="73" spans="5:56" x14ac:dyDescent="0.2">
      <c r="E73" s="783"/>
      <c r="F73" s="196" t="s">
        <v>347</v>
      </c>
      <c r="G73" s="104"/>
      <c r="H73" s="197"/>
      <c r="I73" s="197"/>
      <c r="J73" s="197"/>
      <c r="K73" s="197"/>
      <c r="L73" s="197"/>
      <c r="M73" s="197"/>
      <c r="N73" s="197"/>
      <c r="O73" s="197"/>
      <c r="P73" s="197"/>
      <c r="Q73" s="197"/>
      <c r="R73" s="197"/>
      <c r="S73" s="197"/>
      <c r="T73" s="197"/>
      <c r="U73" s="197"/>
      <c r="V73" s="262"/>
      <c r="W73" s="200" t="s">
        <v>349</v>
      </c>
      <c r="X73" s="196" t="s">
        <v>350</v>
      </c>
      <c r="Y73" s="197"/>
      <c r="Z73" s="197"/>
      <c r="AA73" s="197"/>
      <c r="AB73" s="197"/>
      <c r="AC73" s="197"/>
      <c r="AD73" s="197"/>
      <c r="AE73" s="197"/>
      <c r="AF73" s="197"/>
      <c r="AG73" s="197"/>
      <c r="AH73" s="197"/>
      <c r="AI73" s="197"/>
      <c r="AJ73" s="197"/>
      <c r="AK73" s="197"/>
      <c r="AL73" s="197"/>
      <c r="AM73" s="197"/>
      <c r="AN73" s="197"/>
      <c r="AO73" s="197"/>
      <c r="AP73" s="197"/>
      <c r="AQ73" s="197"/>
      <c r="AR73" s="197"/>
      <c r="AS73" s="197"/>
      <c r="AT73" s="201"/>
    </row>
    <row r="74" spans="5:56" x14ac:dyDescent="0.2">
      <c r="E74" s="746" t="str">
        <f t="shared" ref="E74:E88" si="67">E11</f>
        <v>Coal mines</v>
      </c>
      <c r="F74" s="288">
        <f t="shared" ref="F74:G90" si="68">F11*F$60</f>
        <v>0</v>
      </c>
      <c r="G74" s="289">
        <f t="shared" si="68"/>
        <v>0</v>
      </c>
      <c r="H74" s="289">
        <f t="shared" ref="H74:V74" si="69">H11*H$60</f>
        <v>0</v>
      </c>
      <c r="I74" s="289">
        <f t="shared" si="69"/>
        <v>0</v>
      </c>
      <c r="J74" s="289">
        <f t="shared" si="69"/>
        <v>0</v>
      </c>
      <c r="K74" s="289">
        <f t="shared" si="69"/>
        <v>0</v>
      </c>
      <c r="L74" s="760">
        <f t="shared" si="69"/>
        <v>0</v>
      </c>
      <c r="M74" s="289">
        <f t="shared" si="69"/>
        <v>0</v>
      </c>
      <c r="N74" s="289">
        <f t="shared" si="69"/>
        <v>0</v>
      </c>
      <c r="O74" s="289">
        <f t="shared" si="69"/>
        <v>0</v>
      </c>
      <c r="P74" s="289">
        <f t="shared" si="69"/>
        <v>0</v>
      </c>
      <c r="Q74" s="289">
        <f t="shared" si="69"/>
        <v>0</v>
      </c>
      <c r="R74" s="762">
        <f t="shared" si="69"/>
        <v>0</v>
      </c>
      <c r="S74" s="763">
        <f t="shared" si="69"/>
        <v>0</v>
      </c>
      <c r="T74" s="763">
        <f t="shared" si="69"/>
        <v>0</v>
      </c>
      <c r="U74" s="763">
        <f t="shared" si="69"/>
        <v>0</v>
      </c>
      <c r="V74" s="703">
        <f t="shared" si="69"/>
        <v>0</v>
      </c>
      <c r="W74" s="702">
        <f t="shared" ref="W74:BC74" si="70">W11*W$60</f>
        <v>0</v>
      </c>
      <c r="X74" s="289">
        <f t="shared" si="70"/>
        <v>0</v>
      </c>
      <c r="Y74" s="289">
        <f t="shared" si="70"/>
        <v>0</v>
      </c>
      <c r="Z74" s="289">
        <f t="shared" si="70"/>
        <v>0</v>
      </c>
      <c r="AA74" s="289">
        <f t="shared" si="70"/>
        <v>0</v>
      </c>
      <c r="AB74" s="289">
        <f t="shared" si="70"/>
        <v>0</v>
      </c>
      <c r="AC74" s="289">
        <f t="shared" si="70"/>
        <v>0</v>
      </c>
      <c r="AD74" s="289">
        <f t="shared" si="70"/>
        <v>0</v>
      </c>
      <c r="AE74" s="289">
        <f t="shared" si="70"/>
        <v>0</v>
      </c>
      <c r="AF74" s="289">
        <f t="shared" si="70"/>
        <v>0</v>
      </c>
      <c r="AG74" s="289">
        <f t="shared" si="70"/>
        <v>0</v>
      </c>
      <c r="AH74" s="289">
        <f t="shared" si="70"/>
        <v>0</v>
      </c>
      <c r="AI74" s="289">
        <f t="shared" si="70"/>
        <v>0</v>
      </c>
      <c r="AJ74" s="289">
        <f t="shared" si="70"/>
        <v>0</v>
      </c>
      <c r="AK74" s="289">
        <f t="shared" si="70"/>
        <v>0</v>
      </c>
      <c r="AL74" s="289">
        <f t="shared" si="70"/>
        <v>0</v>
      </c>
      <c r="AM74" s="289">
        <f t="shared" si="70"/>
        <v>0</v>
      </c>
      <c r="AN74" s="289">
        <f t="shared" si="70"/>
        <v>0</v>
      </c>
      <c r="AO74" s="289">
        <f t="shared" si="70"/>
        <v>0</v>
      </c>
      <c r="AP74" s="289">
        <f t="shared" si="70"/>
        <v>0</v>
      </c>
      <c r="AQ74" s="289">
        <f t="shared" si="70"/>
        <v>0</v>
      </c>
      <c r="AR74" s="289">
        <f t="shared" si="70"/>
        <v>0</v>
      </c>
      <c r="AS74" s="289">
        <f t="shared" si="70"/>
        <v>0</v>
      </c>
      <c r="AT74" s="704">
        <f t="shared" si="70"/>
        <v>0</v>
      </c>
      <c r="AU74" s="759">
        <f t="shared" si="70"/>
        <v>0</v>
      </c>
      <c r="AV74" s="759">
        <f t="shared" si="70"/>
        <v>0</v>
      </c>
      <c r="AW74" s="759">
        <f t="shared" si="70"/>
        <v>0</v>
      </c>
      <c r="AX74" s="759">
        <f t="shared" si="70"/>
        <v>0</v>
      </c>
      <c r="AY74" s="759">
        <f t="shared" si="70"/>
        <v>0</v>
      </c>
      <c r="AZ74" s="759">
        <f t="shared" si="70"/>
        <v>0</v>
      </c>
      <c r="BA74" s="759">
        <f t="shared" si="70"/>
        <v>0</v>
      </c>
      <c r="BB74" s="759">
        <f t="shared" si="70"/>
        <v>0</v>
      </c>
      <c r="BC74" s="759">
        <f t="shared" si="70"/>
        <v>0</v>
      </c>
    </row>
    <row r="75" spans="5:56" x14ac:dyDescent="0.2">
      <c r="E75" s="746" t="str">
        <f t="shared" si="67"/>
        <v>Oil and gas extraction</v>
      </c>
      <c r="F75" s="288">
        <f t="shared" si="68"/>
        <v>0</v>
      </c>
      <c r="G75" s="288">
        <f t="shared" si="68"/>
        <v>0</v>
      </c>
      <c r="H75" s="288">
        <f t="shared" ref="H75:V75" si="71">H12*H$60</f>
        <v>0</v>
      </c>
      <c r="I75" s="288">
        <f t="shared" si="71"/>
        <v>0</v>
      </c>
      <c r="J75" s="288">
        <f t="shared" si="71"/>
        <v>0</v>
      </c>
      <c r="K75" s="288">
        <f t="shared" si="71"/>
        <v>0</v>
      </c>
      <c r="L75" s="761">
        <f t="shared" si="71"/>
        <v>0</v>
      </c>
      <c r="M75" s="288">
        <f t="shared" si="71"/>
        <v>0</v>
      </c>
      <c r="N75" s="288">
        <f t="shared" si="71"/>
        <v>0</v>
      </c>
      <c r="O75" s="288">
        <f t="shared" si="71"/>
        <v>0</v>
      </c>
      <c r="P75" s="288">
        <f t="shared" si="71"/>
        <v>0</v>
      </c>
      <c r="Q75" s="288">
        <f t="shared" si="71"/>
        <v>0</v>
      </c>
      <c r="R75" s="764">
        <f t="shared" si="71"/>
        <v>0</v>
      </c>
      <c r="S75" s="759">
        <f t="shared" si="71"/>
        <v>0</v>
      </c>
      <c r="T75" s="759">
        <f t="shared" si="71"/>
        <v>0</v>
      </c>
      <c r="U75" s="759">
        <f t="shared" si="71"/>
        <v>0</v>
      </c>
      <c r="V75" s="706">
        <f t="shared" si="71"/>
        <v>0</v>
      </c>
      <c r="W75" s="705">
        <f t="shared" ref="W75:BC75" si="72">W12*W$60</f>
        <v>0</v>
      </c>
      <c r="X75" s="288">
        <f t="shared" si="72"/>
        <v>0</v>
      </c>
      <c r="Y75" s="288">
        <f t="shared" si="72"/>
        <v>0</v>
      </c>
      <c r="Z75" s="288">
        <f t="shared" si="72"/>
        <v>0</v>
      </c>
      <c r="AA75" s="288">
        <f t="shared" si="72"/>
        <v>0</v>
      </c>
      <c r="AB75" s="288">
        <f t="shared" si="72"/>
        <v>0</v>
      </c>
      <c r="AC75" s="288">
        <f t="shared" si="72"/>
        <v>0</v>
      </c>
      <c r="AD75" s="288">
        <f t="shared" si="72"/>
        <v>0</v>
      </c>
      <c r="AE75" s="288">
        <f t="shared" si="72"/>
        <v>0</v>
      </c>
      <c r="AF75" s="288">
        <f t="shared" si="72"/>
        <v>0</v>
      </c>
      <c r="AG75" s="288">
        <f t="shared" si="72"/>
        <v>0</v>
      </c>
      <c r="AH75" s="288">
        <f t="shared" si="72"/>
        <v>0</v>
      </c>
      <c r="AI75" s="288">
        <f t="shared" si="72"/>
        <v>0</v>
      </c>
      <c r="AJ75" s="288">
        <f t="shared" si="72"/>
        <v>0</v>
      </c>
      <c r="AK75" s="288">
        <f t="shared" si="72"/>
        <v>0</v>
      </c>
      <c r="AL75" s="288">
        <f t="shared" si="72"/>
        <v>0</v>
      </c>
      <c r="AM75" s="288">
        <f t="shared" si="72"/>
        <v>0</v>
      </c>
      <c r="AN75" s="288">
        <f t="shared" si="72"/>
        <v>0</v>
      </c>
      <c r="AO75" s="288">
        <f t="shared" si="72"/>
        <v>0</v>
      </c>
      <c r="AP75" s="288">
        <f t="shared" si="72"/>
        <v>0</v>
      </c>
      <c r="AQ75" s="288">
        <f t="shared" si="72"/>
        <v>0</v>
      </c>
      <c r="AR75" s="288">
        <f t="shared" si="72"/>
        <v>0</v>
      </c>
      <c r="AS75" s="288">
        <f t="shared" si="72"/>
        <v>0</v>
      </c>
      <c r="AT75" s="707">
        <f t="shared" si="72"/>
        <v>0</v>
      </c>
      <c r="AU75" s="759">
        <f t="shared" si="72"/>
        <v>0</v>
      </c>
      <c r="AV75" s="759">
        <f t="shared" si="72"/>
        <v>0</v>
      </c>
      <c r="AW75" s="759">
        <f t="shared" si="72"/>
        <v>0</v>
      </c>
      <c r="AX75" s="759">
        <f t="shared" si="72"/>
        <v>0</v>
      </c>
      <c r="AY75" s="759">
        <f t="shared" si="72"/>
        <v>0</v>
      </c>
      <c r="AZ75" s="759">
        <f t="shared" si="72"/>
        <v>0</v>
      </c>
      <c r="BA75" s="759">
        <f t="shared" si="72"/>
        <v>0</v>
      </c>
      <c r="BB75" s="759">
        <f t="shared" si="72"/>
        <v>0</v>
      </c>
      <c r="BC75" s="759">
        <f t="shared" si="72"/>
        <v>0</v>
      </c>
    </row>
    <row r="76" spans="5:56" x14ac:dyDescent="0.2">
      <c r="E76" s="746" t="str">
        <f t="shared" si="67"/>
        <v>Blast furnaces</v>
      </c>
      <c r="F76" s="288">
        <f t="shared" si="68"/>
        <v>0</v>
      </c>
      <c r="G76" s="288">
        <f t="shared" si="68"/>
        <v>0</v>
      </c>
      <c r="H76" s="288">
        <f t="shared" ref="H76:V76" si="73">H13*H$60</f>
        <v>0</v>
      </c>
      <c r="I76" s="288">
        <f t="shared" si="73"/>
        <v>0</v>
      </c>
      <c r="J76" s="288">
        <f t="shared" si="73"/>
        <v>0</v>
      </c>
      <c r="K76" s="288">
        <f t="shared" si="73"/>
        <v>0</v>
      </c>
      <c r="L76" s="761">
        <f t="shared" si="73"/>
        <v>0</v>
      </c>
      <c r="M76" s="288">
        <f t="shared" si="73"/>
        <v>0</v>
      </c>
      <c r="N76" s="288">
        <f t="shared" si="73"/>
        <v>0</v>
      </c>
      <c r="O76" s="288">
        <f t="shared" si="73"/>
        <v>0</v>
      </c>
      <c r="P76" s="288">
        <f t="shared" si="73"/>
        <v>0</v>
      </c>
      <c r="Q76" s="288">
        <f t="shared" si="73"/>
        <v>0</v>
      </c>
      <c r="R76" s="764">
        <f t="shared" si="73"/>
        <v>0</v>
      </c>
      <c r="S76" s="759">
        <f t="shared" si="73"/>
        <v>0</v>
      </c>
      <c r="T76" s="759">
        <f t="shared" si="73"/>
        <v>0</v>
      </c>
      <c r="U76" s="759">
        <f t="shared" si="73"/>
        <v>0</v>
      </c>
      <c r="V76" s="706">
        <f t="shared" si="73"/>
        <v>0</v>
      </c>
      <c r="W76" s="705">
        <f t="shared" ref="W76:BC76" si="74">W13*W$60</f>
        <v>0</v>
      </c>
      <c r="X76" s="288">
        <f t="shared" si="74"/>
        <v>0</v>
      </c>
      <c r="Y76" s="288">
        <f t="shared" si="74"/>
        <v>0</v>
      </c>
      <c r="Z76" s="288">
        <f t="shared" si="74"/>
        <v>0</v>
      </c>
      <c r="AA76" s="288">
        <f t="shared" si="74"/>
        <v>0</v>
      </c>
      <c r="AB76" s="288">
        <f t="shared" si="74"/>
        <v>0</v>
      </c>
      <c r="AC76" s="288">
        <f t="shared" si="74"/>
        <v>0</v>
      </c>
      <c r="AD76" s="288">
        <f t="shared" si="74"/>
        <v>0</v>
      </c>
      <c r="AE76" s="288">
        <f t="shared" si="74"/>
        <v>0</v>
      </c>
      <c r="AF76" s="288">
        <f t="shared" si="74"/>
        <v>0</v>
      </c>
      <c r="AG76" s="288">
        <f t="shared" si="74"/>
        <v>0</v>
      </c>
      <c r="AH76" s="288">
        <f t="shared" si="74"/>
        <v>0</v>
      </c>
      <c r="AI76" s="288">
        <f t="shared" si="74"/>
        <v>0</v>
      </c>
      <c r="AJ76" s="288">
        <f t="shared" si="74"/>
        <v>0</v>
      </c>
      <c r="AK76" s="288">
        <f t="shared" si="74"/>
        <v>0</v>
      </c>
      <c r="AL76" s="288">
        <f t="shared" si="74"/>
        <v>0</v>
      </c>
      <c r="AM76" s="288">
        <f t="shared" si="74"/>
        <v>0</v>
      </c>
      <c r="AN76" s="288">
        <f t="shared" si="74"/>
        <v>0</v>
      </c>
      <c r="AO76" s="288">
        <f t="shared" si="74"/>
        <v>0</v>
      </c>
      <c r="AP76" s="288">
        <f t="shared" si="74"/>
        <v>0</v>
      </c>
      <c r="AQ76" s="288">
        <f t="shared" si="74"/>
        <v>0</v>
      </c>
      <c r="AR76" s="288">
        <f t="shared" si="74"/>
        <v>0</v>
      </c>
      <c r="AS76" s="288">
        <f t="shared" si="74"/>
        <v>0</v>
      </c>
      <c r="AT76" s="707">
        <f t="shared" si="74"/>
        <v>0</v>
      </c>
      <c r="AU76" s="759">
        <f t="shared" si="74"/>
        <v>0</v>
      </c>
      <c r="AV76" s="759">
        <f t="shared" si="74"/>
        <v>0</v>
      </c>
      <c r="AW76" s="759">
        <f t="shared" si="74"/>
        <v>0</v>
      </c>
      <c r="AX76" s="759">
        <f t="shared" si="74"/>
        <v>0</v>
      </c>
      <c r="AY76" s="759">
        <f t="shared" si="74"/>
        <v>0</v>
      </c>
      <c r="AZ76" s="759">
        <f t="shared" si="74"/>
        <v>0</v>
      </c>
      <c r="BA76" s="759">
        <f t="shared" si="74"/>
        <v>0</v>
      </c>
      <c r="BB76" s="759">
        <f t="shared" si="74"/>
        <v>0</v>
      </c>
      <c r="BC76" s="759">
        <f t="shared" si="74"/>
        <v>0</v>
      </c>
    </row>
    <row r="77" spans="5:56" x14ac:dyDescent="0.2">
      <c r="E77" s="746" t="str">
        <f t="shared" si="67"/>
        <v>Gas works</v>
      </c>
      <c r="F77" s="288">
        <f t="shared" si="68"/>
        <v>0</v>
      </c>
      <c r="G77" s="288">
        <f t="shared" si="68"/>
        <v>0</v>
      </c>
      <c r="H77" s="288">
        <f t="shared" ref="H77:V77" si="75">H14*H$60</f>
        <v>0</v>
      </c>
      <c r="I77" s="288">
        <f t="shared" si="75"/>
        <v>0</v>
      </c>
      <c r="J77" s="288">
        <f t="shared" si="75"/>
        <v>0</v>
      </c>
      <c r="K77" s="288">
        <f t="shared" si="75"/>
        <v>0</v>
      </c>
      <c r="L77" s="761">
        <f t="shared" si="75"/>
        <v>0</v>
      </c>
      <c r="M77" s="288">
        <f t="shared" si="75"/>
        <v>0</v>
      </c>
      <c r="N77" s="288">
        <f t="shared" si="75"/>
        <v>0</v>
      </c>
      <c r="O77" s="288">
        <f t="shared" si="75"/>
        <v>0</v>
      </c>
      <c r="P77" s="288">
        <f t="shared" si="75"/>
        <v>0</v>
      </c>
      <c r="Q77" s="288">
        <f t="shared" si="75"/>
        <v>0</v>
      </c>
      <c r="R77" s="764">
        <f t="shared" si="75"/>
        <v>0</v>
      </c>
      <c r="S77" s="759">
        <f t="shared" si="75"/>
        <v>0</v>
      </c>
      <c r="T77" s="759">
        <f t="shared" si="75"/>
        <v>0</v>
      </c>
      <c r="U77" s="759">
        <f t="shared" si="75"/>
        <v>0</v>
      </c>
      <c r="V77" s="706">
        <f t="shared" si="75"/>
        <v>0</v>
      </c>
      <c r="W77" s="705">
        <f t="shared" ref="W77:BC77" si="76">W14*W$60</f>
        <v>0</v>
      </c>
      <c r="X77" s="288">
        <f t="shared" si="76"/>
        <v>0</v>
      </c>
      <c r="Y77" s="288">
        <f t="shared" si="76"/>
        <v>0</v>
      </c>
      <c r="Z77" s="288">
        <f t="shared" si="76"/>
        <v>0</v>
      </c>
      <c r="AA77" s="288">
        <f t="shared" si="76"/>
        <v>0</v>
      </c>
      <c r="AB77" s="288">
        <f t="shared" si="76"/>
        <v>0</v>
      </c>
      <c r="AC77" s="288">
        <f t="shared" si="76"/>
        <v>0</v>
      </c>
      <c r="AD77" s="288">
        <f t="shared" si="76"/>
        <v>0</v>
      </c>
      <c r="AE77" s="288">
        <f t="shared" si="76"/>
        <v>0</v>
      </c>
      <c r="AF77" s="288">
        <f t="shared" si="76"/>
        <v>0</v>
      </c>
      <c r="AG77" s="288">
        <f t="shared" si="76"/>
        <v>0</v>
      </c>
      <c r="AH77" s="288">
        <f t="shared" si="76"/>
        <v>0</v>
      </c>
      <c r="AI77" s="288">
        <f t="shared" si="76"/>
        <v>0</v>
      </c>
      <c r="AJ77" s="288">
        <f t="shared" si="76"/>
        <v>0</v>
      </c>
      <c r="AK77" s="288">
        <f t="shared" si="76"/>
        <v>0</v>
      </c>
      <c r="AL77" s="288">
        <f t="shared" si="76"/>
        <v>0</v>
      </c>
      <c r="AM77" s="288">
        <f t="shared" si="76"/>
        <v>0</v>
      </c>
      <c r="AN77" s="288">
        <f t="shared" si="76"/>
        <v>0</v>
      </c>
      <c r="AO77" s="288">
        <f t="shared" si="76"/>
        <v>0</v>
      </c>
      <c r="AP77" s="288">
        <f t="shared" si="76"/>
        <v>0</v>
      </c>
      <c r="AQ77" s="288">
        <f t="shared" si="76"/>
        <v>0</v>
      </c>
      <c r="AR77" s="288">
        <f t="shared" si="76"/>
        <v>0</v>
      </c>
      <c r="AS77" s="288">
        <f t="shared" si="76"/>
        <v>0</v>
      </c>
      <c r="AT77" s="707">
        <f t="shared" si="76"/>
        <v>0</v>
      </c>
      <c r="AU77" s="759">
        <f t="shared" si="76"/>
        <v>0</v>
      </c>
      <c r="AV77" s="759">
        <f t="shared" si="76"/>
        <v>0</v>
      </c>
      <c r="AW77" s="759">
        <f t="shared" si="76"/>
        <v>0</v>
      </c>
      <c r="AX77" s="759">
        <f t="shared" si="76"/>
        <v>0</v>
      </c>
      <c r="AY77" s="759">
        <f t="shared" si="76"/>
        <v>0</v>
      </c>
      <c r="AZ77" s="759">
        <f t="shared" si="76"/>
        <v>0</v>
      </c>
      <c r="BA77" s="759">
        <f t="shared" si="76"/>
        <v>0</v>
      </c>
      <c r="BB77" s="759">
        <f t="shared" si="76"/>
        <v>0</v>
      </c>
      <c r="BC77" s="759">
        <f t="shared" si="76"/>
        <v>0</v>
      </c>
    </row>
    <row r="78" spans="5:56" x14ac:dyDescent="0.2">
      <c r="E78" s="746" t="str">
        <f t="shared" si="67"/>
        <v>Gasification plants for biogases</v>
      </c>
      <c r="F78" s="288">
        <f t="shared" si="68"/>
        <v>0</v>
      </c>
      <c r="G78" s="288">
        <f t="shared" si="68"/>
        <v>0</v>
      </c>
      <c r="H78" s="288">
        <f t="shared" ref="H78:V78" si="77">H15*H$60</f>
        <v>0</v>
      </c>
      <c r="I78" s="288">
        <f t="shared" si="77"/>
        <v>0</v>
      </c>
      <c r="J78" s="288">
        <f t="shared" si="77"/>
        <v>0</v>
      </c>
      <c r="K78" s="288">
        <f t="shared" si="77"/>
        <v>0</v>
      </c>
      <c r="L78" s="761">
        <f t="shared" si="77"/>
        <v>0</v>
      </c>
      <c r="M78" s="288">
        <f t="shared" si="77"/>
        <v>0</v>
      </c>
      <c r="N78" s="288">
        <f t="shared" si="77"/>
        <v>0</v>
      </c>
      <c r="O78" s="288">
        <f t="shared" si="77"/>
        <v>0</v>
      </c>
      <c r="P78" s="288">
        <f t="shared" si="77"/>
        <v>0</v>
      </c>
      <c r="Q78" s="288">
        <f t="shared" si="77"/>
        <v>0</v>
      </c>
      <c r="R78" s="764">
        <f t="shared" si="77"/>
        <v>0</v>
      </c>
      <c r="S78" s="759">
        <f t="shared" si="77"/>
        <v>0</v>
      </c>
      <c r="T78" s="759">
        <f t="shared" si="77"/>
        <v>0</v>
      </c>
      <c r="U78" s="759">
        <f t="shared" si="77"/>
        <v>0</v>
      </c>
      <c r="V78" s="706">
        <f t="shared" si="77"/>
        <v>0</v>
      </c>
      <c r="W78" s="705">
        <f t="shared" ref="W78:BC78" si="78">W15*W$60</f>
        <v>0</v>
      </c>
      <c r="X78" s="288">
        <f t="shared" si="78"/>
        <v>0</v>
      </c>
      <c r="Y78" s="288">
        <f t="shared" si="78"/>
        <v>0</v>
      </c>
      <c r="Z78" s="288">
        <f t="shared" si="78"/>
        <v>0</v>
      </c>
      <c r="AA78" s="288">
        <f t="shared" si="78"/>
        <v>0</v>
      </c>
      <c r="AB78" s="288">
        <f t="shared" si="78"/>
        <v>0</v>
      </c>
      <c r="AC78" s="288">
        <f t="shared" si="78"/>
        <v>0</v>
      </c>
      <c r="AD78" s="288">
        <f t="shared" si="78"/>
        <v>0</v>
      </c>
      <c r="AE78" s="288">
        <f t="shared" si="78"/>
        <v>0</v>
      </c>
      <c r="AF78" s="288">
        <f t="shared" si="78"/>
        <v>0</v>
      </c>
      <c r="AG78" s="288">
        <f t="shared" si="78"/>
        <v>0</v>
      </c>
      <c r="AH78" s="288">
        <f t="shared" si="78"/>
        <v>0</v>
      </c>
      <c r="AI78" s="288">
        <f t="shared" si="78"/>
        <v>0</v>
      </c>
      <c r="AJ78" s="288">
        <f t="shared" si="78"/>
        <v>0</v>
      </c>
      <c r="AK78" s="288">
        <f t="shared" si="78"/>
        <v>0</v>
      </c>
      <c r="AL78" s="288">
        <f t="shared" si="78"/>
        <v>0</v>
      </c>
      <c r="AM78" s="288">
        <f t="shared" si="78"/>
        <v>0</v>
      </c>
      <c r="AN78" s="288">
        <f t="shared" si="78"/>
        <v>0</v>
      </c>
      <c r="AO78" s="288">
        <f t="shared" si="78"/>
        <v>0</v>
      </c>
      <c r="AP78" s="288">
        <f t="shared" si="78"/>
        <v>0</v>
      </c>
      <c r="AQ78" s="288">
        <f t="shared" si="78"/>
        <v>0</v>
      </c>
      <c r="AR78" s="288">
        <f t="shared" si="78"/>
        <v>0</v>
      </c>
      <c r="AS78" s="288">
        <f t="shared" si="78"/>
        <v>0</v>
      </c>
      <c r="AT78" s="707">
        <f t="shared" si="78"/>
        <v>0</v>
      </c>
      <c r="AU78" s="759">
        <f t="shared" si="78"/>
        <v>0</v>
      </c>
      <c r="AV78" s="759">
        <f t="shared" si="78"/>
        <v>0</v>
      </c>
      <c r="AW78" s="759">
        <f t="shared" si="78"/>
        <v>0</v>
      </c>
      <c r="AX78" s="759">
        <f t="shared" si="78"/>
        <v>0</v>
      </c>
      <c r="AY78" s="759">
        <f t="shared" si="78"/>
        <v>0</v>
      </c>
      <c r="AZ78" s="759">
        <f t="shared" si="78"/>
        <v>0</v>
      </c>
      <c r="BA78" s="759">
        <f t="shared" si="78"/>
        <v>0</v>
      </c>
      <c r="BB78" s="759">
        <f t="shared" si="78"/>
        <v>0</v>
      </c>
      <c r="BC78" s="759">
        <f t="shared" si="78"/>
        <v>0</v>
      </c>
    </row>
    <row r="79" spans="5:56" x14ac:dyDescent="0.2">
      <c r="E79" s="746" t="str">
        <f t="shared" si="67"/>
        <v>Coke ovens</v>
      </c>
      <c r="F79" s="288">
        <f t="shared" si="68"/>
        <v>0</v>
      </c>
      <c r="G79" s="288">
        <f t="shared" si="68"/>
        <v>0</v>
      </c>
      <c r="H79" s="288">
        <f t="shared" ref="H79:V79" si="79">H16*H$60</f>
        <v>0</v>
      </c>
      <c r="I79" s="288">
        <f t="shared" si="79"/>
        <v>0</v>
      </c>
      <c r="J79" s="288">
        <f t="shared" si="79"/>
        <v>0</v>
      </c>
      <c r="K79" s="288">
        <f t="shared" si="79"/>
        <v>0</v>
      </c>
      <c r="L79" s="761">
        <f t="shared" si="79"/>
        <v>0</v>
      </c>
      <c r="M79" s="288">
        <f t="shared" si="79"/>
        <v>0</v>
      </c>
      <c r="N79" s="288">
        <f t="shared" si="79"/>
        <v>0</v>
      </c>
      <c r="O79" s="288">
        <f t="shared" si="79"/>
        <v>0</v>
      </c>
      <c r="P79" s="288">
        <f t="shared" si="79"/>
        <v>0</v>
      </c>
      <c r="Q79" s="288">
        <f t="shared" si="79"/>
        <v>0</v>
      </c>
      <c r="R79" s="764">
        <f t="shared" si="79"/>
        <v>0</v>
      </c>
      <c r="S79" s="759">
        <f t="shared" si="79"/>
        <v>0</v>
      </c>
      <c r="T79" s="759">
        <f t="shared" si="79"/>
        <v>0</v>
      </c>
      <c r="U79" s="759">
        <f t="shared" si="79"/>
        <v>0</v>
      </c>
      <c r="V79" s="706">
        <f t="shared" si="79"/>
        <v>0</v>
      </c>
      <c r="W79" s="705">
        <f t="shared" ref="W79:BC79" si="80">W16*W$60</f>
        <v>0</v>
      </c>
      <c r="X79" s="288">
        <f t="shared" si="80"/>
        <v>0</v>
      </c>
      <c r="Y79" s="288">
        <f t="shared" si="80"/>
        <v>0</v>
      </c>
      <c r="Z79" s="288">
        <f t="shared" si="80"/>
        <v>0</v>
      </c>
      <c r="AA79" s="288">
        <f t="shared" si="80"/>
        <v>0</v>
      </c>
      <c r="AB79" s="288">
        <f t="shared" si="80"/>
        <v>0</v>
      </c>
      <c r="AC79" s="288">
        <f t="shared" si="80"/>
        <v>0</v>
      </c>
      <c r="AD79" s="288">
        <f t="shared" si="80"/>
        <v>0</v>
      </c>
      <c r="AE79" s="288">
        <f t="shared" si="80"/>
        <v>0</v>
      </c>
      <c r="AF79" s="288">
        <f t="shared" si="80"/>
        <v>0</v>
      </c>
      <c r="AG79" s="288">
        <f t="shared" si="80"/>
        <v>0</v>
      </c>
      <c r="AH79" s="288">
        <f t="shared" si="80"/>
        <v>0</v>
      </c>
      <c r="AI79" s="288">
        <f t="shared" si="80"/>
        <v>0</v>
      </c>
      <c r="AJ79" s="288">
        <f t="shared" si="80"/>
        <v>0</v>
      </c>
      <c r="AK79" s="288">
        <f t="shared" si="80"/>
        <v>0</v>
      </c>
      <c r="AL79" s="288">
        <f t="shared" si="80"/>
        <v>0</v>
      </c>
      <c r="AM79" s="288">
        <f t="shared" si="80"/>
        <v>0</v>
      </c>
      <c r="AN79" s="288">
        <f t="shared" si="80"/>
        <v>0</v>
      </c>
      <c r="AO79" s="288">
        <f t="shared" si="80"/>
        <v>0</v>
      </c>
      <c r="AP79" s="288">
        <f t="shared" si="80"/>
        <v>0</v>
      </c>
      <c r="AQ79" s="288">
        <f t="shared" si="80"/>
        <v>0</v>
      </c>
      <c r="AR79" s="288">
        <f t="shared" si="80"/>
        <v>0</v>
      </c>
      <c r="AS79" s="288">
        <f t="shared" si="80"/>
        <v>0</v>
      </c>
      <c r="AT79" s="707">
        <f t="shared" si="80"/>
        <v>0</v>
      </c>
      <c r="AU79" s="759">
        <f t="shared" si="80"/>
        <v>0</v>
      </c>
      <c r="AV79" s="759">
        <f t="shared" si="80"/>
        <v>0</v>
      </c>
      <c r="AW79" s="759">
        <f t="shared" si="80"/>
        <v>0</v>
      </c>
      <c r="AX79" s="759">
        <f t="shared" si="80"/>
        <v>0</v>
      </c>
      <c r="AY79" s="759">
        <f t="shared" si="80"/>
        <v>0</v>
      </c>
      <c r="AZ79" s="759">
        <f t="shared" si="80"/>
        <v>0</v>
      </c>
      <c r="BA79" s="759">
        <f t="shared" si="80"/>
        <v>0</v>
      </c>
      <c r="BB79" s="759">
        <f t="shared" si="80"/>
        <v>0</v>
      </c>
      <c r="BC79" s="759">
        <f t="shared" si="80"/>
        <v>0</v>
      </c>
    </row>
    <row r="80" spans="5:56" x14ac:dyDescent="0.2">
      <c r="E80" s="746" t="str">
        <f t="shared" si="67"/>
        <v>Patent fuel plants</v>
      </c>
      <c r="F80" s="288">
        <f t="shared" si="68"/>
        <v>0</v>
      </c>
      <c r="G80" s="288">
        <f t="shared" si="68"/>
        <v>0</v>
      </c>
      <c r="H80" s="288">
        <f t="shared" ref="H80:V80" si="81">H17*H$60</f>
        <v>0</v>
      </c>
      <c r="I80" s="288">
        <f t="shared" si="81"/>
        <v>0</v>
      </c>
      <c r="J80" s="288">
        <f t="shared" si="81"/>
        <v>0</v>
      </c>
      <c r="K80" s="288">
        <f t="shared" si="81"/>
        <v>0</v>
      </c>
      <c r="L80" s="761">
        <f t="shared" si="81"/>
        <v>0</v>
      </c>
      <c r="M80" s="288">
        <f t="shared" si="81"/>
        <v>0</v>
      </c>
      <c r="N80" s="288">
        <f t="shared" si="81"/>
        <v>0</v>
      </c>
      <c r="O80" s="288">
        <f t="shared" si="81"/>
        <v>0</v>
      </c>
      <c r="P80" s="288">
        <f t="shared" si="81"/>
        <v>0</v>
      </c>
      <c r="Q80" s="288">
        <f t="shared" si="81"/>
        <v>0</v>
      </c>
      <c r="R80" s="764">
        <f t="shared" si="81"/>
        <v>0</v>
      </c>
      <c r="S80" s="759">
        <f t="shared" si="81"/>
        <v>0</v>
      </c>
      <c r="T80" s="759">
        <f t="shared" si="81"/>
        <v>0</v>
      </c>
      <c r="U80" s="759">
        <f t="shared" si="81"/>
        <v>0</v>
      </c>
      <c r="V80" s="706">
        <f t="shared" si="81"/>
        <v>0</v>
      </c>
      <c r="W80" s="705">
        <f t="shared" ref="W80:BC80" si="82">W17*W$60</f>
        <v>0</v>
      </c>
      <c r="X80" s="288">
        <f t="shared" si="82"/>
        <v>0</v>
      </c>
      <c r="Y80" s="288">
        <f t="shared" si="82"/>
        <v>0</v>
      </c>
      <c r="Z80" s="288">
        <f t="shared" si="82"/>
        <v>0</v>
      </c>
      <c r="AA80" s="288">
        <f t="shared" si="82"/>
        <v>0</v>
      </c>
      <c r="AB80" s="288">
        <f t="shared" si="82"/>
        <v>0</v>
      </c>
      <c r="AC80" s="288">
        <f t="shared" si="82"/>
        <v>0</v>
      </c>
      <c r="AD80" s="288">
        <f t="shared" si="82"/>
        <v>0</v>
      </c>
      <c r="AE80" s="288">
        <f t="shared" si="82"/>
        <v>0</v>
      </c>
      <c r="AF80" s="288">
        <f t="shared" si="82"/>
        <v>0</v>
      </c>
      <c r="AG80" s="288">
        <f t="shared" si="82"/>
        <v>0</v>
      </c>
      <c r="AH80" s="288">
        <f t="shared" si="82"/>
        <v>0</v>
      </c>
      <c r="AI80" s="288">
        <f t="shared" si="82"/>
        <v>0</v>
      </c>
      <c r="AJ80" s="288">
        <f t="shared" si="82"/>
        <v>0</v>
      </c>
      <c r="AK80" s="288">
        <f t="shared" si="82"/>
        <v>0</v>
      </c>
      <c r="AL80" s="288">
        <f t="shared" si="82"/>
        <v>0</v>
      </c>
      <c r="AM80" s="288">
        <f t="shared" si="82"/>
        <v>0</v>
      </c>
      <c r="AN80" s="288">
        <f t="shared" si="82"/>
        <v>0</v>
      </c>
      <c r="AO80" s="288">
        <f t="shared" si="82"/>
        <v>0</v>
      </c>
      <c r="AP80" s="288">
        <f t="shared" si="82"/>
        <v>0</v>
      </c>
      <c r="AQ80" s="288">
        <f t="shared" si="82"/>
        <v>0</v>
      </c>
      <c r="AR80" s="288">
        <f t="shared" si="82"/>
        <v>0</v>
      </c>
      <c r="AS80" s="288">
        <f t="shared" si="82"/>
        <v>0</v>
      </c>
      <c r="AT80" s="707">
        <f t="shared" si="82"/>
        <v>0</v>
      </c>
      <c r="AU80" s="759">
        <f t="shared" si="82"/>
        <v>0</v>
      </c>
      <c r="AV80" s="759">
        <f t="shared" si="82"/>
        <v>0</v>
      </c>
      <c r="AW80" s="759">
        <f t="shared" si="82"/>
        <v>0</v>
      </c>
      <c r="AX80" s="759">
        <f t="shared" si="82"/>
        <v>0</v>
      </c>
      <c r="AY80" s="759">
        <f t="shared" si="82"/>
        <v>0</v>
      </c>
      <c r="AZ80" s="759">
        <f t="shared" si="82"/>
        <v>0</v>
      </c>
      <c r="BA80" s="759">
        <f t="shared" si="82"/>
        <v>0</v>
      </c>
      <c r="BB80" s="759">
        <f t="shared" si="82"/>
        <v>0</v>
      </c>
      <c r="BC80" s="759">
        <f t="shared" si="82"/>
        <v>0</v>
      </c>
    </row>
    <row r="81" spans="5:55" x14ac:dyDescent="0.2">
      <c r="E81" s="746" t="str">
        <f t="shared" si="67"/>
        <v>BKB plants</v>
      </c>
      <c r="F81" s="288">
        <f t="shared" si="68"/>
        <v>0</v>
      </c>
      <c r="G81" s="288">
        <f t="shared" si="68"/>
        <v>0</v>
      </c>
      <c r="H81" s="288">
        <f t="shared" ref="H81:V81" si="83">H18*H$60</f>
        <v>0</v>
      </c>
      <c r="I81" s="288">
        <f t="shared" si="83"/>
        <v>0</v>
      </c>
      <c r="J81" s="288">
        <f t="shared" si="83"/>
        <v>0</v>
      </c>
      <c r="K81" s="288">
        <f t="shared" si="83"/>
        <v>0</v>
      </c>
      <c r="L81" s="761">
        <f t="shared" si="83"/>
        <v>0</v>
      </c>
      <c r="M81" s="288">
        <f t="shared" si="83"/>
        <v>0</v>
      </c>
      <c r="N81" s="288">
        <f t="shared" si="83"/>
        <v>0</v>
      </c>
      <c r="O81" s="288">
        <f t="shared" si="83"/>
        <v>0</v>
      </c>
      <c r="P81" s="288">
        <f t="shared" si="83"/>
        <v>0</v>
      </c>
      <c r="Q81" s="288">
        <f t="shared" si="83"/>
        <v>0</v>
      </c>
      <c r="R81" s="764">
        <f t="shared" si="83"/>
        <v>0</v>
      </c>
      <c r="S81" s="759">
        <f t="shared" si="83"/>
        <v>0</v>
      </c>
      <c r="T81" s="759">
        <f t="shared" si="83"/>
        <v>0</v>
      </c>
      <c r="U81" s="759">
        <f t="shared" si="83"/>
        <v>0</v>
      </c>
      <c r="V81" s="706">
        <f t="shared" si="83"/>
        <v>0</v>
      </c>
      <c r="W81" s="705">
        <f t="shared" ref="W81:BC81" si="84">W18*W$60</f>
        <v>0</v>
      </c>
      <c r="X81" s="288">
        <f t="shared" si="84"/>
        <v>0</v>
      </c>
      <c r="Y81" s="288">
        <f t="shared" si="84"/>
        <v>0</v>
      </c>
      <c r="Z81" s="288">
        <f t="shared" si="84"/>
        <v>0</v>
      </c>
      <c r="AA81" s="288">
        <f t="shared" si="84"/>
        <v>0</v>
      </c>
      <c r="AB81" s="288">
        <f t="shared" si="84"/>
        <v>0</v>
      </c>
      <c r="AC81" s="288">
        <f t="shared" si="84"/>
        <v>0</v>
      </c>
      <c r="AD81" s="288">
        <f t="shared" si="84"/>
        <v>0</v>
      </c>
      <c r="AE81" s="288">
        <f t="shared" si="84"/>
        <v>0</v>
      </c>
      <c r="AF81" s="288">
        <f t="shared" si="84"/>
        <v>0</v>
      </c>
      <c r="AG81" s="288">
        <f t="shared" si="84"/>
        <v>0</v>
      </c>
      <c r="AH81" s="288">
        <f t="shared" si="84"/>
        <v>0</v>
      </c>
      <c r="AI81" s="288">
        <f t="shared" si="84"/>
        <v>0</v>
      </c>
      <c r="AJ81" s="288">
        <f t="shared" si="84"/>
        <v>0</v>
      </c>
      <c r="AK81" s="288">
        <f t="shared" si="84"/>
        <v>0</v>
      </c>
      <c r="AL81" s="288">
        <f t="shared" si="84"/>
        <v>0</v>
      </c>
      <c r="AM81" s="288">
        <f t="shared" si="84"/>
        <v>0</v>
      </c>
      <c r="AN81" s="288">
        <f t="shared" si="84"/>
        <v>0</v>
      </c>
      <c r="AO81" s="288">
        <f t="shared" si="84"/>
        <v>0</v>
      </c>
      <c r="AP81" s="288">
        <f t="shared" si="84"/>
        <v>0</v>
      </c>
      <c r="AQ81" s="288">
        <f t="shared" si="84"/>
        <v>0</v>
      </c>
      <c r="AR81" s="288">
        <f t="shared" si="84"/>
        <v>0</v>
      </c>
      <c r="AS81" s="288">
        <f t="shared" si="84"/>
        <v>0</v>
      </c>
      <c r="AT81" s="707">
        <f t="shared" si="84"/>
        <v>0</v>
      </c>
      <c r="AU81" s="759">
        <f t="shared" si="84"/>
        <v>0</v>
      </c>
      <c r="AV81" s="759">
        <f t="shared" si="84"/>
        <v>0</v>
      </c>
      <c r="AW81" s="759">
        <f t="shared" si="84"/>
        <v>0</v>
      </c>
      <c r="AX81" s="759">
        <f t="shared" si="84"/>
        <v>0</v>
      </c>
      <c r="AY81" s="759">
        <f t="shared" si="84"/>
        <v>0</v>
      </c>
      <c r="AZ81" s="759">
        <f t="shared" si="84"/>
        <v>0</v>
      </c>
      <c r="BA81" s="759">
        <f t="shared" si="84"/>
        <v>0</v>
      </c>
      <c r="BB81" s="759">
        <f t="shared" si="84"/>
        <v>0</v>
      </c>
      <c r="BC81" s="759">
        <f t="shared" si="84"/>
        <v>0</v>
      </c>
    </row>
    <row r="82" spans="5:55" x14ac:dyDescent="0.2">
      <c r="E82" s="746" t="str">
        <f t="shared" si="67"/>
        <v>Oil refineries</v>
      </c>
      <c r="F82" s="288">
        <f t="shared" si="68"/>
        <v>0</v>
      </c>
      <c r="G82" s="288">
        <f t="shared" si="68"/>
        <v>0</v>
      </c>
      <c r="H82" s="288">
        <f t="shared" ref="H82:V82" si="85">H19*H$60</f>
        <v>0</v>
      </c>
      <c r="I82" s="288">
        <f t="shared" si="85"/>
        <v>0</v>
      </c>
      <c r="J82" s="288">
        <f t="shared" si="85"/>
        <v>0</v>
      </c>
      <c r="K82" s="288">
        <f t="shared" si="85"/>
        <v>0</v>
      </c>
      <c r="L82" s="761">
        <f t="shared" si="85"/>
        <v>0</v>
      </c>
      <c r="M82" s="288">
        <f t="shared" si="85"/>
        <v>0</v>
      </c>
      <c r="N82" s="288">
        <f t="shared" si="85"/>
        <v>0</v>
      </c>
      <c r="O82" s="288">
        <f t="shared" si="85"/>
        <v>0</v>
      </c>
      <c r="P82" s="288">
        <f t="shared" si="85"/>
        <v>0</v>
      </c>
      <c r="Q82" s="288">
        <f t="shared" si="85"/>
        <v>0</v>
      </c>
      <c r="R82" s="764">
        <f t="shared" si="85"/>
        <v>0</v>
      </c>
      <c r="S82" s="759">
        <f t="shared" si="85"/>
        <v>0</v>
      </c>
      <c r="T82" s="759">
        <f t="shared" si="85"/>
        <v>0</v>
      </c>
      <c r="U82" s="759">
        <f t="shared" si="85"/>
        <v>0</v>
      </c>
      <c r="V82" s="706">
        <f t="shared" si="85"/>
        <v>0</v>
      </c>
      <c r="W82" s="705">
        <f t="shared" ref="W82:BC82" si="86">W19*W$60</f>
        <v>0</v>
      </c>
      <c r="X82" s="288">
        <f t="shared" si="86"/>
        <v>0</v>
      </c>
      <c r="Y82" s="288">
        <f t="shared" si="86"/>
        <v>0</v>
      </c>
      <c r="Z82" s="288">
        <f t="shared" si="86"/>
        <v>0</v>
      </c>
      <c r="AA82" s="288">
        <f t="shared" si="86"/>
        <v>0</v>
      </c>
      <c r="AB82" s="288">
        <f t="shared" si="86"/>
        <v>0</v>
      </c>
      <c r="AC82" s="288">
        <f t="shared" si="86"/>
        <v>0</v>
      </c>
      <c r="AD82" s="288">
        <f t="shared" si="86"/>
        <v>0</v>
      </c>
      <c r="AE82" s="288">
        <f t="shared" si="86"/>
        <v>0</v>
      </c>
      <c r="AF82" s="288">
        <f t="shared" si="86"/>
        <v>0</v>
      </c>
      <c r="AG82" s="288">
        <f t="shared" si="86"/>
        <v>0</v>
      </c>
      <c r="AH82" s="288">
        <f t="shared" si="86"/>
        <v>0</v>
      </c>
      <c r="AI82" s="288">
        <f t="shared" si="86"/>
        <v>0</v>
      </c>
      <c r="AJ82" s="288">
        <f t="shared" si="86"/>
        <v>0</v>
      </c>
      <c r="AK82" s="288">
        <f t="shared" si="86"/>
        <v>0</v>
      </c>
      <c r="AL82" s="288">
        <f t="shared" si="86"/>
        <v>0</v>
      </c>
      <c r="AM82" s="288">
        <f t="shared" si="86"/>
        <v>0</v>
      </c>
      <c r="AN82" s="288">
        <f t="shared" si="86"/>
        <v>0</v>
      </c>
      <c r="AO82" s="288">
        <f t="shared" si="86"/>
        <v>0</v>
      </c>
      <c r="AP82" s="288">
        <f t="shared" si="86"/>
        <v>0</v>
      </c>
      <c r="AQ82" s="288">
        <f t="shared" si="86"/>
        <v>0</v>
      </c>
      <c r="AR82" s="288">
        <f t="shared" si="86"/>
        <v>0</v>
      </c>
      <c r="AS82" s="288">
        <f t="shared" si="86"/>
        <v>0</v>
      </c>
      <c r="AT82" s="707">
        <f t="shared" si="86"/>
        <v>0</v>
      </c>
      <c r="AU82" s="759">
        <f t="shared" si="86"/>
        <v>0</v>
      </c>
      <c r="AV82" s="759">
        <f t="shared" si="86"/>
        <v>0</v>
      </c>
      <c r="AW82" s="759">
        <f t="shared" si="86"/>
        <v>0</v>
      </c>
      <c r="AX82" s="759">
        <f t="shared" si="86"/>
        <v>0</v>
      </c>
      <c r="AY82" s="759">
        <f t="shared" si="86"/>
        <v>0</v>
      </c>
      <c r="AZ82" s="759">
        <f t="shared" si="86"/>
        <v>0</v>
      </c>
      <c r="BA82" s="759">
        <f t="shared" si="86"/>
        <v>0</v>
      </c>
      <c r="BB82" s="759">
        <f t="shared" si="86"/>
        <v>0</v>
      </c>
      <c r="BC82" s="759">
        <f t="shared" si="86"/>
        <v>0</v>
      </c>
    </row>
    <row r="83" spans="5:55" x14ac:dyDescent="0.2">
      <c r="E83" s="746" t="str">
        <f t="shared" si="67"/>
        <v>Coal liquefaction plants</v>
      </c>
      <c r="F83" s="288">
        <f t="shared" si="68"/>
        <v>0</v>
      </c>
      <c r="G83" s="288">
        <f t="shared" si="68"/>
        <v>0</v>
      </c>
      <c r="H83" s="288">
        <f t="shared" ref="H83:V83" si="87">H20*H$60</f>
        <v>0</v>
      </c>
      <c r="I83" s="288">
        <f t="shared" si="87"/>
        <v>0</v>
      </c>
      <c r="J83" s="288">
        <f t="shared" si="87"/>
        <v>0</v>
      </c>
      <c r="K83" s="288">
        <f t="shared" si="87"/>
        <v>0</v>
      </c>
      <c r="L83" s="761">
        <f t="shared" si="87"/>
        <v>0</v>
      </c>
      <c r="M83" s="288">
        <f t="shared" si="87"/>
        <v>0</v>
      </c>
      <c r="N83" s="288">
        <f t="shared" si="87"/>
        <v>0</v>
      </c>
      <c r="O83" s="288">
        <f t="shared" si="87"/>
        <v>0</v>
      </c>
      <c r="P83" s="288">
        <f t="shared" si="87"/>
        <v>0</v>
      </c>
      <c r="Q83" s="288">
        <f t="shared" si="87"/>
        <v>0</v>
      </c>
      <c r="R83" s="764">
        <f t="shared" si="87"/>
        <v>0</v>
      </c>
      <c r="S83" s="759">
        <f t="shared" si="87"/>
        <v>0</v>
      </c>
      <c r="T83" s="759">
        <f t="shared" si="87"/>
        <v>0</v>
      </c>
      <c r="U83" s="759">
        <f t="shared" si="87"/>
        <v>0</v>
      </c>
      <c r="V83" s="706">
        <f t="shared" si="87"/>
        <v>0</v>
      </c>
      <c r="W83" s="705">
        <f t="shared" ref="W83:BC83" si="88">W20*W$60</f>
        <v>0</v>
      </c>
      <c r="X83" s="288">
        <f t="shared" si="88"/>
        <v>0</v>
      </c>
      <c r="Y83" s="288">
        <f t="shared" si="88"/>
        <v>0</v>
      </c>
      <c r="Z83" s="288">
        <f t="shared" si="88"/>
        <v>0</v>
      </c>
      <c r="AA83" s="288">
        <f t="shared" si="88"/>
        <v>0</v>
      </c>
      <c r="AB83" s="288">
        <f t="shared" si="88"/>
        <v>0</v>
      </c>
      <c r="AC83" s="288">
        <f t="shared" si="88"/>
        <v>0</v>
      </c>
      <c r="AD83" s="288">
        <f t="shared" si="88"/>
        <v>0</v>
      </c>
      <c r="AE83" s="288">
        <f t="shared" si="88"/>
        <v>0</v>
      </c>
      <c r="AF83" s="288">
        <f t="shared" si="88"/>
        <v>0</v>
      </c>
      <c r="AG83" s="288">
        <f t="shared" si="88"/>
        <v>0</v>
      </c>
      <c r="AH83" s="288">
        <f t="shared" si="88"/>
        <v>0</v>
      </c>
      <c r="AI83" s="288">
        <f t="shared" si="88"/>
        <v>0</v>
      </c>
      <c r="AJ83" s="288">
        <f t="shared" si="88"/>
        <v>0</v>
      </c>
      <c r="AK83" s="288">
        <f t="shared" si="88"/>
        <v>0</v>
      </c>
      <c r="AL83" s="288">
        <f t="shared" si="88"/>
        <v>0</v>
      </c>
      <c r="AM83" s="288">
        <f t="shared" si="88"/>
        <v>0</v>
      </c>
      <c r="AN83" s="288">
        <f t="shared" si="88"/>
        <v>0</v>
      </c>
      <c r="AO83" s="288">
        <f t="shared" si="88"/>
        <v>0</v>
      </c>
      <c r="AP83" s="288">
        <f t="shared" si="88"/>
        <v>0</v>
      </c>
      <c r="AQ83" s="288">
        <f t="shared" si="88"/>
        <v>0</v>
      </c>
      <c r="AR83" s="288">
        <f t="shared" si="88"/>
        <v>0</v>
      </c>
      <c r="AS83" s="288">
        <f t="shared" si="88"/>
        <v>0</v>
      </c>
      <c r="AT83" s="707">
        <f t="shared" si="88"/>
        <v>0</v>
      </c>
      <c r="AU83" s="759">
        <f t="shared" si="88"/>
        <v>0</v>
      </c>
      <c r="AV83" s="759">
        <f t="shared" si="88"/>
        <v>0</v>
      </c>
      <c r="AW83" s="759">
        <f t="shared" si="88"/>
        <v>0</v>
      </c>
      <c r="AX83" s="759">
        <f t="shared" si="88"/>
        <v>0</v>
      </c>
      <c r="AY83" s="759">
        <f t="shared" si="88"/>
        <v>0</v>
      </c>
      <c r="AZ83" s="759">
        <f t="shared" si="88"/>
        <v>0</v>
      </c>
      <c r="BA83" s="759">
        <f t="shared" si="88"/>
        <v>0</v>
      </c>
      <c r="BB83" s="759">
        <f t="shared" si="88"/>
        <v>0</v>
      </c>
      <c r="BC83" s="759">
        <f t="shared" si="88"/>
        <v>0</v>
      </c>
    </row>
    <row r="84" spans="5:55" x14ac:dyDescent="0.2">
      <c r="E84" s="746" t="str">
        <f t="shared" si="67"/>
        <v>Liquefaction (LNG) / regasification plants</v>
      </c>
      <c r="F84" s="288">
        <f t="shared" si="68"/>
        <v>0</v>
      </c>
      <c r="G84" s="288">
        <f t="shared" si="68"/>
        <v>0</v>
      </c>
      <c r="H84" s="288">
        <f t="shared" ref="H84:V84" si="89">H21*H$60</f>
        <v>0</v>
      </c>
      <c r="I84" s="288">
        <f t="shared" si="89"/>
        <v>0</v>
      </c>
      <c r="J84" s="288">
        <f t="shared" si="89"/>
        <v>0</v>
      </c>
      <c r="K84" s="288">
        <f t="shared" si="89"/>
        <v>0</v>
      </c>
      <c r="L84" s="761">
        <f t="shared" si="89"/>
        <v>0</v>
      </c>
      <c r="M84" s="288">
        <f t="shared" si="89"/>
        <v>0</v>
      </c>
      <c r="N84" s="288">
        <f t="shared" si="89"/>
        <v>0</v>
      </c>
      <c r="O84" s="288">
        <f t="shared" si="89"/>
        <v>0</v>
      </c>
      <c r="P84" s="288">
        <f t="shared" si="89"/>
        <v>0</v>
      </c>
      <c r="Q84" s="288">
        <f t="shared" si="89"/>
        <v>0</v>
      </c>
      <c r="R84" s="764">
        <f t="shared" si="89"/>
        <v>0</v>
      </c>
      <c r="S84" s="759">
        <f t="shared" si="89"/>
        <v>0</v>
      </c>
      <c r="T84" s="759">
        <f t="shared" si="89"/>
        <v>0</v>
      </c>
      <c r="U84" s="759">
        <f t="shared" si="89"/>
        <v>0</v>
      </c>
      <c r="V84" s="706">
        <f t="shared" si="89"/>
        <v>0</v>
      </c>
      <c r="W84" s="705">
        <f t="shared" ref="W84:BC84" si="90">W21*W$60</f>
        <v>0</v>
      </c>
      <c r="X84" s="288">
        <f t="shared" si="90"/>
        <v>0</v>
      </c>
      <c r="Y84" s="288">
        <f t="shared" si="90"/>
        <v>0</v>
      </c>
      <c r="Z84" s="288">
        <f t="shared" si="90"/>
        <v>0</v>
      </c>
      <c r="AA84" s="288">
        <f t="shared" si="90"/>
        <v>0</v>
      </c>
      <c r="AB84" s="288">
        <f t="shared" si="90"/>
        <v>0</v>
      </c>
      <c r="AC84" s="288">
        <f t="shared" si="90"/>
        <v>0</v>
      </c>
      <c r="AD84" s="288">
        <f t="shared" si="90"/>
        <v>0</v>
      </c>
      <c r="AE84" s="288">
        <f t="shared" si="90"/>
        <v>0</v>
      </c>
      <c r="AF84" s="288">
        <f t="shared" si="90"/>
        <v>0</v>
      </c>
      <c r="AG84" s="288">
        <f t="shared" si="90"/>
        <v>0</v>
      </c>
      <c r="AH84" s="288">
        <f t="shared" si="90"/>
        <v>0</v>
      </c>
      <c r="AI84" s="288">
        <f t="shared" si="90"/>
        <v>0</v>
      </c>
      <c r="AJ84" s="288">
        <f t="shared" si="90"/>
        <v>0</v>
      </c>
      <c r="AK84" s="288">
        <f t="shared" si="90"/>
        <v>0</v>
      </c>
      <c r="AL84" s="288">
        <f t="shared" si="90"/>
        <v>0</v>
      </c>
      <c r="AM84" s="288">
        <f t="shared" si="90"/>
        <v>0</v>
      </c>
      <c r="AN84" s="288">
        <f t="shared" si="90"/>
        <v>0</v>
      </c>
      <c r="AO84" s="288">
        <f t="shared" si="90"/>
        <v>0</v>
      </c>
      <c r="AP84" s="288">
        <f t="shared" si="90"/>
        <v>0</v>
      </c>
      <c r="AQ84" s="288">
        <f t="shared" si="90"/>
        <v>0</v>
      </c>
      <c r="AR84" s="288">
        <f t="shared" si="90"/>
        <v>0</v>
      </c>
      <c r="AS84" s="288">
        <f t="shared" si="90"/>
        <v>0</v>
      </c>
      <c r="AT84" s="707">
        <f t="shared" si="90"/>
        <v>0</v>
      </c>
      <c r="AU84" s="759">
        <f t="shared" si="90"/>
        <v>0</v>
      </c>
      <c r="AV84" s="759">
        <f t="shared" si="90"/>
        <v>0</v>
      </c>
      <c r="AW84" s="759">
        <f t="shared" si="90"/>
        <v>0</v>
      </c>
      <c r="AX84" s="759">
        <f t="shared" si="90"/>
        <v>0</v>
      </c>
      <c r="AY84" s="759">
        <f t="shared" si="90"/>
        <v>0</v>
      </c>
      <c r="AZ84" s="759">
        <f t="shared" si="90"/>
        <v>0</v>
      </c>
      <c r="BA84" s="759">
        <f t="shared" si="90"/>
        <v>0</v>
      </c>
      <c r="BB84" s="759">
        <f t="shared" si="90"/>
        <v>0</v>
      </c>
      <c r="BC84" s="759">
        <f t="shared" si="90"/>
        <v>0</v>
      </c>
    </row>
    <row r="85" spans="5:55" x14ac:dyDescent="0.2">
      <c r="E85" s="746" t="str">
        <f t="shared" si="67"/>
        <v>Gas-to-liquids (GTL) plants</v>
      </c>
      <c r="F85" s="288">
        <f t="shared" si="68"/>
        <v>0</v>
      </c>
      <c r="G85" s="288">
        <f t="shared" si="68"/>
        <v>0</v>
      </c>
      <c r="H85" s="288">
        <f t="shared" ref="H85:V85" si="91">H22*H$60</f>
        <v>0</v>
      </c>
      <c r="I85" s="288">
        <f t="shared" si="91"/>
        <v>0</v>
      </c>
      <c r="J85" s="288">
        <f t="shared" si="91"/>
        <v>0</v>
      </c>
      <c r="K85" s="288">
        <f t="shared" si="91"/>
        <v>0</v>
      </c>
      <c r="L85" s="761">
        <f t="shared" si="91"/>
        <v>0</v>
      </c>
      <c r="M85" s="288">
        <f t="shared" si="91"/>
        <v>0</v>
      </c>
      <c r="N85" s="288">
        <f t="shared" si="91"/>
        <v>0</v>
      </c>
      <c r="O85" s="288">
        <f t="shared" si="91"/>
        <v>0</v>
      </c>
      <c r="P85" s="288">
        <f t="shared" si="91"/>
        <v>0</v>
      </c>
      <c r="Q85" s="288">
        <f t="shared" si="91"/>
        <v>0</v>
      </c>
      <c r="R85" s="764">
        <f t="shared" si="91"/>
        <v>0</v>
      </c>
      <c r="S85" s="759">
        <f t="shared" si="91"/>
        <v>0</v>
      </c>
      <c r="T85" s="759">
        <f t="shared" si="91"/>
        <v>0</v>
      </c>
      <c r="U85" s="759">
        <f t="shared" si="91"/>
        <v>0</v>
      </c>
      <c r="V85" s="706">
        <f t="shared" si="91"/>
        <v>0</v>
      </c>
      <c r="W85" s="705">
        <f t="shared" ref="W85:BC85" si="92">W22*W$60</f>
        <v>0</v>
      </c>
      <c r="X85" s="288">
        <f t="shared" si="92"/>
        <v>0</v>
      </c>
      <c r="Y85" s="288">
        <f t="shared" si="92"/>
        <v>0</v>
      </c>
      <c r="Z85" s="288">
        <f t="shared" si="92"/>
        <v>0</v>
      </c>
      <c r="AA85" s="288">
        <f t="shared" si="92"/>
        <v>0</v>
      </c>
      <c r="AB85" s="288">
        <f t="shared" si="92"/>
        <v>0</v>
      </c>
      <c r="AC85" s="288">
        <f t="shared" si="92"/>
        <v>0</v>
      </c>
      <c r="AD85" s="288">
        <f t="shared" si="92"/>
        <v>0</v>
      </c>
      <c r="AE85" s="288">
        <f t="shared" si="92"/>
        <v>0</v>
      </c>
      <c r="AF85" s="288">
        <f t="shared" si="92"/>
        <v>0</v>
      </c>
      <c r="AG85" s="288">
        <f t="shared" si="92"/>
        <v>0</v>
      </c>
      <c r="AH85" s="288">
        <f t="shared" si="92"/>
        <v>0</v>
      </c>
      <c r="AI85" s="288">
        <f t="shared" si="92"/>
        <v>0</v>
      </c>
      <c r="AJ85" s="288">
        <f t="shared" si="92"/>
        <v>0</v>
      </c>
      <c r="AK85" s="288">
        <f t="shared" si="92"/>
        <v>0</v>
      </c>
      <c r="AL85" s="288">
        <f t="shared" si="92"/>
        <v>0</v>
      </c>
      <c r="AM85" s="288">
        <f t="shared" si="92"/>
        <v>0</v>
      </c>
      <c r="AN85" s="288">
        <f t="shared" si="92"/>
        <v>0</v>
      </c>
      <c r="AO85" s="288">
        <f t="shared" si="92"/>
        <v>0</v>
      </c>
      <c r="AP85" s="288">
        <f t="shared" si="92"/>
        <v>0</v>
      </c>
      <c r="AQ85" s="288">
        <f t="shared" si="92"/>
        <v>0</v>
      </c>
      <c r="AR85" s="288">
        <f t="shared" si="92"/>
        <v>0</v>
      </c>
      <c r="AS85" s="288">
        <f t="shared" si="92"/>
        <v>0</v>
      </c>
      <c r="AT85" s="707">
        <f t="shared" si="92"/>
        <v>0</v>
      </c>
      <c r="AU85" s="759">
        <f t="shared" si="92"/>
        <v>0</v>
      </c>
      <c r="AV85" s="759">
        <f t="shared" si="92"/>
        <v>0</v>
      </c>
      <c r="AW85" s="759">
        <f t="shared" si="92"/>
        <v>0</v>
      </c>
      <c r="AX85" s="759">
        <f t="shared" si="92"/>
        <v>0</v>
      </c>
      <c r="AY85" s="759">
        <f t="shared" si="92"/>
        <v>0</v>
      </c>
      <c r="AZ85" s="759">
        <f t="shared" si="92"/>
        <v>0</v>
      </c>
      <c r="BA85" s="759">
        <f t="shared" si="92"/>
        <v>0</v>
      </c>
      <c r="BB85" s="759">
        <f t="shared" si="92"/>
        <v>0</v>
      </c>
      <c r="BC85" s="759">
        <f t="shared" si="92"/>
        <v>0</v>
      </c>
    </row>
    <row r="86" spans="5:55" x14ac:dyDescent="0.2">
      <c r="E86" s="797" t="str">
        <f t="shared" si="67"/>
        <v>subsector not in 'IEA autoproducer production' table</v>
      </c>
      <c r="F86" s="759">
        <f t="shared" si="68"/>
        <v>0</v>
      </c>
      <c r="G86" s="759">
        <f t="shared" si="68"/>
        <v>0</v>
      </c>
      <c r="H86" s="759">
        <f t="shared" ref="H86:BC86" si="93">H23*H$60</f>
        <v>0</v>
      </c>
      <c r="I86" s="759">
        <f t="shared" si="93"/>
        <v>0</v>
      </c>
      <c r="J86" s="759">
        <f t="shared" si="93"/>
        <v>0</v>
      </c>
      <c r="K86" s="759">
        <f t="shared" si="93"/>
        <v>0</v>
      </c>
      <c r="L86" s="761">
        <f t="shared" si="93"/>
        <v>0</v>
      </c>
      <c r="M86" s="759">
        <f t="shared" si="93"/>
        <v>0</v>
      </c>
      <c r="N86" s="759">
        <f t="shared" si="93"/>
        <v>0</v>
      </c>
      <c r="O86" s="759">
        <f t="shared" si="93"/>
        <v>0</v>
      </c>
      <c r="P86" s="759">
        <f t="shared" si="93"/>
        <v>0</v>
      </c>
      <c r="Q86" s="759">
        <f t="shared" si="93"/>
        <v>0</v>
      </c>
      <c r="R86" s="764">
        <f t="shared" si="93"/>
        <v>0</v>
      </c>
      <c r="S86" s="759">
        <f t="shared" si="93"/>
        <v>0</v>
      </c>
      <c r="T86" s="759">
        <f t="shared" si="93"/>
        <v>0</v>
      </c>
      <c r="U86" s="759">
        <f t="shared" si="93"/>
        <v>0</v>
      </c>
      <c r="V86" s="764">
        <f t="shared" si="93"/>
        <v>0</v>
      </c>
      <c r="W86" s="761">
        <f t="shared" si="93"/>
        <v>0</v>
      </c>
      <c r="X86" s="759">
        <f t="shared" si="93"/>
        <v>0</v>
      </c>
      <c r="Y86" s="759">
        <f t="shared" si="93"/>
        <v>0</v>
      </c>
      <c r="Z86" s="759">
        <f t="shared" si="93"/>
        <v>0</v>
      </c>
      <c r="AA86" s="759">
        <f t="shared" si="93"/>
        <v>0</v>
      </c>
      <c r="AB86" s="759">
        <f t="shared" si="93"/>
        <v>0</v>
      </c>
      <c r="AC86" s="759">
        <f t="shared" si="93"/>
        <v>0</v>
      </c>
      <c r="AD86" s="759">
        <f t="shared" si="93"/>
        <v>0</v>
      </c>
      <c r="AE86" s="759">
        <f t="shared" si="93"/>
        <v>0</v>
      </c>
      <c r="AF86" s="759">
        <f t="shared" si="93"/>
        <v>0</v>
      </c>
      <c r="AG86" s="759">
        <f t="shared" si="93"/>
        <v>0</v>
      </c>
      <c r="AH86" s="759">
        <f t="shared" si="93"/>
        <v>0</v>
      </c>
      <c r="AI86" s="759">
        <f t="shared" si="93"/>
        <v>0</v>
      </c>
      <c r="AJ86" s="759">
        <f t="shared" si="93"/>
        <v>0</v>
      </c>
      <c r="AK86" s="759">
        <f t="shared" si="93"/>
        <v>0</v>
      </c>
      <c r="AL86" s="759">
        <f t="shared" si="93"/>
        <v>0</v>
      </c>
      <c r="AM86" s="759">
        <f t="shared" si="93"/>
        <v>0</v>
      </c>
      <c r="AN86" s="759">
        <f t="shared" si="93"/>
        <v>0</v>
      </c>
      <c r="AO86" s="759">
        <f t="shared" si="93"/>
        <v>0</v>
      </c>
      <c r="AP86" s="759">
        <f t="shared" si="93"/>
        <v>0</v>
      </c>
      <c r="AQ86" s="759">
        <f t="shared" si="93"/>
        <v>0</v>
      </c>
      <c r="AR86" s="759">
        <f t="shared" si="93"/>
        <v>0</v>
      </c>
      <c r="AS86" s="759">
        <f t="shared" si="93"/>
        <v>0</v>
      </c>
      <c r="AT86" s="770">
        <f t="shared" si="93"/>
        <v>0</v>
      </c>
      <c r="AU86" s="759">
        <f t="shared" si="93"/>
        <v>0</v>
      </c>
      <c r="AV86" s="759">
        <f t="shared" si="93"/>
        <v>0</v>
      </c>
      <c r="AW86" s="759">
        <f t="shared" si="93"/>
        <v>0</v>
      </c>
      <c r="AX86" s="759">
        <f t="shared" si="93"/>
        <v>0</v>
      </c>
      <c r="AY86" s="759">
        <f t="shared" si="93"/>
        <v>0</v>
      </c>
      <c r="AZ86" s="759">
        <f t="shared" si="93"/>
        <v>0</v>
      </c>
      <c r="BA86" s="759">
        <f t="shared" si="93"/>
        <v>0</v>
      </c>
      <c r="BB86" s="759">
        <f t="shared" si="93"/>
        <v>0</v>
      </c>
      <c r="BC86" s="759">
        <f t="shared" si="93"/>
        <v>0</v>
      </c>
    </row>
    <row r="87" spans="5:55" x14ac:dyDescent="0.2">
      <c r="E87" s="797" t="str">
        <f t="shared" si="67"/>
        <v>subsector not in 'IEA autoproducer production' table</v>
      </c>
      <c r="F87" s="759">
        <f t="shared" si="68"/>
        <v>0</v>
      </c>
      <c r="G87" s="759">
        <f t="shared" si="68"/>
        <v>0</v>
      </c>
      <c r="H87" s="759">
        <f t="shared" ref="H87:BC87" si="94">H24*H$60</f>
        <v>0</v>
      </c>
      <c r="I87" s="759">
        <f t="shared" si="94"/>
        <v>0</v>
      </c>
      <c r="J87" s="759">
        <f t="shared" si="94"/>
        <v>0</v>
      </c>
      <c r="K87" s="759">
        <f t="shared" si="94"/>
        <v>0</v>
      </c>
      <c r="L87" s="761">
        <f t="shared" si="94"/>
        <v>0</v>
      </c>
      <c r="M87" s="759">
        <f t="shared" si="94"/>
        <v>0</v>
      </c>
      <c r="N87" s="759">
        <f t="shared" si="94"/>
        <v>0</v>
      </c>
      <c r="O87" s="759">
        <f t="shared" si="94"/>
        <v>0</v>
      </c>
      <c r="P87" s="759">
        <f t="shared" si="94"/>
        <v>0</v>
      </c>
      <c r="Q87" s="759">
        <f t="shared" si="94"/>
        <v>0</v>
      </c>
      <c r="R87" s="764">
        <f t="shared" si="94"/>
        <v>0</v>
      </c>
      <c r="S87" s="759">
        <f t="shared" si="94"/>
        <v>0</v>
      </c>
      <c r="T87" s="759">
        <f t="shared" si="94"/>
        <v>0</v>
      </c>
      <c r="U87" s="759">
        <f t="shared" si="94"/>
        <v>0</v>
      </c>
      <c r="V87" s="764">
        <f t="shared" si="94"/>
        <v>0</v>
      </c>
      <c r="W87" s="761">
        <f t="shared" si="94"/>
        <v>0</v>
      </c>
      <c r="X87" s="759">
        <f t="shared" si="94"/>
        <v>0</v>
      </c>
      <c r="Y87" s="759">
        <f t="shared" si="94"/>
        <v>0</v>
      </c>
      <c r="Z87" s="759">
        <f t="shared" si="94"/>
        <v>0</v>
      </c>
      <c r="AA87" s="759">
        <f t="shared" si="94"/>
        <v>0</v>
      </c>
      <c r="AB87" s="759">
        <f t="shared" si="94"/>
        <v>0</v>
      </c>
      <c r="AC87" s="759">
        <f t="shared" si="94"/>
        <v>0</v>
      </c>
      <c r="AD87" s="759">
        <f t="shared" si="94"/>
        <v>0</v>
      </c>
      <c r="AE87" s="759">
        <f t="shared" si="94"/>
        <v>0</v>
      </c>
      <c r="AF87" s="759">
        <f t="shared" si="94"/>
        <v>0</v>
      </c>
      <c r="AG87" s="759">
        <f t="shared" si="94"/>
        <v>0</v>
      </c>
      <c r="AH87" s="759">
        <f t="shared" si="94"/>
        <v>0</v>
      </c>
      <c r="AI87" s="759">
        <f t="shared" si="94"/>
        <v>0</v>
      </c>
      <c r="AJ87" s="759">
        <f t="shared" si="94"/>
        <v>0</v>
      </c>
      <c r="AK87" s="759">
        <f t="shared" si="94"/>
        <v>0</v>
      </c>
      <c r="AL87" s="759">
        <f t="shared" si="94"/>
        <v>0</v>
      </c>
      <c r="AM87" s="759">
        <f t="shared" si="94"/>
        <v>0</v>
      </c>
      <c r="AN87" s="759">
        <f t="shared" si="94"/>
        <v>0</v>
      </c>
      <c r="AO87" s="759">
        <f t="shared" si="94"/>
        <v>0</v>
      </c>
      <c r="AP87" s="759">
        <f t="shared" si="94"/>
        <v>0</v>
      </c>
      <c r="AQ87" s="759">
        <f t="shared" si="94"/>
        <v>0</v>
      </c>
      <c r="AR87" s="759">
        <f t="shared" si="94"/>
        <v>0</v>
      </c>
      <c r="AS87" s="759">
        <f t="shared" si="94"/>
        <v>0</v>
      </c>
      <c r="AT87" s="770">
        <f t="shared" si="94"/>
        <v>0</v>
      </c>
      <c r="AU87" s="759">
        <f t="shared" si="94"/>
        <v>0</v>
      </c>
      <c r="AV87" s="759">
        <f t="shared" si="94"/>
        <v>0</v>
      </c>
      <c r="AW87" s="759">
        <f t="shared" si="94"/>
        <v>0</v>
      </c>
      <c r="AX87" s="759">
        <f t="shared" si="94"/>
        <v>0</v>
      </c>
      <c r="AY87" s="759">
        <f t="shared" si="94"/>
        <v>0</v>
      </c>
      <c r="AZ87" s="759">
        <f t="shared" si="94"/>
        <v>0</v>
      </c>
      <c r="BA87" s="759">
        <f t="shared" si="94"/>
        <v>0</v>
      </c>
      <c r="BB87" s="759">
        <f t="shared" si="94"/>
        <v>0</v>
      </c>
      <c r="BC87" s="759">
        <f t="shared" si="94"/>
        <v>0</v>
      </c>
    </row>
    <row r="88" spans="5:55" x14ac:dyDescent="0.2">
      <c r="E88" s="797" t="str">
        <f t="shared" si="67"/>
        <v>subsector not in 'IEA autoproducer production' table</v>
      </c>
      <c r="F88" s="759">
        <f t="shared" si="68"/>
        <v>0</v>
      </c>
      <c r="G88" s="759">
        <f t="shared" si="68"/>
        <v>0</v>
      </c>
      <c r="H88" s="759">
        <f t="shared" ref="H88:BC88" si="95">H25*H$60</f>
        <v>0</v>
      </c>
      <c r="I88" s="759">
        <f t="shared" si="95"/>
        <v>0</v>
      </c>
      <c r="J88" s="759">
        <f t="shared" si="95"/>
        <v>0</v>
      </c>
      <c r="K88" s="759">
        <f t="shared" si="95"/>
        <v>0</v>
      </c>
      <c r="L88" s="761">
        <f t="shared" si="95"/>
        <v>0</v>
      </c>
      <c r="M88" s="759">
        <f t="shared" si="95"/>
        <v>0</v>
      </c>
      <c r="N88" s="759">
        <f t="shared" si="95"/>
        <v>0</v>
      </c>
      <c r="O88" s="759">
        <f t="shared" si="95"/>
        <v>0</v>
      </c>
      <c r="P88" s="759">
        <f t="shared" si="95"/>
        <v>0</v>
      </c>
      <c r="Q88" s="759">
        <f t="shared" si="95"/>
        <v>0</v>
      </c>
      <c r="R88" s="764">
        <f t="shared" si="95"/>
        <v>0</v>
      </c>
      <c r="S88" s="759">
        <f t="shared" si="95"/>
        <v>0</v>
      </c>
      <c r="T88" s="759">
        <f t="shared" si="95"/>
        <v>0</v>
      </c>
      <c r="U88" s="759">
        <f t="shared" si="95"/>
        <v>0</v>
      </c>
      <c r="V88" s="764">
        <f t="shared" si="95"/>
        <v>0</v>
      </c>
      <c r="W88" s="761">
        <f t="shared" si="95"/>
        <v>0</v>
      </c>
      <c r="X88" s="759">
        <f t="shared" si="95"/>
        <v>0</v>
      </c>
      <c r="Y88" s="759">
        <f t="shared" si="95"/>
        <v>0</v>
      </c>
      <c r="Z88" s="759">
        <f t="shared" si="95"/>
        <v>0</v>
      </c>
      <c r="AA88" s="759">
        <f t="shared" si="95"/>
        <v>0</v>
      </c>
      <c r="AB88" s="759">
        <f t="shared" si="95"/>
        <v>0</v>
      </c>
      <c r="AC88" s="759">
        <f t="shared" si="95"/>
        <v>0</v>
      </c>
      <c r="AD88" s="759">
        <f t="shared" si="95"/>
        <v>0</v>
      </c>
      <c r="AE88" s="759">
        <f t="shared" si="95"/>
        <v>0</v>
      </c>
      <c r="AF88" s="759">
        <f t="shared" si="95"/>
        <v>0</v>
      </c>
      <c r="AG88" s="759">
        <f t="shared" si="95"/>
        <v>0</v>
      </c>
      <c r="AH88" s="759">
        <f t="shared" si="95"/>
        <v>0</v>
      </c>
      <c r="AI88" s="759">
        <f t="shared" si="95"/>
        <v>0</v>
      </c>
      <c r="AJ88" s="759">
        <f t="shared" si="95"/>
        <v>0</v>
      </c>
      <c r="AK88" s="759">
        <f t="shared" si="95"/>
        <v>0</v>
      </c>
      <c r="AL88" s="759">
        <f t="shared" si="95"/>
        <v>0</v>
      </c>
      <c r="AM88" s="759">
        <f t="shared" si="95"/>
        <v>0</v>
      </c>
      <c r="AN88" s="759">
        <f t="shared" si="95"/>
        <v>0</v>
      </c>
      <c r="AO88" s="759">
        <f t="shared" si="95"/>
        <v>0</v>
      </c>
      <c r="AP88" s="759">
        <f t="shared" si="95"/>
        <v>0</v>
      </c>
      <c r="AQ88" s="759">
        <f t="shared" si="95"/>
        <v>0</v>
      </c>
      <c r="AR88" s="759">
        <f t="shared" si="95"/>
        <v>0</v>
      </c>
      <c r="AS88" s="759">
        <f t="shared" si="95"/>
        <v>0</v>
      </c>
      <c r="AT88" s="770">
        <f t="shared" si="95"/>
        <v>0</v>
      </c>
      <c r="AU88" s="759">
        <f t="shared" si="95"/>
        <v>0</v>
      </c>
      <c r="AV88" s="759">
        <f t="shared" si="95"/>
        <v>0</v>
      </c>
      <c r="AW88" s="759">
        <f t="shared" si="95"/>
        <v>0</v>
      </c>
      <c r="AX88" s="759">
        <f t="shared" si="95"/>
        <v>0</v>
      </c>
      <c r="AY88" s="759">
        <f t="shared" si="95"/>
        <v>0</v>
      </c>
      <c r="AZ88" s="759">
        <f t="shared" si="95"/>
        <v>0</v>
      </c>
      <c r="BA88" s="759">
        <f t="shared" si="95"/>
        <v>0</v>
      </c>
      <c r="BB88" s="759">
        <f t="shared" si="95"/>
        <v>0</v>
      </c>
      <c r="BC88" s="759">
        <f t="shared" si="95"/>
        <v>0</v>
      </c>
    </row>
    <row r="89" spans="5:55" x14ac:dyDescent="0.2">
      <c r="E89" s="746" t="str">
        <f>E26</f>
        <v>Charcoal production plants</v>
      </c>
      <c r="F89" s="288">
        <f t="shared" si="68"/>
        <v>0</v>
      </c>
      <c r="G89" s="288">
        <f t="shared" si="68"/>
        <v>0</v>
      </c>
      <c r="H89" s="288">
        <f t="shared" ref="H89:U89" si="96">H26*H$60</f>
        <v>0</v>
      </c>
      <c r="I89" s="288">
        <f t="shared" si="96"/>
        <v>0</v>
      </c>
      <c r="J89" s="288">
        <f t="shared" si="96"/>
        <v>0</v>
      </c>
      <c r="K89" s="288">
        <f t="shared" si="96"/>
        <v>0</v>
      </c>
      <c r="L89" s="761">
        <f t="shared" si="96"/>
        <v>0</v>
      </c>
      <c r="M89" s="288">
        <f t="shared" si="96"/>
        <v>0</v>
      </c>
      <c r="N89" s="288">
        <f t="shared" si="96"/>
        <v>0</v>
      </c>
      <c r="O89" s="288">
        <f t="shared" si="96"/>
        <v>0</v>
      </c>
      <c r="P89" s="288">
        <f t="shared" si="96"/>
        <v>0</v>
      </c>
      <c r="Q89" s="288">
        <f t="shared" si="96"/>
        <v>0</v>
      </c>
      <c r="R89" s="764">
        <f t="shared" si="96"/>
        <v>0</v>
      </c>
      <c r="S89" s="759">
        <f t="shared" si="96"/>
        <v>0</v>
      </c>
      <c r="T89" s="759">
        <f t="shared" si="96"/>
        <v>0</v>
      </c>
      <c r="U89" s="759">
        <f t="shared" si="96"/>
        <v>0</v>
      </c>
      <c r="V89" s="706">
        <f>V26*V$60</f>
        <v>0</v>
      </c>
      <c r="W89" s="705">
        <f t="shared" ref="W89:BC89" si="97">W26*W$60</f>
        <v>0</v>
      </c>
      <c r="X89" s="288">
        <f t="shared" si="97"/>
        <v>0</v>
      </c>
      <c r="Y89" s="288">
        <f t="shared" si="97"/>
        <v>0</v>
      </c>
      <c r="Z89" s="288">
        <f t="shared" si="97"/>
        <v>0</v>
      </c>
      <c r="AA89" s="288">
        <f t="shared" si="97"/>
        <v>0</v>
      </c>
      <c r="AB89" s="288">
        <f t="shared" si="97"/>
        <v>0</v>
      </c>
      <c r="AC89" s="288">
        <f t="shared" si="97"/>
        <v>0</v>
      </c>
      <c r="AD89" s="288">
        <f t="shared" si="97"/>
        <v>0</v>
      </c>
      <c r="AE89" s="288">
        <f t="shared" si="97"/>
        <v>0</v>
      </c>
      <c r="AF89" s="288">
        <f t="shared" si="97"/>
        <v>0</v>
      </c>
      <c r="AG89" s="288">
        <f t="shared" si="97"/>
        <v>0</v>
      </c>
      <c r="AH89" s="288">
        <f t="shared" si="97"/>
        <v>0</v>
      </c>
      <c r="AI89" s="288">
        <f t="shared" si="97"/>
        <v>0</v>
      </c>
      <c r="AJ89" s="288">
        <f t="shared" si="97"/>
        <v>0</v>
      </c>
      <c r="AK89" s="288">
        <f t="shared" si="97"/>
        <v>0</v>
      </c>
      <c r="AL89" s="288">
        <f t="shared" si="97"/>
        <v>0</v>
      </c>
      <c r="AM89" s="288">
        <f t="shared" si="97"/>
        <v>0</v>
      </c>
      <c r="AN89" s="288">
        <f t="shared" si="97"/>
        <v>0</v>
      </c>
      <c r="AO89" s="288">
        <f t="shared" si="97"/>
        <v>0</v>
      </c>
      <c r="AP89" s="288">
        <f t="shared" si="97"/>
        <v>0</v>
      </c>
      <c r="AQ89" s="288">
        <f t="shared" si="97"/>
        <v>0</v>
      </c>
      <c r="AR89" s="288">
        <f t="shared" si="97"/>
        <v>0</v>
      </c>
      <c r="AS89" s="288">
        <f t="shared" si="97"/>
        <v>0</v>
      </c>
      <c r="AT89" s="707">
        <f t="shared" si="97"/>
        <v>0</v>
      </c>
      <c r="AU89" s="759">
        <f t="shared" si="97"/>
        <v>0</v>
      </c>
      <c r="AV89" s="759">
        <f t="shared" si="97"/>
        <v>0</v>
      </c>
      <c r="AW89" s="759">
        <f t="shared" si="97"/>
        <v>0</v>
      </c>
      <c r="AX89" s="759">
        <f t="shared" si="97"/>
        <v>0</v>
      </c>
      <c r="AY89" s="759">
        <f t="shared" si="97"/>
        <v>0</v>
      </c>
      <c r="AZ89" s="759">
        <f t="shared" si="97"/>
        <v>0</v>
      </c>
      <c r="BA89" s="759">
        <f t="shared" si="97"/>
        <v>0</v>
      </c>
      <c r="BB89" s="759">
        <f t="shared" si="97"/>
        <v>0</v>
      </c>
      <c r="BC89" s="759">
        <f t="shared" si="97"/>
        <v>0</v>
      </c>
    </row>
    <row r="90" spans="5:55" ht="17" thickBot="1" x14ac:dyDescent="0.25">
      <c r="E90" s="784" t="str">
        <f>E27</f>
        <v>Non-specified (energy)</v>
      </c>
      <c r="F90" s="708">
        <f t="shared" si="68"/>
        <v>0</v>
      </c>
      <c r="G90" s="709">
        <f t="shared" si="68"/>
        <v>0</v>
      </c>
      <c r="H90" s="709">
        <f t="shared" ref="H90:U90" si="98">H27*H$60</f>
        <v>0</v>
      </c>
      <c r="I90" s="709">
        <f>I27*I$60</f>
        <v>0</v>
      </c>
      <c r="J90" s="709">
        <f t="shared" si="98"/>
        <v>0</v>
      </c>
      <c r="K90" s="709">
        <f t="shared" si="98"/>
        <v>0</v>
      </c>
      <c r="L90" s="785">
        <f t="shared" si="98"/>
        <v>0</v>
      </c>
      <c r="M90" s="709">
        <f t="shared" si="98"/>
        <v>0</v>
      </c>
      <c r="N90" s="709">
        <f t="shared" si="98"/>
        <v>0</v>
      </c>
      <c r="O90" s="709">
        <f t="shared" si="98"/>
        <v>0</v>
      </c>
      <c r="P90" s="709">
        <f t="shared" si="98"/>
        <v>0</v>
      </c>
      <c r="Q90" s="709">
        <f t="shared" si="98"/>
        <v>0</v>
      </c>
      <c r="R90" s="786">
        <f t="shared" si="98"/>
        <v>0</v>
      </c>
      <c r="S90" s="787">
        <f t="shared" si="98"/>
        <v>0</v>
      </c>
      <c r="T90" s="787">
        <f t="shared" si="98"/>
        <v>0</v>
      </c>
      <c r="U90" s="787">
        <f t="shared" si="98"/>
        <v>0</v>
      </c>
      <c r="V90" s="711">
        <f>V27*V$60</f>
        <v>0</v>
      </c>
      <c r="W90" s="710">
        <f t="shared" ref="W90:BC90" si="99">W27*W$60</f>
        <v>0</v>
      </c>
      <c r="X90" s="709">
        <f t="shared" si="99"/>
        <v>0</v>
      </c>
      <c r="Y90" s="709">
        <f t="shared" si="99"/>
        <v>0</v>
      </c>
      <c r="Z90" s="709">
        <f t="shared" si="99"/>
        <v>0</v>
      </c>
      <c r="AA90" s="709">
        <f t="shared" si="99"/>
        <v>0</v>
      </c>
      <c r="AB90" s="709">
        <f t="shared" si="99"/>
        <v>0</v>
      </c>
      <c r="AC90" s="709">
        <f t="shared" si="99"/>
        <v>0</v>
      </c>
      <c r="AD90" s="709">
        <f t="shared" si="99"/>
        <v>0</v>
      </c>
      <c r="AE90" s="709">
        <f t="shared" si="99"/>
        <v>0</v>
      </c>
      <c r="AF90" s="709">
        <f t="shared" si="99"/>
        <v>0</v>
      </c>
      <c r="AG90" s="709">
        <f t="shared" si="99"/>
        <v>0</v>
      </c>
      <c r="AH90" s="709">
        <f t="shared" si="99"/>
        <v>0</v>
      </c>
      <c r="AI90" s="709">
        <f t="shared" si="99"/>
        <v>0</v>
      </c>
      <c r="AJ90" s="709">
        <f t="shared" si="99"/>
        <v>0</v>
      </c>
      <c r="AK90" s="709">
        <f t="shared" si="99"/>
        <v>0</v>
      </c>
      <c r="AL90" s="709">
        <f t="shared" si="99"/>
        <v>0</v>
      </c>
      <c r="AM90" s="709">
        <f t="shared" si="99"/>
        <v>0</v>
      </c>
      <c r="AN90" s="709">
        <f t="shared" si="99"/>
        <v>0</v>
      </c>
      <c r="AO90" s="709">
        <f t="shared" si="99"/>
        <v>0</v>
      </c>
      <c r="AP90" s="709">
        <f t="shared" si="99"/>
        <v>0</v>
      </c>
      <c r="AQ90" s="709">
        <f t="shared" si="99"/>
        <v>0</v>
      </c>
      <c r="AR90" s="709">
        <f t="shared" si="99"/>
        <v>0</v>
      </c>
      <c r="AS90" s="709">
        <f t="shared" si="99"/>
        <v>0</v>
      </c>
      <c r="AT90" s="712">
        <f t="shared" si="99"/>
        <v>0</v>
      </c>
      <c r="AU90" s="759">
        <f t="shared" si="99"/>
        <v>0</v>
      </c>
      <c r="AV90" s="759">
        <f t="shared" si="99"/>
        <v>0</v>
      </c>
      <c r="AW90" s="759">
        <f t="shared" si="99"/>
        <v>0</v>
      </c>
      <c r="AX90" s="759">
        <f t="shared" si="99"/>
        <v>0</v>
      </c>
      <c r="AY90" s="759">
        <f t="shared" si="99"/>
        <v>0</v>
      </c>
      <c r="AZ90" s="759">
        <f t="shared" si="99"/>
        <v>0</v>
      </c>
      <c r="BA90" s="759">
        <f t="shared" si="99"/>
        <v>0</v>
      </c>
      <c r="BB90" s="759">
        <f t="shared" si="99"/>
        <v>0</v>
      </c>
      <c r="BC90" s="759">
        <f t="shared" si="99"/>
        <v>0</v>
      </c>
    </row>
    <row r="91" spans="5:55" x14ac:dyDescent="0.2">
      <c r="F91" s="12"/>
    </row>
    <row r="92" spans="5:55" ht="17" thickBot="1" x14ac:dyDescent="0.25"/>
    <row r="93" spans="5:55" x14ac:dyDescent="0.2">
      <c r="E93" s="51"/>
      <c r="F93" s="81" t="s">
        <v>348</v>
      </c>
      <c r="G93" s="104"/>
      <c r="H93" s="104"/>
      <c r="I93" s="104"/>
      <c r="J93" s="104"/>
      <c r="K93" s="400"/>
      <c r="L93" s="739" t="s">
        <v>450</v>
      </c>
      <c r="M93" s="262"/>
      <c r="N93" s="104"/>
      <c r="O93" s="104"/>
      <c r="P93" s="104"/>
      <c r="Q93" s="400"/>
      <c r="R93" s="740" t="s">
        <v>451</v>
      </c>
      <c r="S93" s="104"/>
      <c r="T93" s="104"/>
      <c r="U93" s="400"/>
      <c r="V93" s="104"/>
      <c r="W93" s="739" t="s">
        <v>351</v>
      </c>
      <c r="X93" s="104"/>
      <c r="Y93" s="104"/>
      <c r="Z93" s="104"/>
      <c r="AA93" s="104"/>
      <c r="AB93" s="104"/>
      <c r="AC93" s="104"/>
      <c r="AD93" s="104"/>
      <c r="AE93" s="104"/>
      <c r="AF93" s="104"/>
      <c r="AG93" s="104"/>
      <c r="AH93" s="104"/>
      <c r="AI93" s="104"/>
      <c r="AJ93" s="104"/>
      <c r="AK93" s="104"/>
      <c r="AL93" s="104"/>
      <c r="AM93" s="104"/>
      <c r="AN93" s="104"/>
      <c r="AO93" s="104"/>
      <c r="AP93" s="104"/>
      <c r="AQ93" s="104"/>
      <c r="AR93" s="104"/>
      <c r="AS93" s="104"/>
      <c r="AT93" s="104"/>
      <c r="AU93" s="262"/>
      <c r="AV93" s="104"/>
      <c r="AW93" s="400"/>
      <c r="AX93" s="788" t="s">
        <v>354</v>
      </c>
      <c r="AY93" s="739" t="s">
        <v>352</v>
      </c>
      <c r="AZ93" s="740" t="s">
        <v>353</v>
      </c>
      <c r="BA93" s="104"/>
      <c r="BB93" s="104"/>
      <c r="BC93" s="741" t="s">
        <v>354</v>
      </c>
    </row>
    <row r="94" spans="5:55" x14ac:dyDescent="0.2">
      <c r="E94" s="10" t="str">
        <f t="shared" ref="E94:E106" si="100">E31</f>
        <v>Iron and steel</v>
      </c>
      <c r="F94" s="701">
        <f t="shared" ref="F94:AK94" si="101">F31*F$65</f>
        <v>0</v>
      </c>
      <c r="G94" s="289">
        <f t="shared" si="101"/>
        <v>0</v>
      </c>
      <c r="H94" s="289">
        <f t="shared" si="101"/>
        <v>0</v>
      </c>
      <c r="I94" s="289">
        <f t="shared" si="101"/>
        <v>0</v>
      </c>
      <c r="J94" s="289">
        <f t="shared" si="101"/>
        <v>0</v>
      </c>
      <c r="K94" s="289">
        <f t="shared" si="101"/>
        <v>0</v>
      </c>
      <c r="L94" s="702">
        <f t="shared" si="101"/>
        <v>0</v>
      </c>
      <c r="M94" s="289">
        <f t="shared" si="101"/>
        <v>0</v>
      </c>
      <c r="N94" s="289">
        <f t="shared" si="101"/>
        <v>0</v>
      </c>
      <c r="O94" s="289">
        <f t="shared" si="101"/>
        <v>0</v>
      </c>
      <c r="P94" s="289">
        <f t="shared" si="101"/>
        <v>0</v>
      </c>
      <c r="Q94" s="289">
        <f t="shared" si="101"/>
        <v>0</v>
      </c>
      <c r="R94" s="703">
        <f t="shared" si="101"/>
        <v>0</v>
      </c>
      <c r="S94" s="289">
        <f t="shared" si="101"/>
        <v>0</v>
      </c>
      <c r="T94" s="289">
        <f t="shared" si="101"/>
        <v>0</v>
      </c>
      <c r="U94" s="289">
        <f t="shared" si="101"/>
        <v>0</v>
      </c>
      <c r="V94" s="702">
        <f t="shared" si="101"/>
        <v>0</v>
      </c>
      <c r="W94" s="702">
        <f t="shared" si="101"/>
        <v>0</v>
      </c>
      <c r="X94" s="759">
        <f t="shared" si="101"/>
        <v>0</v>
      </c>
      <c r="Y94" s="759">
        <f t="shared" si="101"/>
        <v>0</v>
      </c>
      <c r="Z94" s="759">
        <f t="shared" si="101"/>
        <v>0</v>
      </c>
      <c r="AA94" s="759">
        <f t="shared" si="101"/>
        <v>0</v>
      </c>
      <c r="AB94" s="759">
        <f t="shared" si="101"/>
        <v>0</v>
      </c>
      <c r="AC94" s="759">
        <f t="shared" si="101"/>
        <v>0</v>
      </c>
      <c r="AD94" s="759">
        <f t="shared" si="101"/>
        <v>0</v>
      </c>
      <c r="AE94" s="759">
        <f t="shared" si="101"/>
        <v>0</v>
      </c>
      <c r="AF94" s="759">
        <f t="shared" si="101"/>
        <v>0</v>
      </c>
      <c r="AG94" s="759">
        <f t="shared" si="101"/>
        <v>0</v>
      </c>
      <c r="AH94" s="759">
        <f t="shared" si="101"/>
        <v>0</v>
      </c>
      <c r="AI94" s="759">
        <f t="shared" si="101"/>
        <v>0</v>
      </c>
      <c r="AJ94" s="759">
        <f t="shared" si="101"/>
        <v>0</v>
      </c>
      <c r="AK94" s="759">
        <f t="shared" si="101"/>
        <v>0</v>
      </c>
      <c r="AL94" s="759">
        <f t="shared" ref="AL94:BC94" si="102">AL31*AL$65</f>
        <v>0</v>
      </c>
      <c r="AM94" s="759">
        <f t="shared" si="102"/>
        <v>0</v>
      </c>
      <c r="AN94" s="759">
        <f t="shared" si="102"/>
        <v>0</v>
      </c>
      <c r="AO94" s="759">
        <f t="shared" si="102"/>
        <v>0</v>
      </c>
      <c r="AP94" s="759">
        <f t="shared" si="102"/>
        <v>0</v>
      </c>
      <c r="AQ94" s="759">
        <f t="shared" si="102"/>
        <v>0</v>
      </c>
      <c r="AR94" s="759">
        <f t="shared" si="102"/>
        <v>0</v>
      </c>
      <c r="AS94" s="759">
        <f t="shared" si="102"/>
        <v>0</v>
      </c>
      <c r="AT94" s="759">
        <f t="shared" si="102"/>
        <v>0</v>
      </c>
      <c r="AU94" s="764">
        <f t="shared" si="102"/>
        <v>0</v>
      </c>
      <c r="AV94" s="759">
        <f t="shared" si="102"/>
        <v>0</v>
      </c>
      <c r="AW94" s="765">
        <f t="shared" si="102"/>
        <v>0</v>
      </c>
      <c r="AX94" s="702">
        <f t="shared" si="102"/>
        <v>0</v>
      </c>
      <c r="AY94" s="702">
        <f t="shared" si="102"/>
        <v>0</v>
      </c>
      <c r="AZ94" s="289">
        <f t="shared" si="102"/>
        <v>0</v>
      </c>
      <c r="BA94" s="289">
        <f t="shared" si="102"/>
        <v>0</v>
      </c>
      <c r="BB94" s="289">
        <f t="shared" si="102"/>
        <v>0</v>
      </c>
      <c r="BC94" s="716">
        <f t="shared" si="102"/>
        <v>0</v>
      </c>
    </row>
    <row r="95" spans="5:55" x14ac:dyDescent="0.2">
      <c r="E95" s="10" t="str">
        <f t="shared" si="100"/>
        <v>Chemical and petrochemical</v>
      </c>
      <c r="F95" s="291">
        <f t="shared" ref="F95:AK95" si="103">F32*F$65</f>
        <v>0</v>
      </c>
      <c r="G95" s="288">
        <f t="shared" si="103"/>
        <v>0</v>
      </c>
      <c r="H95" s="288">
        <f t="shared" si="103"/>
        <v>0</v>
      </c>
      <c r="I95" s="288">
        <f t="shared" si="103"/>
        <v>0</v>
      </c>
      <c r="J95" s="288">
        <f t="shared" si="103"/>
        <v>0</v>
      </c>
      <c r="K95" s="288">
        <f t="shared" si="103"/>
        <v>0</v>
      </c>
      <c r="L95" s="705">
        <f t="shared" si="103"/>
        <v>0</v>
      </c>
      <c r="M95" s="288">
        <f t="shared" si="103"/>
        <v>0</v>
      </c>
      <c r="N95" s="288">
        <f t="shared" si="103"/>
        <v>0</v>
      </c>
      <c r="O95" s="288">
        <f t="shared" si="103"/>
        <v>0</v>
      </c>
      <c r="P95" s="288">
        <f t="shared" si="103"/>
        <v>0</v>
      </c>
      <c r="Q95" s="288">
        <f t="shared" si="103"/>
        <v>0</v>
      </c>
      <c r="R95" s="706">
        <f t="shared" si="103"/>
        <v>0</v>
      </c>
      <c r="S95" s="288">
        <f t="shared" si="103"/>
        <v>0</v>
      </c>
      <c r="T95" s="288">
        <f t="shared" si="103"/>
        <v>0</v>
      </c>
      <c r="U95" s="288">
        <f t="shared" si="103"/>
        <v>0</v>
      </c>
      <c r="V95" s="705">
        <f t="shared" si="103"/>
        <v>0</v>
      </c>
      <c r="W95" s="705">
        <f t="shared" si="103"/>
        <v>0</v>
      </c>
      <c r="X95" s="759">
        <f t="shared" si="103"/>
        <v>0</v>
      </c>
      <c r="Y95" s="759">
        <f t="shared" si="103"/>
        <v>0</v>
      </c>
      <c r="Z95" s="759">
        <f t="shared" si="103"/>
        <v>0</v>
      </c>
      <c r="AA95" s="759">
        <f t="shared" si="103"/>
        <v>0</v>
      </c>
      <c r="AB95" s="759">
        <f t="shared" si="103"/>
        <v>0</v>
      </c>
      <c r="AC95" s="759">
        <f t="shared" si="103"/>
        <v>0</v>
      </c>
      <c r="AD95" s="759">
        <f t="shared" si="103"/>
        <v>0</v>
      </c>
      <c r="AE95" s="759">
        <f t="shared" si="103"/>
        <v>0</v>
      </c>
      <c r="AF95" s="759">
        <f t="shared" si="103"/>
        <v>0</v>
      </c>
      <c r="AG95" s="759">
        <f t="shared" si="103"/>
        <v>0</v>
      </c>
      <c r="AH95" s="759">
        <f t="shared" si="103"/>
        <v>0</v>
      </c>
      <c r="AI95" s="759">
        <f t="shared" si="103"/>
        <v>0</v>
      </c>
      <c r="AJ95" s="759">
        <f t="shared" si="103"/>
        <v>0</v>
      </c>
      <c r="AK95" s="759">
        <f t="shared" si="103"/>
        <v>0</v>
      </c>
      <c r="AL95" s="759">
        <f t="shared" ref="AL95:BC95" si="104">AL32*AL$65</f>
        <v>0</v>
      </c>
      <c r="AM95" s="759">
        <f t="shared" si="104"/>
        <v>0</v>
      </c>
      <c r="AN95" s="759">
        <f t="shared" si="104"/>
        <v>0</v>
      </c>
      <c r="AO95" s="759">
        <f t="shared" si="104"/>
        <v>0</v>
      </c>
      <c r="AP95" s="759">
        <f t="shared" si="104"/>
        <v>0</v>
      </c>
      <c r="AQ95" s="759">
        <f t="shared" si="104"/>
        <v>0</v>
      </c>
      <c r="AR95" s="759">
        <f t="shared" si="104"/>
        <v>0</v>
      </c>
      <c r="AS95" s="759">
        <f t="shared" si="104"/>
        <v>0</v>
      </c>
      <c r="AT95" s="759">
        <f t="shared" si="104"/>
        <v>0</v>
      </c>
      <c r="AU95" s="764">
        <f t="shared" si="104"/>
        <v>0</v>
      </c>
      <c r="AV95" s="759">
        <f t="shared" si="104"/>
        <v>0</v>
      </c>
      <c r="AW95" s="765">
        <f t="shared" si="104"/>
        <v>0</v>
      </c>
      <c r="AX95" s="705">
        <f t="shared" si="104"/>
        <v>0</v>
      </c>
      <c r="AY95" s="705">
        <f t="shared" si="104"/>
        <v>0</v>
      </c>
      <c r="AZ95" s="288">
        <f t="shared" si="104"/>
        <v>0</v>
      </c>
      <c r="BA95" s="288">
        <f t="shared" si="104"/>
        <v>0</v>
      </c>
      <c r="BB95" s="288">
        <f t="shared" si="104"/>
        <v>0</v>
      </c>
      <c r="BC95" s="717">
        <f t="shared" si="104"/>
        <v>0</v>
      </c>
    </row>
    <row r="96" spans="5:55" x14ac:dyDescent="0.2">
      <c r="E96" s="10" t="str">
        <f t="shared" si="100"/>
        <v>Non-ferrous metals</v>
      </c>
      <c r="F96" s="291">
        <f t="shared" ref="F96:AK96" si="105">F33*F$65</f>
        <v>0</v>
      </c>
      <c r="G96" s="288">
        <f t="shared" si="105"/>
        <v>0</v>
      </c>
      <c r="H96" s="288">
        <f t="shared" si="105"/>
        <v>0</v>
      </c>
      <c r="I96" s="288">
        <f t="shared" si="105"/>
        <v>0</v>
      </c>
      <c r="J96" s="288">
        <f t="shared" si="105"/>
        <v>0</v>
      </c>
      <c r="K96" s="288">
        <f t="shared" si="105"/>
        <v>0</v>
      </c>
      <c r="L96" s="705">
        <f t="shared" si="105"/>
        <v>0</v>
      </c>
      <c r="M96" s="288">
        <f t="shared" si="105"/>
        <v>0</v>
      </c>
      <c r="N96" s="288">
        <f t="shared" si="105"/>
        <v>0</v>
      </c>
      <c r="O96" s="288">
        <f t="shared" si="105"/>
        <v>0</v>
      </c>
      <c r="P96" s="288">
        <f t="shared" si="105"/>
        <v>0</v>
      </c>
      <c r="Q96" s="288">
        <f t="shared" si="105"/>
        <v>0</v>
      </c>
      <c r="R96" s="706">
        <f t="shared" si="105"/>
        <v>0</v>
      </c>
      <c r="S96" s="288">
        <f t="shared" si="105"/>
        <v>0</v>
      </c>
      <c r="T96" s="288">
        <f t="shared" si="105"/>
        <v>0</v>
      </c>
      <c r="U96" s="288">
        <f t="shared" si="105"/>
        <v>0</v>
      </c>
      <c r="V96" s="705">
        <f t="shared" si="105"/>
        <v>0</v>
      </c>
      <c r="W96" s="705">
        <f t="shared" si="105"/>
        <v>0</v>
      </c>
      <c r="X96" s="759">
        <f t="shared" si="105"/>
        <v>0</v>
      </c>
      <c r="Y96" s="759">
        <f t="shared" si="105"/>
        <v>0</v>
      </c>
      <c r="Z96" s="759">
        <f t="shared" si="105"/>
        <v>0</v>
      </c>
      <c r="AA96" s="759">
        <f t="shared" si="105"/>
        <v>0</v>
      </c>
      <c r="AB96" s="759">
        <f t="shared" si="105"/>
        <v>0</v>
      </c>
      <c r="AC96" s="759">
        <f t="shared" si="105"/>
        <v>0</v>
      </c>
      <c r="AD96" s="759">
        <f t="shared" si="105"/>
        <v>0</v>
      </c>
      <c r="AE96" s="759">
        <f t="shared" si="105"/>
        <v>0</v>
      </c>
      <c r="AF96" s="759">
        <f t="shared" si="105"/>
        <v>0</v>
      </c>
      <c r="AG96" s="759">
        <f t="shared" si="105"/>
        <v>0</v>
      </c>
      <c r="AH96" s="759">
        <f t="shared" si="105"/>
        <v>0</v>
      </c>
      <c r="AI96" s="759">
        <f t="shared" si="105"/>
        <v>0</v>
      </c>
      <c r="AJ96" s="759">
        <f t="shared" si="105"/>
        <v>0</v>
      </c>
      <c r="AK96" s="759">
        <f t="shared" si="105"/>
        <v>0</v>
      </c>
      <c r="AL96" s="759">
        <f t="shared" ref="AL96:BC96" si="106">AL33*AL$65</f>
        <v>0</v>
      </c>
      <c r="AM96" s="759">
        <f t="shared" si="106"/>
        <v>0</v>
      </c>
      <c r="AN96" s="759">
        <f t="shared" si="106"/>
        <v>0</v>
      </c>
      <c r="AO96" s="759">
        <f t="shared" si="106"/>
        <v>0</v>
      </c>
      <c r="AP96" s="759">
        <f t="shared" si="106"/>
        <v>0</v>
      </c>
      <c r="AQ96" s="759">
        <f t="shared" si="106"/>
        <v>0</v>
      </c>
      <c r="AR96" s="759">
        <f t="shared" si="106"/>
        <v>0</v>
      </c>
      <c r="AS96" s="759">
        <f t="shared" si="106"/>
        <v>0</v>
      </c>
      <c r="AT96" s="759">
        <f t="shared" si="106"/>
        <v>0</v>
      </c>
      <c r="AU96" s="764">
        <f t="shared" si="106"/>
        <v>0</v>
      </c>
      <c r="AV96" s="759">
        <f t="shared" si="106"/>
        <v>0</v>
      </c>
      <c r="AW96" s="765">
        <f t="shared" si="106"/>
        <v>0</v>
      </c>
      <c r="AX96" s="705">
        <f t="shared" si="106"/>
        <v>0</v>
      </c>
      <c r="AY96" s="705">
        <f t="shared" si="106"/>
        <v>0</v>
      </c>
      <c r="AZ96" s="288">
        <f t="shared" si="106"/>
        <v>0</v>
      </c>
      <c r="BA96" s="288">
        <f t="shared" si="106"/>
        <v>0</v>
      </c>
      <c r="BB96" s="288">
        <f t="shared" si="106"/>
        <v>0</v>
      </c>
      <c r="BC96" s="717">
        <f t="shared" si="106"/>
        <v>0</v>
      </c>
    </row>
    <row r="97" spans="5:55" x14ac:dyDescent="0.2">
      <c r="E97" s="10" t="str">
        <f t="shared" si="100"/>
        <v>Non-metallic minerals</v>
      </c>
      <c r="F97" s="291">
        <f t="shared" ref="F97:AK97" si="107">F34*F$65</f>
        <v>0</v>
      </c>
      <c r="G97" s="288">
        <f t="shared" si="107"/>
        <v>0</v>
      </c>
      <c r="H97" s="288">
        <f t="shared" si="107"/>
        <v>0</v>
      </c>
      <c r="I97" s="288">
        <f t="shared" si="107"/>
        <v>0</v>
      </c>
      <c r="J97" s="288">
        <f t="shared" si="107"/>
        <v>0</v>
      </c>
      <c r="K97" s="288">
        <f t="shared" si="107"/>
        <v>0</v>
      </c>
      <c r="L97" s="705">
        <f t="shared" si="107"/>
        <v>0</v>
      </c>
      <c r="M97" s="288">
        <f t="shared" si="107"/>
        <v>0</v>
      </c>
      <c r="N97" s="288">
        <f t="shared" si="107"/>
        <v>0</v>
      </c>
      <c r="O97" s="288">
        <f t="shared" si="107"/>
        <v>0</v>
      </c>
      <c r="P97" s="288">
        <f t="shared" si="107"/>
        <v>0</v>
      </c>
      <c r="Q97" s="288">
        <f t="shared" si="107"/>
        <v>0</v>
      </c>
      <c r="R97" s="706">
        <f t="shared" si="107"/>
        <v>0</v>
      </c>
      <c r="S97" s="288">
        <f t="shared" si="107"/>
        <v>0</v>
      </c>
      <c r="T97" s="288">
        <f t="shared" si="107"/>
        <v>0</v>
      </c>
      <c r="U97" s="288">
        <f t="shared" si="107"/>
        <v>0</v>
      </c>
      <c r="V97" s="705">
        <f t="shared" si="107"/>
        <v>0</v>
      </c>
      <c r="W97" s="705">
        <f t="shared" si="107"/>
        <v>0</v>
      </c>
      <c r="X97" s="759">
        <f t="shared" si="107"/>
        <v>0</v>
      </c>
      <c r="Y97" s="759">
        <f t="shared" si="107"/>
        <v>0</v>
      </c>
      <c r="Z97" s="759">
        <f t="shared" si="107"/>
        <v>0</v>
      </c>
      <c r="AA97" s="759">
        <f t="shared" si="107"/>
        <v>0</v>
      </c>
      <c r="AB97" s="759">
        <f t="shared" si="107"/>
        <v>0</v>
      </c>
      <c r="AC97" s="759">
        <f t="shared" si="107"/>
        <v>0</v>
      </c>
      <c r="AD97" s="759">
        <f t="shared" si="107"/>
        <v>0</v>
      </c>
      <c r="AE97" s="759">
        <f t="shared" si="107"/>
        <v>0</v>
      </c>
      <c r="AF97" s="759">
        <f t="shared" si="107"/>
        <v>0</v>
      </c>
      <c r="AG97" s="759">
        <f t="shared" si="107"/>
        <v>0</v>
      </c>
      <c r="AH97" s="759">
        <f t="shared" si="107"/>
        <v>0</v>
      </c>
      <c r="AI97" s="759">
        <f t="shared" si="107"/>
        <v>0</v>
      </c>
      <c r="AJ97" s="759">
        <f t="shared" si="107"/>
        <v>0</v>
      </c>
      <c r="AK97" s="759">
        <f t="shared" si="107"/>
        <v>0</v>
      </c>
      <c r="AL97" s="759">
        <f t="shared" ref="AL97:BC97" si="108">AL34*AL$65</f>
        <v>0</v>
      </c>
      <c r="AM97" s="759">
        <f t="shared" si="108"/>
        <v>0</v>
      </c>
      <c r="AN97" s="759">
        <f t="shared" si="108"/>
        <v>0</v>
      </c>
      <c r="AO97" s="759">
        <f t="shared" si="108"/>
        <v>0</v>
      </c>
      <c r="AP97" s="759">
        <f t="shared" si="108"/>
        <v>0</v>
      </c>
      <c r="AQ97" s="759">
        <f t="shared" si="108"/>
        <v>0</v>
      </c>
      <c r="AR97" s="759">
        <f t="shared" si="108"/>
        <v>0</v>
      </c>
      <c r="AS97" s="759">
        <f t="shared" si="108"/>
        <v>0</v>
      </c>
      <c r="AT97" s="759">
        <f t="shared" si="108"/>
        <v>0</v>
      </c>
      <c r="AU97" s="764">
        <f t="shared" si="108"/>
        <v>0</v>
      </c>
      <c r="AV97" s="759">
        <f t="shared" si="108"/>
        <v>0</v>
      </c>
      <c r="AW97" s="765">
        <f t="shared" si="108"/>
        <v>0</v>
      </c>
      <c r="AX97" s="705">
        <f t="shared" si="108"/>
        <v>0</v>
      </c>
      <c r="AY97" s="705">
        <f t="shared" si="108"/>
        <v>0</v>
      </c>
      <c r="AZ97" s="288">
        <f t="shared" si="108"/>
        <v>0</v>
      </c>
      <c r="BA97" s="288">
        <f t="shared" si="108"/>
        <v>0</v>
      </c>
      <c r="BB97" s="288">
        <f t="shared" si="108"/>
        <v>0</v>
      </c>
      <c r="BC97" s="717">
        <f t="shared" si="108"/>
        <v>0</v>
      </c>
    </row>
    <row r="98" spans="5:55" x14ac:dyDescent="0.2">
      <c r="E98" s="10" t="str">
        <f t="shared" si="100"/>
        <v>Transport equipment</v>
      </c>
      <c r="F98" s="291">
        <f t="shared" ref="F98:AK98" si="109">F35*F$65</f>
        <v>0</v>
      </c>
      <c r="G98" s="288">
        <f t="shared" si="109"/>
        <v>0</v>
      </c>
      <c r="H98" s="288">
        <f t="shared" si="109"/>
        <v>0</v>
      </c>
      <c r="I98" s="288">
        <f t="shared" si="109"/>
        <v>0</v>
      </c>
      <c r="J98" s="288">
        <f t="shared" si="109"/>
        <v>0</v>
      </c>
      <c r="K98" s="288">
        <f t="shared" si="109"/>
        <v>0</v>
      </c>
      <c r="L98" s="705">
        <f t="shared" si="109"/>
        <v>0</v>
      </c>
      <c r="M98" s="288">
        <f t="shared" si="109"/>
        <v>0</v>
      </c>
      <c r="N98" s="288">
        <f t="shared" si="109"/>
        <v>0</v>
      </c>
      <c r="O98" s="288">
        <f t="shared" si="109"/>
        <v>0</v>
      </c>
      <c r="P98" s="288">
        <f t="shared" si="109"/>
        <v>0</v>
      </c>
      <c r="Q98" s="288">
        <f t="shared" si="109"/>
        <v>0</v>
      </c>
      <c r="R98" s="706">
        <f t="shared" si="109"/>
        <v>0</v>
      </c>
      <c r="S98" s="288">
        <f t="shared" si="109"/>
        <v>0</v>
      </c>
      <c r="T98" s="288">
        <f t="shared" si="109"/>
        <v>0</v>
      </c>
      <c r="U98" s="288">
        <f t="shared" si="109"/>
        <v>0</v>
      </c>
      <c r="V98" s="705">
        <f t="shared" si="109"/>
        <v>0</v>
      </c>
      <c r="W98" s="705">
        <f t="shared" si="109"/>
        <v>0</v>
      </c>
      <c r="X98" s="759">
        <f t="shared" si="109"/>
        <v>0</v>
      </c>
      <c r="Y98" s="759">
        <f t="shared" si="109"/>
        <v>0</v>
      </c>
      <c r="Z98" s="759">
        <f t="shared" si="109"/>
        <v>0</v>
      </c>
      <c r="AA98" s="759">
        <f t="shared" si="109"/>
        <v>0</v>
      </c>
      <c r="AB98" s="759">
        <f t="shared" si="109"/>
        <v>0</v>
      </c>
      <c r="AC98" s="759">
        <f t="shared" si="109"/>
        <v>0</v>
      </c>
      <c r="AD98" s="759">
        <f t="shared" si="109"/>
        <v>0</v>
      </c>
      <c r="AE98" s="759">
        <f t="shared" si="109"/>
        <v>0</v>
      </c>
      <c r="AF98" s="759">
        <f t="shared" si="109"/>
        <v>0</v>
      </c>
      <c r="AG98" s="759">
        <f t="shared" si="109"/>
        <v>0</v>
      </c>
      <c r="AH98" s="759">
        <f t="shared" si="109"/>
        <v>0</v>
      </c>
      <c r="AI98" s="759">
        <f t="shared" si="109"/>
        <v>0</v>
      </c>
      <c r="AJ98" s="759">
        <f t="shared" si="109"/>
        <v>0</v>
      </c>
      <c r="AK98" s="759">
        <f t="shared" si="109"/>
        <v>0</v>
      </c>
      <c r="AL98" s="759">
        <f t="shared" ref="AL98:BC98" si="110">AL35*AL$65</f>
        <v>0</v>
      </c>
      <c r="AM98" s="759">
        <f t="shared" si="110"/>
        <v>0</v>
      </c>
      <c r="AN98" s="759">
        <f t="shared" si="110"/>
        <v>0</v>
      </c>
      <c r="AO98" s="759">
        <f t="shared" si="110"/>
        <v>0</v>
      </c>
      <c r="AP98" s="759">
        <f t="shared" si="110"/>
        <v>0</v>
      </c>
      <c r="AQ98" s="759">
        <f t="shared" si="110"/>
        <v>0</v>
      </c>
      <c r="AR98" s="759">
        <f t="shared" si="110"/>
        <v>0</v>
      </c>
      <c r="AS98" s="759">
        <f t="shared" si="110"/>
        <v>0</v>
      </c>
      <c r="AT98" s="759">
        <f t="shared" si="110"/>
        <v>0</v>
      </c>
      <c r="AU98" s="764">
        <f t="shared" si="110"/>
        <v>0</v>
      </c>
      <c r="AV98" s="759">
        <f t="shared" si="110"/>
        <v>0</v>
      </c>
      <c r="AW98" s="765">
        <f t="shared" si="110"/>
        <v>0</v>
      </c>
      <c r="AX98" s="705">
        <f t="shared" si="110"/>
        <v>0</v>
      </c>
      <c r="AY98" s="705">
        <f t="shared" si="110"/>
        <v>0</v>
      </c>
      <c r="AZ98" s="288">
        <f t="shared" si="110"/>
        <v>0</v>
      </c>
      <c r="BA98" s="288">
        <f t="shared" si="110"/>
        <v>0</v>
      </c>
      <c r="BB98" s="288">
        <f t="shared" si="110"/>
        <v>0</v>
      </c>
      <c r="BC98" s="717">
        <f t="shared" si="110"/>
        <v>0</v>
      </c>
    </row>
    <row r="99" spans="5:55" x14ac:dyDescent="0.2">
      <c r="E99" s="10" t="str">
        <f t="shared" si="100"/>
        <v>Machinery</v>
      </c>
      <c r="F99" s="291">
        <f t="shared" ref="F99:AK99" si="111">F36*F$65</f>
        <v>0</v>
      </c>
      <c r="G99" s="288">
        <f t="shared" si="111"/>
        <v>0</v>
      </c>
      <c r="H99" s="288">
        <f t="shared" si="111"/>
        <v>0</v>
      </c>
      <c r="I99" s="288">
        <f t="shared" si="111"/>
        <v>0</v>
      </c>
      <c r="J99" s="288">
        <f t="shared" si="111"/>
        <v>0</v>
      </c>
      <c r="K99" s="288">
        <f t="shared" si="111"/>
        <v>0</v>
      </c>
      <c r="L99" s="705">
        <f t="shared" si="111"/>
        <v>0</v>
      </c>
      <c r="M99" s="288">
        <f t="shared" si="111"/>
        <v>0</v>
      </c>
      <c r="N99" s="288">
        <f t="shared" si="111"/>
        <v>0</v>
      </c>
      <c r="O99" s="288">
        <f t="shared" si="111"/>
        <v>0</v>
      </c>
      <c r="P99" s="288">
        <f t="shared" si="111"/>
        <v>0</v>
      </c>
      <c r="Q99" s="288">
        <f t="shared" si="111"/>
        <v>0</v>
      </c>
      <c r="R99" s="706">
        <f t="shared" si="111"/>
        <v>0</v>
      </c>
      <c r="S99" s="288">
        <f t="shared" si="111"/>
        <v>0</v>
      </c>
      <c r="T99" s="288">
        <f t="shared" si="111"/>
        <v>0</v>
      </c>
      <c r="U99" s="288">
        <f t="shared" si="111"/>
        <v>0</v>
      </c>
      <c r="V99" s="705">
        <f t="shared" si="111"/>
        <v>0</v>
      </c>
      <c r="W99" s="705">
        <f t="shared" si="111"/>
        <v>0</v>
      </c>
      <c r="X99" s="759">
        <f t="shared" si="111"/>
        <v>0</v>
      </c>
      <c r="Y99" s="759">
        <f t="shared" si="111"/>
        <v>0</v>
      </c>
      <c r="Z99" s="759">
        <f t="shared" si="111"/>
        <v>0</v>
      </c>
      <c r="AA99" s="759">
        <f t="shared" si="111"/>
        <v>0</v>
      </c>
      <c r="AB99" s="759">
        <f t="shared" si="111"/>
        <v>0</v>
      </c>
      <c r="AC99" s="759">
        <f t="shared" si="111"/>
        <v>0</v>
      </c>
      <c r="AD99" s="759">
        <f t="shared" si="111"/>
        <v>0</v>
      </c>
      <c r="AE99" s="759">
        <f t="shared" si="111"/>
        <v>0</v>
      </c>
      <c r="AF99" s="759">
        <f t="shared" si="111"/>
        <v>0</v>
      </c>
      <c r="AG99" s="759">
        <f t="shared" si="111"/>
        <v>0</v>
      </c>
      <c r="AH99" s="759">
        <f t="shared" si="111"/>
        <v>0</v>
      </c>
      <c r="AI99" s="759">
        <f t="shared" si="111"/>
        <v>0</v>
      </c>
      <c r="AJ99" s="759">
        <f t="shared" si="111"/>
        <v>0</v>
      </c>
      <c r="AK99" s="759">
        <f t="shared" si="111"/>
        <v>0</v>
      </c>
      <c r="AL99" s="759">
        <f t="shared" ref="AL99:BC99" si="112">AL36*AL$65</f>
        <v>0</v>
      </c>
      <c r="AM99" s="759">
        <f t="shared" si="112"/>
        <v>0</v>
      </c>
      <c r="AN99" s="759">
        <f t="shared" si="112"/>
        <v>0</v>
      </c>
      <c r="AO99" s="759">
        <f t="shared" si="112"/>
        <v>0</v>
      </c>
      <c r="AP99" s="759">
        <f t="shared" si="112"/>
        <v>0</v>
      </c>
      <c r="AQ99" s="759">
        <f t="shared" si="112"/>
        <v>0</v>
      </c>
      <c r="AR99" s="759">
        <f t="shared" si="112"/>
        <v>0</v>
      </c>
      <c r="AS99" s="759">
        <f t="shared" si="112"/>
        <v>0</v>
      </c>
      <c r="AT99" s="759">
        <f t="shared" si="112"/>
        <v>0</v>
      </c>
      <c r="AU99" s="764">
        <f t="shared" si="112"/>
        <v>0</v>
      </c>
      <c r="AV99" s="759">
        <f t="shared" si="112"/>
        <v>0</v>
      </c>
      <c r="AW99" s="765">
        <f t="shared" si="112"/>
        <v>0</v>
      </c>
      <c r="AX99" s="705">
        <f t="shared" si="112"/>
        <v>0</v>
      </c>
      <c r="AY99" s="705">
        <f t="shared" si="112"/>
        <v>0</v>
      </c>
      <c r="AZ99" s="288">
        <f t="shared" si="112"/>
        <v>0</v>
      </c>
      <c r="BA99" s="288">
        <f t="shared" si="112"/>
        <v>0</v>
      </c>
      <c r="BB99" s="288">
        <f t="shared" si="112"/>
        <v>0</v>
      </c>
      <c r="BC99" s="717">
        <f t="shared" si="112"/>
        <v>0</v>
      </c>
    </row>
    <row r="100" spans="5:55" x14ac:dyDescent="0.2">
      <c r="E100" s="10" t="str">
        <f t="shared" si="100"/>
        <v>Mining and quarrying</v>
      </c>
      <c r="F100" s="291">
        <f t="shared" ref="F100:AK100" si="113">F37*F$65</f>
        <v>0</v>
      </c>
      <c r="G100" s="288">
        <f t="shared" si="113"/>
        <v>0</v>
      </c>
      <c r="H100" s="288">
        <f t="shared" si="113"/>
        <v>0</v>
      </c>
      <c r="I100" s="288">
        <f t="shared" si="113"/>
        <v>0</v>
      </c>
      <c r="J100" s="288">
        <f t="shared" si="113"/>
        <v>0</v>
      </c>
      <c r="K100" s="288">
        <f t="shared" si="113"/>
        <v>0</v>
      </c>
      <c r="L100" s="705">
        <f t="shared" si="113"/>
        <v>0</v>
      </c>
      <c r="M100" s="288">
        <f t="shared" si="113"/>
        <v>0</v>
      </c>
      <c r="N100" s="288">
        <f t="shared" si="113"/>
        <v>0</v>
      </c>
      <c r="O100" s="288">
        <f t="shared" si="113"/>
        <v>0</v>
      </c>
      <c r="P100" s="288">
        <f t="shared" si="113"/>
        <v>0</v>
      </c>
      <c r="Q100" s="288">
        <f t="shared" si="113"/>
        <v>0</v>
      </c>
      <c r="R100" s="706">
        <f t="shared" si="113"/>
        <v>0</v>
      </c>
      <c r="S100" s="288">
        <f t="shared" si="113"/>
        <v>0</v>
      </c>
      <c r="T100" s="288">
        <f t="shared" si="113"/>
        <v>0</v>
      </c>
      <c r="U100" s="288">
        <f t="shared" si="113"/>
        <v>0</v>
      </c>
      <c r="V100" s="705">
        <f t="shared" si="113"/>
        <v>0</v>
      </c>
      <c r="W100" s="705">
        <f t="shared" si="113"/>
        <v>0</v>
      </c>
      <c r="X100" s="759">
        <f t="shared" si="113"/>
        <v>0</v>
      </c>
      <c r="Y100" s="759">
        <f t="shared" si="113"/>
        <v>0</v>
      </c>
      <c r="Z100" s="759">
        <f t="shared" si="113"/>
        <v>0</v>
      </c>
      <c r="AA100" s="759">
        <f t="shared" si="113"/>
        <v>0</v>
      </c>
      <c r="AB100" s="759">
        <f t="shared" si="113"/>
        <v>0</v>
      </c>
      <c r="AC100" s="759">
        <f t="shared" si="113"/>
        <v>0</v>
      </c>
      <c r="AD100" s="759">
        <f t="shared" si="113"/>
        <v>0</v>
      </c>
      <c r="AE100" s="759">
        <f t="shared" si="113"/>
        <v>0</v>
      </c>
      <c r="AF100" s="759">
        <f t="shared" si="113"/>
        <v>0</v>
      </c>
      <c r="AG100" s="759">
        <f t="shared" si="113"/>
        <v>0</v>
      </c>
      <c r="AH100" s="759">
        <f t="shared" si="113"/>
        <v>0</v>
      </c>
      <c r="AI100" s="759">
        <f t="shared" si="113"/>
        <v>0</v>
      </c>
      <c r="AJ100" s="759">
        <f t="shared" si="113"/>
        <v>0</v>
      </c>
      <c r="AK100" s="759">
        <f t="shared" si="113"/>
        <v>0</v>
      </c>
      <c r="AL100" s="759">
        <f t="shared" ref="AL100:BC100" si="114">AL37*AL$65</f>
        <v>0</v>
      </c>
      <c r="AM100" s="759">
        <f t="shared" si="114"/>
        <v>0</v>
      </c>
      <c r="AN100" s="759">
        <f t="shared" si="114"/>
        <v>0</v>
      </c>
      <c r="AO100" s="759">
        <f t="shared" si="114"/>
        <v>0</v>
      </c>
      <c r="AP100" s="759">
        <f t="shared" si="114"/>
        <v>0</v>
      </c>
      <c r="AQ100" s="759">
        <f t="shared" si="114"/>
        <v>0</v>
      </c>
      <c r="AR100" s="759">
        <f t="shared" si="114"/>
        <v>0</v>
      </c>
      <c r="AS100" s="759">
        <f t="shared" si="114"/>
        <v>0</v>
      </c>
      <c r="AT100" s="759">
        <f t="shared" si="114"/>
        <v>0</v>
      </c>
      <c r="AU100" s="764">
        <f t="shared" si="114"/>
        <v>0</v>
      </c>
      <c r="AV100" s="759">
        <f t="shared" si="114"/>
        <v>0</v>
      </c>
      <c r="AW100" s="765">
        <f t="shared" si="114"/>
        <v>0</v>
      </c>
      <c r="AX100" s="705">
        <f t="shared" si="114"/>
        <v>0</v>
      </c>
      <c r="AY100" s="705">
        <f t="shared" si="114"/>
        <v>0</v>
      </c>
      <c r="AZ100" s="288">
        <f t="shared" si="114"/>
        <v>0</v>
      </c>
      <c r="BA100" s="288">
        <f t="shared" si="114"/>
        <v>0</v>
      </c>
      <c r="BB100" s="288">
        <f t="shared" si="114"/>
        <v>0</v>
      </c>
      <c r="BC100" s="717">
        <f t="shared" si="114"/>
        <v>0</v>
      </c>
    </row>
    <row r="101" spans="5:55" x14ac:dyDescent="0.2">
      <c r="E101" s="10" t="str">
        <f t="shared" si="100"/>
        <v>Food and tobacco</v>
      </c>
      <c r="F101" s="291">
        <f t="shared" ref="F101:AK101" si="115">F38*F$65</f>
        <v>0</v>
      </c>
      <c r="G101" s="288">
        <f t="shared" si="115"/>
        <v>0</v>
      </c>
      <c r="H101" s="288">
        <f t="shared" si="115"/>
        <v>0</v>
      </c>
      <c r="I101" s="288">
        <f t="shared" si="115"/>
        <v>0</v>
      </c>
      <c r="J101" s="288">
        <f t="shared" si="115"/>
        <v>0</v>
      </c>
      <c r="K101" s="288">
        <f t="shared" si="115"/>
        <v>0</v>
      </c>
      <c r="L101" s="705">
        <f t="shared" si="115"/>
        <v>0</v>
      </c>
      <c r="M101" s="288">
        <f t="shared" si="115"/>
        <v>0</v>
      </c>
      <c r="N101" s="288">
        <f t="shared" si="115"/>
        <v>0</v>
      </c>
      <c r="O101" s="288">
        <f t="shared" si="115"/>
        <v>0</v>
      </c>
      <c r="P101" s="288">
        <f t="shared" si="115"/>
        <v>0</v>
      </c>
      <c r="Q101" s="288">
        <f t="shared" si="115"/>
        <v>0</v>
      </c>
      <c r="R101" s="706">
        <f t="shared" si="115"/>
        <v>0</v>
      </c>
      <c r="S101" s="288">
        <f t="shared" si="115"/>
        <v>0</v>
      </c>
      <c r="T101" s="288">
        <f t="shared" si="115"/>
        <v>0</v>
      </c>
      <c r="U101" s="288">
        <f t="shared" si="115"/>
        <v>0</v>
      </c>
      <c r="V101" s="705">
        <f t="shared" si="115"/>
        <v>0</v>
      </c>
      <c r="W101" s="705">
        <f t="shared" si="115"/>
        <v>0</v>
      </c>
      <c r="X101" s="759">
        <f t="shared" si="115"/>
        <v>0</v>
      </c>
      <c r="Y101" s="759">
        <f t="shared" si="115"/>
        <v>0</v>
      </c>
      <c r="Z101" s="759">
        <f t="shared" si="115"/>
        <v>0</v>
      </c>
      <c r="AA101" s="759">
        <f t="shared" si="115"/>
        <v>0</v>
      </c>
      <c r="AB101" s="759">
        <f t="shared" si="115"/>
        <v>0</v>
      </c>
      <c r="AC101" s="759">
        <f t="shared" si="115"/>
        <v>0</v>
      </c>
      <c r="AD101" s="759">
        <f t="shared" si="115"/>
        <v>0</v>
      </c>
      <c r="AE101" s="759">
        <f t="shared" si="115"/>
        <v>0</v>
      </c>
      <c r="AF101" s="759">
        <f t="shared" si="115"/>
        <v>0</v>
      </c>
      <c r="AG101" s="759">
        <f t="shared" si="115"/>
        <v>0</v>
      </c>
      <c r="AH101" s="759">
        <f t="shared" si="115"/>
        <v>0</v>
      </c>
      <c r="AI101" s="759">
        <f t="shared" si="115"/>
        <v>0</v>
      </c>
      <c r="AJ101" s="759">
        <f t="shared" si="115"/>
        <v>0</v>
      </c>
      <c r="AK101" s="759">
        <f t="shared" si="115"/>
        <v>0</v>
      </c>
      <c r="AL101" s="759">
        <f t="shared" ref="AL101:BC101" si="116">AL38*AL$65</f>
        <v>0</v>
      </c>
      <c r="AM101" s="759">
        <f t="shared" si="116"/>
        <v>0</v>
      </c>
      <c r="AN101" s="759">
        <f t="shared" si="116"/>
        <v>0</v>
      </c>
      <c r="AO101" s="759">
        <f t="shared" si="116"/>
        <v>0</v>
      </c>
      <c r="AP101" s="759">
        <f t="shared" si="116"/>
        <v>0</v>
      </c>
      <c r="AQ101" s="759">
        <f t="shared" si="116"/>
        <v>0</v>
      </c>
      <c r="AR101" s="759">
        <f t="shared" si="116"/>
        <v>0</v>
      </c>
      <c r="AS101" s="759">
        <f t="shared" si="116"/>
        <v>0</v>
      </c>
      <c r="AT101" s="759">
        <f t="shared" si="116"/>
        <v>0</v>
      </c>
      <c r="AU101" s="764">
        <f t="shared" si="116"/>
        <v>0</v>
      </c>
      <c r="AV101" s="759">
        <f t="shared" si="116"/>
        <v>0</v>
      </c>
      <c r="AW101" s="765">
        <f t="shared" si="116"/>
        <v>0</v>
      </c>
      <c r="AX101" s="705">
        <f t="shared" si="116"/>
        <v>0</v>
      </c>
      <c r="AY101" s="705">
        <f t="shared" si="116"/>
        <v>0</v>
      </c>
      <c r="AZ101" s="288">
        <f t="shared" si="116"/>
        <v>0</v>
      </c>
      <c r="BA101" s="288">
        <f t="shared" si="116"/>
        <v>0</v>
      </c>
      <c r="BB101" s="288">
        <f t="shared" si="116"/>
        <v>0</v>
      </c>
      <c r="BC101" s="717">
        <f t="shared" si="116"/>
        <v>0</v>
      </c>
    </row>
    <row r="102" spans="5:55" x14ac:dyDescent="0.2">
      <c r="E102" s="10" t="str">
        <f t="shared" si="100"/>
        <v>Paper, pulp and print</v>
      </c>
      <c r="F102" s="291">
        <f t="shared" ref="F102:AK102" si="117">F39*F$65</f>
        <v>0</v>
      </c>
      <c r="G102" s="288">
        <f t="shared" si="117"/>
        <v>0</v>
      </c>
      <c r="H102" s="288">
        <f t="shared" si="117"/>
        <v>0</v>
      </c>
      <c r="I102" s="288">
        <f t="shared" si="117"/>
        <v>0</v>
      </c>
      <c r="J102" s="288">
        <f t="shared" si="117"/>
        <v>0</v>
      </c>
      <c r="K102" s="288">
        <f t="shared" si="117"/>
        <v>0</v>
      </c>
      <c r="L102" s="705">
        <f t="shared" si="117"/>
        <v>0</v>
      </c>
      <c r="M102" s="288">
        <f t="shared" si="117"/>
        <v>0</v>
      </c>
      <c r="N102" s="288">
        <f t="shared" si="117"/>
        <v>0</v>
      </c>
      <c r="O102" s="288">
        <f t="shared" si="117"/>
        <v>0</v>
      </c>
      <c r="P102" s="288">
        <f t="shared" si="117"/>
        <v>0</v>
      </c>
      <c r="Q102" s="288">
        <f t="shared" si="117"/>
        <v>0</v>
      </c>
      <c r="R102" s="706">
        <f t="shared" si="117"/>
        <v>0</v>
      </c>
      <c r="S102" s="288">
        <f t="shared" si="117"/>
        <v>0</v>
      </c>
      <c r="T102" s="288">
        <f t="shared" si="117"/>
        <v>0</v>
      </c>
      <c r="U102" s="288">
        <f t="shared" si="117"/>
        <v>0</v>
      </c>
      <c r="V102" s="705">
        <f t="shared" si="117"/>
        <v>0</v>
      </c>
      <c r="W102" s="705">
        <f t="shared" si="117"/>
        <v>0</v>
      </c>
      <c r="X102" s="759">
        <f t="shared" si="117"/>
        <v>0</v>
      </c>
      <c r="Y102" s="759">
        <f t="shared" si="117"/>
        <v>0</v>
      </c>
      <c r="Z102" s="759">
        <f t="shared" si="117"/>
        <v>0</v>
      </c>
      <c r="AA102" s="759">
        <f t="shared" si="117"/>
        <v>0</v>
      </c>
      <c r="AB102" s="759">
        <f t="shared" si="117"/>
        <v>0</v>
      </c>
      <c r="AC102" s="759">
        <f t="shared" si="117"/>
        <v>0</v>
      </c>
      <c r="AD102" s="759">
        <f t="shared" si="117"/>
        <v>0</v>
      </c>
      <c r="AE102" s="759">
        <f t="shared" si="117"/>
        <v>0</v>
      </c>
      <c r="AF102" s="759">
        <f t="shared" si="117"/>
        <v>0</v>
      </c>
      <c r="AG102" s="759">
        <f t="shared" si="117"/>
        <v>0</v>
      </c>
      <c r="AH102" s="759">
        <f t="shared" si="117"/>
        <v>0</v>
      </c>
      <c r="AI102" s="759">
        <f t="shared" si="117"/>
        <v>0</v>
      </c>
      <c r="AJ102" s="759">
        <f t="shared" si="117"/>
        <v>0</v>
      </c>
      <c r="AK102" s="759">
        <f t="shared" si="117"/>
        <v>0</v>
      </c>
      <c r="AL102" s="759">
        <f t="shared" ref="AL102:BC102" si="118">AL39*AL$65</f>
        <v>0</v>
      </c>
      <c r="AM102" s="759">
        <f t="shared" si="118"/>
        <v>0</v>
      </c>
      <c r="AN102" s="759">
        <f t="shared" si="118"/>
        <v>0</v>
      </c>
      <c r="AO102" s="759">
        <f t="shared" si="118"/>
        <v>0</v>
      </c>
      <c r="AP102" s="759">
        <f t="shared" si="118"/>
        <v>0</v>
      </c>
      <c r="AQ102" s="759">
        <f t="shared" si="118"/>
        <v>0</v>
      </c>
      <c r="AR102" s="759">
        <f t="shared" si="118"/>
        <v>0</v>
      </c>
      <c r="AS102" s="759">
        <f t="shared" si="118"/>
        <v>0</v>
      </c>
      <c r="AT102" s="759">
        <f t="shared" si="118"/>
        <v>0</v>
      </c>
      <c r="AU102" s="764">
        <f t="shared" si="118"/>
        <v>0</v>
      </c>
      <c r="AV102" s="759">
        <f t="shared" si="118"/>
        <v>0</v>
      </c>
      <c r="AW102" s="765">
        <f t="shared" si="118"/>
        <v>0</v>
      </c>
      <c r="AX102" s="705">
        <f t="shared" si="118"/>
        <v>0</v>
      </c>
      <c r="AY102" s="705">
        <f t="shared" si="118"/>
        <v>0</v>
      </c>
      <c r="AZ102" s="288">
        <f t="shared" si="118"/>
        <v>0</v>
      </c>
      <c r="BA102" s="288">
        <f t="shared" si="118"/>
        <v>0</v>
      </c>
      <c r="BB102" s="288">
        <f t="shared" si="118"/>
        <v>0</v>
      </c>
      <c r="BC102" s="717">
        <f t="shared" si="118"/>
        <v>0</v>
      </c>
    </row>
    <row r="103" spans="5:55" x14ac:dyDescent="0.2">
      <c r="E103" s="10" t="str">
        <f t="shared" si="100"/>
        <v>Wood and wood products</v>
      </c>
      <c r="F103" s="291">
        <f t="shared" ref="F103:AK103" si="119">F40*F$65</f>
        <v>0</v>
      </c>
      <c r="G103" s="288">
        <f t="shared" si="119"/>
        <v>0</v>
      </c>
      <c r="H103" s="288">
        <f t="shared" si="119"/>
        <v>0</v>
      </c>
      <c r="I103" s="288">
        <f t="shared" si="119"/>
        <v>0</v>
      </c>
      <c r="J103" s="288">
        <f t="shared" si="119"/>
        <v>0</v>
      </c>
      <c r="K103" s="288">
        <f t="shared" si="119"/>
        <v>0</v>
      </c>
      <c r="L103" s="705">
        <f t="shared" si="119"/>
        <v>0</v>
      </c>
      <c r="M103" s="288">
        <f t="shared" si="119"/>
        <v>0</v>
      </c>
      <c r="N103" s="288">
        <f t="shared" si="119"/>
        <v>0</v>
      </c>
      <c r="O103" s="288">
        <f t="shared" si="119"/>
        <v>0</v>
      </c>
      <c r="P103" s="288">
        <f t="shared" si="119"/>
        <v>0</v>
      </c>
      <c r="Q103" s="288">
        <f t="shared" si="119"/>
        <v>0</v>
      </c>
      <c r="R103" s="706">
        <f t="shared" si="119"/>
        <v>0</v>
      </c>
      <c r="S103" s="288">
        <f t="shared" si="119"/>
        <v>0</v>
      </c>
      <c r="T103" s="288">
        <f t="shared" si="119"/>
        <v>0</v>
      </c>
      <c r="U103" s="288">
        <f t="shared" si="119"/>
        <v>0</v>
      </c>
      <c r="V103" s="705">
        <f t="shared" si="119"/>
        <v>0</v>
      </c>
      <c r="W103" s="705">
        <f t="shared" si="119"/>
        <v>0</v>
      </c>
      <c r="X103" s="759">
        <f t="shared" si="119"/>
        <v>0</v>
      </c>
      <c r="Y103" s="759">
        <f t="shared" si="119"/>
        <v>0</v>
      </c>
      <c r="Z103" s="759">
        <f t="shared" si="119"/>
        <v>0</v>
      </c>
      <c r="AA103" s="759">
        <f t="shared" si="119"/>
        <v>0</v>
      </c>
      <c r="AB103" s="759">
        <f t="shared" si="119"/>
        <v>0</v>
      </c>
      <c r="AC103" s="759">
        <f t="shared" si="119"/>
        <v>0</v>
      </c>
      <c r="AD103" s="759">
        <f t="shared" si="119"/>
        <v>0</v>
      </c>
      <c r="AE103" s="759">
        <f t="shared" si="119"/>
        <v>0</v>
      </c>
      <c r="AF103" s="759">
        <f t="shared" si="119"/>
        <v>0</v>
      </c>
      <c r="AG103" s="759">
        <f t="shared" si="119"/>
        <v>0</v>
      </c>
      <c r="AH103" s="759">
        <f t="shared" si="119"/>
        <v>0</v>
      </c>
      <c r="AI103" s="759">
        <f t="shared" si="119"/>
        <v>0</v>
      </c>
      <c r="AJ103" s="759">
        <f t="shared" si="119"/>
        <v>0</v>
      </c>
      <c r="AK103" s="759">
        <f t="shared" si="119"/>
        <v>0</v>
      </c>
      <c r="AL103" s="759">
        <f t="shared" ref="AL103:BC103" si="120">AL40*AL$65</f>
        <v>0</v>
      </c>
      <c r="AM103" s="759">
        <f t="shared" si="120"/>
        <v>0</v>
      </c>
      <c r="AN103" s="759">
        <f t="shared" si="120"/>
        <v>0</v>
      </c>
      <c r="AO103" s="759">
        <f t="shared" si="120"/>
        <v>0</v>
      </c>
      <c r="AP103" s="759">
        <f t="shared" si="120"/>
        <v>0</v>
      </c>
      <c r="AQ103" s="759">
        <f t="shared" si="120"/>
        <v>0</v>
      </c>
      <c r="AR103" s="759">
        <f t="shared" si="120"/>
        <v>0</v>
      </c>
      <c r="AS103" s="759">
        <f t="shared" si="120"/>
        <v>0</v>
      </c>
      <c r="AT103" s="759">
        <f t="shared" si="120"/>
        <v>0</v>
      </c>
      <c r="AU103" s="764">
        <f t="shared" si="120"/>
        <v>0</v>
      </c>
      <c r="AV103" s="759">
        <f t="shared" si="120"/>
        <v>0</v>
      </c>
      <c r="AW103" s="765">
        <f t="shared" si="120"/>
        <v>0</v>
      </c>
      <c r="AX103" s="705">
        <f t="shared" si="120"/>
        <v>0</v>
      </c>
      <c r="AY103" s="705">
        <f t="shared" si="120"/>
        <v>0</v>
      </c>
      <c r="AZ103" s="288">
        <f t="shared" si="120"/>
        <v>0</v>
      </c>
      <c r="BA103" s="288">
        <f t="shared" si="120"/>
        <v>0</v>
      </c>
      <c r="BB103" s="288">
        <f t="shared" si="120"/>
        <v>0</v>
      </c>
      <c r="BC103" s="717">
        <f t="shared" si="120"/>
        <v>0</v>
      </c>
    </row>
    <row r="104" spans="5:55" x14ac:dyDescent="0.2">
      <c r="E104" s="10" t="str">
        <f t="shared" si="100"/>
        <v>Construction</v>
      </c>
      <c r="F104" s="291">
        <f t="shared" ref="F104:AK104" si="121">F41*F$65</f>
        <v>0</v>
      </c>
      <c r="G104" s="288">
        <f t="shared" si="121"/>
        <v>0</v>
      </c>
      <c r="H104" s="288">
        <f t="shared" si="121"/>
        <v>0</v>
      </c>
      <c r="I104" s="288">
        <f t="shared" si="121"/>
        <v>0</v>
      </c>
      <c r="J104" s="288">
        <f t="shared" si="121"/>
        <v>0</v>
      </c>
      <c r="K104" s="288">
        <f t="shared" si="121"/>
        <v>0</v>
      </c>
      <c r="L104" s="705">
        <f t="shared" si="121"/>
        <v>0</v>
      </c>
      <c r="M104" s="288">
        <f t="shared" si="121"/>
        <v>0</v>
      </c>
      <c r="N104" s="288">
        <f t="shared" si="121"/>
        <v>0</v>
      </c>
      <c r="O104" s="288">
        <f t="shared" si="121"/>
        <v>0</v>
      </c>
      <c r="P104" s="288">
        <f t="shared" si="121"/>
        <v>0</v>
      </c>
      <c r="Q104" s="288">
        <f t="shared" si="121"/>
        <v>0</v>
      </c>
      <c r="R104" s="706">
        <f t="shared" si="121"/>
        <v>0</v>
      </c>
      <c r="S104" s="288">
        <f t="shared" si="121"/>
        <v>0</v>
      </c>
      <c r="T104" s="288">
        <f t="shared" si="121"/>
        <v>0</v>
      </c>
      <c r="U104" s="288">
        <f t="shared" si="121"/>
        <v>0</v>
      </c>
      <c r="V104" s="705">
        <f t="shared" si="121"/>
        <v>0</v>
      </c>
      <c r="W104" s="705">
        <f t="shared" si="121"/>
        <v>0</v>
      </c>
      <c r="X104" s="759">
        <f t="shared" si="121"/>
        <v>0</v>
      </c>
      <c r="Y104" s="759">
        <f t="shared" si="121"/>
        <v>0</v>
      </c>
      <c r="Z104" s="759">
        <f t="shared" si="121"/>
        <v>0</v>
      </c>
      <c r="AA104" s="759">
        <f t="shared" si="121"/>
        <v>0</v>
      </c>
      <c r="AB104" s="759">
        <f t="shared" si="121"/>
        <v>0</v>
      </c>
      <c r="AC104" s="759">
        <f t="shared" si="121"/>
        <v>0</v>
      </c>
      <c r="AD104" s="759">
        <f t="shared" si="121"/>
        <v>0</v>
      </c>
      <c r="AE104" s="759">
        <f t="shared" si="121"/>
        <v>0</v>
      </c>
      <c r="AF104" s="759">
        <f t="shared" si="121"/>
        <v>0</v>
      </c>
      <c r="AG104" s="759">
        <f t="shared" si="121"/>
        <v>0</v>
      </c>
      <c r="AH104" s="759">
        <f t="shared" si="121"/>
        <v>0</v>
      </c>
      <c r="AI104" s="759">
        <f t="shared" si="121"/>
        <v>0</v>
      </c>
      <c r="AJ104" s="759">
        <f t="shared" si="121"/>
        <v>0</v>
      </c>
      <c r="AK104" s="759">
        <f t="shared" si="121"/>
        <v>0</v>
      </c>
      <c r="AL104" s="759">
        <f t="shared" ref="AL104:BC104" si="122">AL41*AL$65</f>
        <v>0</v>
      </c>
      <c r="AM104" s="759">
        <f t="shared" si="122"/>
        <v>0</v>
      </c>
      <c r="AN104" s="759">
        <f t="shared" si="122"/>
        <v>0</v>
      </c>
      <c r="AO104" s="759">
        <f t="shared" si="122"/>
        <v>0</v>
      </c>
      <c r="AP104" s="759">
        <f t="shared" si="122"/>
        <v>0</v>
      </c>
      <c r="AQ104" s="759">
        <f t="shared" si="122"/>
        <v>0</v>
      </c>
      <c r="AR104" s="759">
        <f t="shared" si="122"/>
        <v>0</v>
      </c>
      <c r="AS104" s="759">
        <f t="shared" si="122"/>
        <v>0</v>
      </c>
      <c r="AT104" s="759">
        <f t="shared" si="122"/>
        <v>0</v>
      </c>
      <c r="AU104" s="764">
        <f t="shared" si="122"/>
        <v>0</v>
      </c>
      <c r="AV104" s="759">
        <f t="shared" si="122"/>
        <v>0</v>
      </c>
      <c r="AW104" s="765">
        <f t="shared" si="122"/>
        <v>0</v>
      </c>
      <c r="AX104" s="705">
        <f t="shared" si="122"/>
        <v>0</v>
      </c>
      <c r="AY104" s="705">
        <f t="shared" si="122"/>
        <v>0</v>
      </c>
      <c r="AZ104" s="288">
        <f t="shared" si="122"/>
        <v>0</v>
      </c>
      <c r="BA104" s="288">
        <f t="shared" si="122"/>
        <v>0</v>
      </c>
      <c r="BB104" s="288">
        <f t="shared" si="122"/>
        <v>0</v>
      </c>
      <c r="BC104" s="717">
        <f t="shared" si="122"/>
        <v>0</v>
      </c>
    </row>
    <row r="105" spans="5:55" x14ac:dyDescent="0.2">
      <c r="E105" s="10" t="str">
        <f t="shared" si="100"/>
        <v>Textile and leather</v>
      </c>
      <c r="F105" s="291">
        <f t="shared" ref="F105:AK105" si="123">F42*F$65</f>
        <v>0</v>
      </c>
      <c r="G105" s="288">
        <f t="shared" si="123"/>
        <v>0</v>
      </c>
      <c r="H105" s="288">
        <f t="shared" si="123"/>
        <v>0</v>
      </c>
      <c r="I105" s="288">
        <f t="shared" si="123"/>
        <v>0</v>
      </c>
      <c r="J105" s="288">
        <f t="shared" si="123"/>
        <v>0</v>
      </c>
      <c r="K105" s="288">
        <f t="shared" si="123"/>
        <v>0</v>
      </c>
      <c r="L105" s="705">
        <f t="shared" si="123"/>
        <v>0</v>
      </c>
      <c r="M105" s="288">
        <f t="shared" si="123"/>
        <v>0</v>
      </c>
      <c r="N105" s="288">
        <f t="shared" si="123"/>
        <v>0</v>
      </c>
      <c r="O105" s="288">
        <f t="shared" si="123"/>
        <v>0</v>
      </c>
      <c r="P105" s="288">
        <f t="shared" si="123"/>
        <v>0</v>
      </c>
      <c r="Q105" s="288">
        <f t="shared" si="123"/>
        <v>0</v>
      </c>
      <c r="R105" s="706">
        <f t="shared" si="123"/>
        <v>0</v>
      </c>
      <c r="S105" s="288">
        <f t="shared" si="123"/>
        <v>0</v>
      </c>
      <c r="T105" s="288">
        <f t="shared" si="123"/>
        <v>0</v>
      </c>
      <c r="U105" s="288">
        <f t="shared" si="123"/>
        <v>0</v>
      </c>
      <c r="V105" s="705">
        <f t="shared" si="123"/>
        <v>0</v>
      </c>
      <c r="W105" s="705">
        <f t="shared" si="123"/>
        <v>0</v>
      </c>
      <c r="X105" s="759">
        <f t="shared" si="123"/>
        <v>0</v>
      </c>
      <c r="Y105" s="759">
        <f t="shared" si="123"/>
        <v>0</v>
      </c>
      <c r="Z105" s="759">
        <f t="shared" si="123"/>
        <v>0</v>
      </c>
      <c r="AA105" s="759">
        <f t="shared" si="123"/>
        <v>0</v>
      </c>
      <c r="AB105" s="759">
        <f t="shared" si="123"/>
        <v>0</v>
      </c>
      <c r="AC105" s="759">
        <f t="shared" si="123"/>
        <v>0</v>
      </c>
      <c r="AD105" s="759">
        <f t="shared" si="123"/>
        <v>0</v>
      </c>
      <c r="AE105" s="759">
        <f t="shared" si="123"/>
        <v>0</v>
      </c>
      <c r="AF105" s="759">
        <f t="shared" si="123"/>
        <v>0</v>
      </c>
      <c r="AG105" s="759">
        <f t="shared" si="123"/>
        <v>0</v>
      </c>
      <c r="AH105" s="759">
        <f t="shared" si="123"/>
        <v>0</v>
      </c>
      <c r="AI105" s="759">
        <f t="shared" si="123"/>
        <v>0</v>
      </c>
      <c r="AJ105" s="759">
        <f t="shared" si="123"/>
        <v>0</v>
      </c>
      <c r="AK105" s="759">
        <f t="shared" si="123"/>
        <v>0</v>
      </c>
      <c r="AL105" s="759">
        <f t="shared" ref="AL105:BC105" si="124">AL42*AL$65</f>
        <v>0</v>
      </c>
      <c r="AM105" s="759">
        <f t="shared" si="124"/>
        <v>0</v>
      </c>
      <c r="AN105" s="759">
        <f t="shared" si="124"/>
        <v>0</v>
      </c>
      <c r="AO105" s="759">
        <f t="shared" si="124"/>
        <v>0</v>
      </c>
      <c r="AP105" s="759">
        <f t="shared" si="124"/>
        <v>0</v>
      </c>
      <c r="AQ105" s="759">
        <f t="shared" si="124"/>
        <v>0</v>
      </c>
      <c r="AR105" s="759">
        <f t="shared" si="124"/>
        <v>0</v>
      </c>
      <c r="AS105" s="759">
        <f t="shared" si="124"/>
        <v>0</v>
      </c>
      <c r="AT105" s="759">
        <f t="shared" si="124"/>
        <v>0</v>
      </c>
      <c r="AU105" s="764">
        <f t="shared" si="124"/>
        <v>0</v>
      </c>
      <c r="AV105" s="759">
        <f t="shared" si="124"/>
        <v>0</v>
      </c>
      <c r="AW105" s="765">
        <f t="shared" si="124"/>
        <v>0</v>
      </c>
      <c r="AX105" s="705">
        <f t="shared" si="124"/>
        <v>0</v>
      </c>
      <c r="AY105" s="705">
        <f t="shared" si="124"/>
        <v>0</v>
      </c>
      <c r="AZ105" s="288">
        <f t="shared" si="124"/>
        <v>0</v>
      </c>
      <c r="BA105" s="288">
        <f t="shared" si="124"/>
        <v>0</v>
      </c>
      <c r="BB105" s="288">
        <f t="shared" si="124"/>
        <v>0</v>
      </c>
      <c r="BC105" s="717">
        <f t="shared" si="124"/>
        <v>0</v>
      </c>
    </row>
    <row r="106" spans="5:55" ht="17" thickBot="1" x14ac:dyDescent="0.25">
      <c r="E106" s="11" t="str">
        <f t="shared" si="100"/>
        <v>Non-specified (industry)</v>
      </c>
      <c r="F106" s="708">
        <f t="shared" ref="F106:AK106" si="125">F43*F$65</f>
        <v>0</v>
      </c>
      <c r="G106" s="709">
        <f t="shared" si="125"/>
        <v>0</v>
      </c>
      <c r="H106" s="709">
        <f t="shared" si="125"/>
        <v>0</v>
      </c>
      <c r="I106" s="709">
        <f t="shared" si="125"/>
        <v>0</v>
      </c>
      <c r="J106" s="709">
        <f t="shared" si="125"/>
        <v>0</v>
      </c>
      <c r="K106" s="709">
        <f t="shared" si="125"/>
        <v>0</v>
      </c>
      <c r="L106" s="710">
        <f t="shared" si="125"/>
        <v>0</v>
      </c>
      <c r="M106" s="709">
        <f t="shared" si="125"/>
        <v>0</v>
      </c>
      <c r="N106" s="709">
        <f t="shared" si="125"/>
        <v>0</v>
      </c>
      <c r="O106" s="709">
        <f t="shared" si="125"/>
        <v>0</v>
      </c>
      <c r="P106" s="709">
        <f t="shared" si="125"/>
        <v>0</v>
      </c>
      <c r="Q106" s="709">
        <f t="shared" si="125"/>
        <v>0</v>
      </c>
      <c r="R106" s="711">
        <f t="shared" si="125"/>
        <v>0</v>
      </c>
      <c r="S106" s="709">
        <f t="shared" si="125"/>
        <v>0</v>
      </c>
      <c r="T106" s="709">
        <f t="shared" si="125"/>
        <v>0</v>
      </c>
      <c r="U106" s="709">
        <f t="shared" si="125"/>
        <v>0</v>
      </c>
      <c r="V106" s="710">
        <f t="shared" si="125"/>
        <v>0</v>
      </c>
      <c r="W106" s="710">
        <f t="shared" si="125"/>
        <v>0</v>
      </c>
      <c r="X106" s="787">
        <f t="shared" si="125"/>
        <v>0</v>
      </c>
      <c r="Y106" s="787">
        <f t="shared" si="125"/>
        <v>0</v>
      </c>
      <c r="Z106" s="787">
        <f t="shared" si="125"/>
        <v>0</v>
      </c>
      <c r="AA106" s="787">
        <f t="shared" si="125"/>
        <v>0</v>
      </c>
      <c r="AB106" s="787">
        <f t="shared" si="125"/>
        <v>0</v>
      </c>
      <c r="AC106" s="787">
        <f t="shared" si="125"/>
        <v>0</v>
      </c>
      <c r="AD106" s="787">
        <f t="shared" si="125"/>
        <v>0</v>
      </c>
      <c r="AE106" s="787">
        <f t="shared" si="125"/>
        <v>0</v>
      </c>
      <c r="AF106" s="787">
        <f t="shared" si="125"/>
        <v>0</v>
      </c>
      <c r="AG106" s="787">
        <f t="shared" si="125"/>
        <v>0</v>
      </c>
      <c r="AH106" s="787">
        <f t="shared" si="125"/>
        <v>0</v>
      </c>
      <c r="AI106" s="787">
        <f t="shared" si="125"/>
        <v>0</v>
      </c>
      <c r="AJ106" s="787">
        <f t="shared" si="125"/>
        <v>0</v>
      </c>
      <c r="AK106" s="787">
        <f t="shared" si="125"/>
        <v>0</v>
      </c>
      <c r="AL106" s="787">
        <f t="shared" ref="AL106:BC106" si="126">AL43*AL$65</f>
        <v>0</v>
      </c>
      <c r="AM106" s="787">
        <f t="shared" si="126"/>
        <v>0</v>
      </c>
      <c r="AN106" s="787">
        <f t="shared" si="126"/>
        <v>0</v>
      </c>
      <c r="AO106" s="787">
        <f t="shared" si="126"/>
        <v>0</v>
      </c>
      <c r="AP106" s="787">
        <f t="shared" si="126"/>
        <v>0</v>
      </c>
      <c r="AQ106" s="787">
        <f t="shared" si="126"/>
        <v>0</v>
      </c>
      <c r="AR106" s="787">
        <f t="shared" si="126"/>
        <v>0</v>
      </c>
      <c r="AS106" s="787">
        <f t="shared" si="126"/>
        <v>0</v>
      </c>
      <c r="AT106" s="787">
        <f t="shared" si="126"/>
        <v>0</v>
      </c>
      <c r="AU106" s="786">
        <f t="shared" si="126"/>
        <v>0</v>
      </c>
      <c r="AV106" s="787">
        <f t="shared" si="126"/>
        <v>0</v>
      </c>
      <c r="AW106" s="789">
        <f t="shared" si="126"/>
        <v>0</v>
      </c>
      <c r="AX106" s="710">
        <f t="shared" si="126"/>
        <v>0</v>
      </c>
      <c r="AY106" s="710">
        <f t="shared" si="126"/>
        <v>0</v>
      </c>
      <c r="AZ106" s="709">
        <f t="shared" si="126"/>
        <v>0</v>
      </c>
      <c r="BA106" s="709">
        <f t="shared" si="126"/>
        <v>0</v>
      </c>
      <c r="BB106" s="709">
        <f t="shared" si="126"/>
        <v>0</v>
      </c>
      <c r="BC106" s="718">
        <f t="shared" si="126"/>
        <v>0</v>
      </c>
    </row>
    <row r="107" spans="5:55" x14ac:dyDescent="0.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72"/>
      <c r="AG107" s="72"/>
      <c r="AH107" s="72"/>
      <c r="AI107" s="72"/>
      <c r="AJ107" s="72"/>
      <c r="AK107" s="72"/>
      <c r="AL107" s="72"/>
      <c r="AM107" s="72"/>
      <c r="AN107" s="72"/>
      <c r="AO107" s="72"/>
      <c r="AP107" s="72"/>
      <c r="AQ107" s="72"/>
      <c r="AR107" s="72"/>
      <c r="AS107" s="72"/>
      <c r="AT107" s="72"/>
    </row>
  </sheetData>
  <mergeCells count="1">
    <mergeCell ref="B5:H5"/>
  </mergeCells>
  <pageMargins left="0.75" right="0.75" top="1" bottom="1" header="0.5" footer="0.5"/>
  <pageSetup paperSize="9"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8" tint="0.39997558519241921"/>
  </sheetPr>
  <dimension ref="B2:H38"/>
  <sheetViews>
    <sheetView workbookViewId="0">
      <selection activeCell="G38" sqref="G38"/>
    </sheetView>
  </sheetViews>
  <sheetFormatPr baseColWidth="10" defaultRowHeight="16" x14ac:dyDescent="0.2"/>
  <cols>
    <col min="1" max="1" width="10.83203125" style="2"/>
    <col min="2" max="2" width="18.6640625" style="2" customWidth="1"/>
    <col min="3" max="3" width="14.5" style="2" customWidth="1"/>
    <col min="4" max="4" width="19.83203125" style="2" customWidth="1"/>
    <col min="5" max="6" width="21.6640625" style="2" customWidth="1"/>
    <col min="7" max="7" width="6" style="2" customWidth="1"/>
    <col min="8" max="8" width="92.5" style="2" customWidth="1"/>
    <col min="9" max="16384" width="10.83203125" style="2"/>
  </cols>
  <sheetData>
    <row r="2" spans="2:8" ht="21" x14ac:dyDescent="0.25">
      <c r="B2" s="16" t="s">
        <v>422</v>
      </c>
    </row>
    <row r="4" spans="2:8" x14ac:dyDescent="0.2">
      <c r="B4" s="3" t="s">
        <v>36</v>
      </c>
      <c r="C4" s="4"/>
      <c r="D4" s="4"/>
      <c r="E4" s="4"/>
      <c r="F4" s="5"/>
    </row>
    <row r="5" spans="2:8" x14ac:dyDescent="0.2">
      <c r="B5" s="11" t="s">
        <v>423</v>
      </c>
      <c r="C5" s="8"/>
      <c r="D5" s="8"/>
      <c r="E5" s="8"/>
      <c r="F5" s="9"/>
    </row>
    <row r="6" spans="2:8" ht="17" thickBot="1" x14ac:dyDescent="0.25"/>
    <row r="7" spans="2:8" x14ac:dyDescent="0.2">
      <c r="B7" s="81" t="s">
        <v>422</v>
      </c>
      <c r="C7" s="104"/>
      <c r="D7" s="104"/>
      <c r="E7" s="104"/>
      <c r="F7" s="104"/>
      <c r="G7" s="104"/>
      <c r="H7" s="83"/>
    </row>
    <row r="8" spans="2:8" x14ac:dyDescent="0.2">
      <c r="B8" s="84"/>
      <c r="H8" s="85"/>
    </row>
    <row r="9" spans="2:8" ht="31" customHeight="1" x14ac:dyDescent="0.2">
      <c r="B9" s="233" t="s">
        <v>27</v>
      </c>
      <c r="C9" s="234" t="s">
        <v>424</v>
      </c>
      <c r="D9" s="64" t="s">
        <v>266</v>
      </c>
      <c r="E9" s="235" t="s">
        <v>588</v>
      </c>
      <c r="F9" s="236" t="s">
        <v>442</v>
      </c>
      <c r="G9" s="40"/>
      <c r="H9" s="110" t="s">
        <v>17</v>
      </c>
    </row>
    <row r="10" spans="2:8" x14ac:dyDescent="0.2">
      <c r="B10" s="122" t="s">
        <v>467</v>
      </c>
      <c r="C10"/>
      <c r="D10" s="47"/>
      <c r="E10"/>
      <c r="F10" s="47"/>
      <c r="G10"/>
      <c r="H10" s="29"/>
    </row>
    <row r="11" spans="2:8" x14ac:dyDescent="0.2">
      <c r="B11" s="122"/>
      <c r="C11" t="s">
        <v>425</v>
      </c>
      <c r="D11" s="47" t="s">
        <v>41</v>
      </c>
      <c r="E11" s="434" t="e">
        <f>'Fuel mixes'!E41+'Fuel mixes'!E49</f>
        <v>#DIV/0!</v>
      </c>
      <c r="F11" s="346" t="e">
        <f>IF($E$15=0,0,(E11+E13)/$E$15)</f>
        <v>#DIV/0!</v>
      </c>
      <c r="G11"/>
      <c r="H11" s="29" t="s">
        <v>426</v>
      </c>
    </row>
    <row r="12" spans="2:8" x14ac:dyDescent="0.2">
      <c r="B12" s="122"/>
      <c r="C12"/>
      <c r="D12" s="47" t="s">
        <v>42</v>
      </c>
      <c r="E12" s="434">
        <f>'Fuel mixes'!E42</f>
        <v>0</v>
      </c>
      <c r="F12" s="346" t="e">
        <f>IF($E$15=0,0,E12/$E$15)</f>
        <v>#DIV/0!</v>
      </c>
      <c r="G12"/>
      <c r="H12" s="29"/>
    </row>
    <row r="13" spans="2:8" x14ac:dyDescent="0.2">
      <c r="B13" s="122"/>
      <c r="C13"/>
      <c r="D13" s="47" t="s">
        <v>43</v>
      </c>
      <c r="E13" s="434">
        <f>'Fuel mixes'!E50</f>
        <v>0</v>
      </c>
      <c r="F13" s="346"/>
      <c r="G13"/>
      <c r="H13" s="29" t="s">
        <v>466</v>
      </c>
    </row>
    <row r="14" spans="2:8" x14ac:dyDescent="0.2">
      <c r="B14" s="122"/>
      <c r="C14"/>
      <c r="D14" s="47" t="s">
        <v>44</v>
      </c>
      <c r="E14" s="434">
        <f>'Fuel mixes'!E51</f>
        <v>0</v>
      </c>
      <c r="F14" s="346" t="e">
        <f t="shared" ref="F14" si="0">IF($E$15=0,0,E14/$E$15)</f>
        <v>#DIV/0!</v>
      </c>
      <c r="G14"/>
      <c r="H14" s="29"/>
    </row>
    <row r="15" spans="2:8" ht="17" thickBot="1" x14ac:dyDescent="0.25">
      <c r="B15" s="122"/>
      <c r="C15"/>
      <c r="D15" s="206" t="s">
        <v>340</v>
      </c>
      <c r="E15" s="459" t="e">
        <f>SUM(E11:E14)</f>
        <v>#DIV/0!</v>
      </c>
      <c r="F15" s="252" t="e">
        <f>SUM(F11:F14)</f>
        <v>#DIV/0!</v>
      </c>
      <c r="G15"/>
      <c r="H15" s="29"/>
    </row>
    <row r="16" spans="2:8" ht="17" thickTop="1" x14ac:dyDescent="0.2">
      <c r="B16" s="150"/>
      <c r="C16" s="40"/>
      <c r="D16" s="45"/>
      <c r="E16" s="436"/>
      <c r="F16" s="45"/>
      <c r="G16"/>
      <c r="H16" s="29"/>
    </row>
    <row r="17" spans="2:8" x14ac:dyDescent="0.2">
      <c r="B17" s="122" t="s">
        <v>52</v>
      </c>
      <c r="C17"/>
      <c r="D17" s="47"/>
      <c r="E17" s="434"/>
      <c r="F17" s="47"/>
      <c r="G17"/>
      <c r="H17" s="29"/>
    </row>
    <row r="18" spans="2:8" x14ac:dyDescent="0.2">
      <c r="B18" s="122"/>
      <c r="C18" t="s">
        <v>216</v>
      </c>
      <c r="D18" s="47" t="s">
        <v>40</v>
      </c>
      <c r="E18" s="434" t="e">
        <f>'Fuel mixes'!E46</f>
        <v>#DIV/0!</v>
      </c>
      <c r="F18" s="253" t="e">
        <f>IF(E21=0,0,E18/E21)</f>
        <v>#DIV/0!</v>
      </c>
      <c r="G18"/>
      <c r="H18" s="29"/>
    </row>
    <row r="19" spans="2:8" x14ac:dyDescent="0.2">
      <c r="B19" s="122"/>
      <c r="C19"/>
      <c r="D19" s="47" t="s">
        <v>146</v>
      </c>
      <c r="E19" s="434">
        <f>'Fuel mixes'!E48</f>
        <v>0</v>
      </c>
      <c r="F19" s="253" t="e">
        <f>IF(E21=0,0,E19/E21)</f>
        <v>#DIV/0!</v>
      </c>
      <c r="G19"/>
      <c r="H19" s="29" t="s">
        <v>597</v>
      </c>
    </row>
    <row r="20" spans="2:8" x14ac:dyDescent="0.2">
      <c r="B20" s="122"/>
      <c r="C20"/>
      <c r="D20" s="47" t="s">
        <v>212</v>
      </c>
      <c r="E20" s="434" t="e">
        <f>'Fuel mixes'!E52</f>
        <v>#DIV/0!</v>
      </c>
      <c r="F20" s="253" t="e">
        <f>IF(E21=0,0,E20/E21)</f>
        <v>#DIV/0!</v>
      </c>
      <c r="G20"/>
      <c r="H20" s="29" t="s">
        <v>597</v>
      </c>
    </row>
    <row r="21" spans="2:8" ht="17" thickBot="1" x14ac:dyDescent="0.25">
      <c r="B21" s="122"/>
      <c r="C21"/>
      <c r="D21" s="206" t="s">
        <v>340</v>
      </c>
      <c r="E21" s="459" t="e">
        <f>SUM(E18:E20)</f>
        <v>#DIV/0!</v>
      </c>
      <c r="F21" s="252" t="e">
        <f>SUM(F18:F20)</f>
        <v>#DIV/0!</v>
      </c>
      <c r="G21"/>
      <c r="H21" s="29"/>
    </row>
    <row r="22" spans="2:8" ht="17" thickTop="1" x14ac:dyDescent="0.2">
      <c r="B22" s="150"/>
      <c r="C22" s="40"/>
      <c r="D22" s="45"/>
      <c r="E22" s="436"/>
      <c r="F22" s="45"/>
      <c r="G22"/>
      <c r="H22" s="29"/>
    </row>
    <row r="23" spans="2:8" x14ac:dyDescent="0.2">
      <c r="B23" s="122" t="s">
        <v>53</v>
      </c>
      <c r="C23"/>
      <c r="D23" s="47"/>
      <c r="E23" s="434"/>
      <c r="F23" s="47"/>
      <c r="G23"/>
      <c r="H23" s="29"/>
    </row>
    <row r="24" spans="2:8" x14ac:dyDescent="0.2">
      <c r="B24" s="122"/>
      <c r="C24" t="s">
        <v>209</v>
      </c>
      <c r="D24" s="47" t="s">
        <v>41</v>
      </c>
      <c r="E24" s="434">
        <f>'Fuel mixes'!E65</f>
        <v>0</v>
      </c>
      <c r="F24" s="253">
        <f>IF(E24=0,0,E24/E24)</f>
        <v>0</v>
      </c>
      <c r="G24"/>
      <c r="H24" s="29"/>
    </row>
    <row r="25" spans="2:8" x14ac:dyDescent="0.2">
      <c r="B25" s="122"/>
      <c r="C25"/>
      <c r="D25" s="47" t="s">
        <v>43</v>
      </c>
      <c r="E25" s="434">
        <f>'Fuel mixes'!E66</f>
        <v>0</v>
      </c>
      <c r="F25" s="253"/>
      <c r="G25"/>
      <c r="H25" s="29" t="s">
        <v>466</v>
      </c>
    </row>
    <row r="26" spans="2:8" ht="17" thickBot="1" x14ac:dyDescent="0.25">
      <c r="B26" s="122"/>
      <c r="C26"/>
      <c r="D26" s="206" t="s">
        <v>340</v>
      </c>
      <c r="E26" s="459">
        <f>SUM(E24:E25)</f>
        <v>0</v>
      </c>
      <c r="F26" s="252">
        <f>SUM(F24:F25)</f>
        <v>0</v>
      </c>
      <c r="G26"/>
      <c r="H26" s="29"/>
    </row>
    <row r="27" spans="2:8" ht="17" thickTop="1" x14ac:dyDescent="0.2">
      <c r="B27" s="122"/>
      <c r="C27" s="40"/>
      <c r="D27" s="45"/>
      <c r="E27" s="436"/>
      <c r="F27" s="45"/>
      <c r="G27"/>
      <c r="H27" s="29"/>
    </row>
    <row r="28" spans="2:8" x14ac:dyDescent="0.2">
      <c r="B28" s="122"/>
      <c r="C28" t="s">
        <v>444</v>
      </c>
      <c r="D28" s="47" t="s">
        <v>40</v>
      </c>
      <c r="E28" s="440">
        <f>MIN('Fuel mixes'!E63,'Fuel mixes'!E67)</f>
        <v>0</v>
      </c>
      <c r="F28" s="253">
        <f>IF(E30=0,0,E28/E30)</f>
        <v>0</v>
      </c>
      <c r="G28"/>
      <c r="H28" s="29" t="s">
        <v>592</v>
      </c>
    </row>
    <row r="29" spans="2:8" x14ac:dyDescent="0.2">
      <c r="B29" s="122"/>
      <c r="C29"/>
      <c r="D29" s="47" t="s">
        <v>212</v>
      </c>
      <c r="E29" s="434">
        <f>MIN('Fuel mixes'!E63,'Fuel mixes'!E67)</f>
        <v>0</v>
      </c>
      <c r="F29" s="253">
        <f>IF(E30=0,0,E29/E30)</f>
        <v>0</v>
      </c>
      <c r="G29"/>
      <c r="H29" s="29" t="s">
        <v>716</v>
      </c>
    </row>
    <row r="30" spans="2:8" ht="17" thickBot="1" x14ac:dyDescent="0.25">
      <c r="B30" s="122"/>
      <c r="C30"/>
      <c r="D30" s="206" t="s">
        <v>340</v>
      </c>
      <c r="E30" s="459">
        <f>SUM(E28:E29)</f>
        <v>0</v>
      </c>
      <c r="F30" s="252">
        <f>SUM(F28+F29)</f>
        <v>0</v>
      </c>
      <c r="G30"/>
      <c r="H30" s="29"/>
    </row>
    <row r="31" spans="2:8" ht="17" thickTop="1" x14ac:dyDescent="0.2">
      <c r="B31" s="122"/>
      <c r="C31" s="40"/>
      <c r="D31" s="45"/>
      <c r="E31" s="460"/>
      <c r="F31" s="266"/>
      <c r="G31"/>
      <c r="H31" s="29"/>
    </row>
    <row r="32" spans="2:8" x14ac:dyDescent="0.2">
      <c r="B32" s="122"/>
      <c r="C32" t="s">
        <v>216</v>
      </c>
      <c r="D32" s="47" t="s">
        <v>40</v>
      </c>
      <c r="E32" s="440">
        <f>'Fuel mixes'!E63-'Co-fueling shares'!E28</f>
        <v>0</v>
      </c>
      <c r="F32" s="265"/>
      <c r="G32"/>
      <c r="H32" s="29" t="s">
        <v>448</v>
      </c>
    </row>
    <row r="33" spans="2:8" x14ac:dyDescent="0.2">
      <c r="B33" s="150"/>
      <c r="C33" s="40"/>
      <c r="D33" s="45"/>
      <c r="E33" s="436"/>
      <c r="F33" s="45"/>
      <c r="G33"/>
      <c r="H33" s="29"/>
    </row>
    <row r="34" spans="2:8" x14ac:dyDescent="0.2">
      <c r="B34" s="122" t="s">
        <v>54</v>
      </c>
      <c r="C34"/>
      <c r="D34" s="47"/>
      <c r="E34" s="434"/>
      <c r="F34" s="47"/>
      <c r="G34"/>
      <c r="H34" s="29"/>
    </row>
    <row r="35" spans="2:8" x14ac:dyDescent="0.2">
      <c r="B35" s="84"/>
      <c r="C35" t="s">
        <v>218</v>
      </c>
      <c r="D35" s="47" t="s">
        <v>328</v>
      </c>
      <c r="E35" s="434">
        <f>'Fuel mixes'!E59</f>
        <v>0</v>
      </c>
      <c r="F35" s="253">
        <f>IF(E37=0,0,E35/E37)</f>
        <v>0</v>
      </c>
      <c r="G35"/>
      <c r="H35" s="29"/>
    </row>
    <row r="36" spans="2:8" x14ac:dyDescent="0.2">
      <c r="B36" s="84"/>
      <c r="C36"/>
      <c r="D36" s="47" t="s">
        <v>329</v>
      </c>
      <c r="E36" s="434">
        <f>'Fuel mixes'!E60</f>
        <v>0</v>
      </c>
      <c r="F36" s="253">
        <f>IF(E37=0,0,E36/E37)</f>
        <v>0</v>
      </c>
      <c r="G36"/>
      <c r="H36" s="29"/>
    </row>
    <row r="37" spans="2:8" ht="17" thickBot="1" x14ac:dyDescent="0.25">
      <c r="B37" s="84"/>
      <c r="C37"/>
      <c r="D37" s="206" t="s">
        <v>340</v>
      </c>
      <c r="E37" s="459">
        <f>SUM(E35:E36)</f>
        <v>0</v>
      </c>
      <c r="F37" s="252">
        <f>SUM(F35:F36)</f>
        <v>0</v>
      </c>
      <c r="G37"/>
      <c r="H37" s="29"/>
    </row>
    <row r="38" spans="2:8" ht="18" thickTop="1" thickBot="1" x14ac:dyDescent="0.25">
      <c r="B38" s="91"/>
      <c r="C38" s="31"/>
      <c r="D38" s="108"/>
      <c r="E38" s="31"/>
      <c r="F38" s="108"/>
      <c r="G38"/>
      <c r="H38" s="32"/>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135"/>
  <sheetViews>
    <sheetView topLeftCell="A59" workbookViewId="0">
      <selection activeCell="K75" sqref="K75:K76"/>
    </sheetView>
  </sheetViews>
  <sheetFormatPr baseColWidth="10" defaultRowHeight="16" x14ac:dyDescent="0.2"/>
  <cols>
    <col min="1" max="1" width="10.83203125" style="2"/>
    <col min="2" max="2" width="20.83203125" style="2" customWidth="1"/>
    <col min="3" max="3" width="50.83203125" style="418" customWidth="1"/>
    <col min="4" max="16384" width="10.83203125" style="2"/>
  </cols>
  <sheetData>
    <row r="2" spans="2:4" ht="21" x14ac:dyDescent="0.25">
      <c r="B2" s="16" t="s">
        <v>0</v>
      </c>
    </row>
    <row r="4" spans="2:4" ht="17" x14ac:dyDescent="0.2">
      <c r="B4" s="580" t="s">
        <v>2</v>
      </c>
      <c r="C4" s="419" t="s">
        <v>6</v>
      </c>
      <c r="D4" s="426" t="s">
        <v>7</v>
      </c>
    </row>
    <row r="5" spans="2:4" x14ac:dyDescent="0.2">
      <c r="B5" s="421"/>
      <c r="C5" s="420"/>
      <c r="D5" s="193"/>
    </row>
    <row r="6" spans="2:4" ht="17" x14ac:dyDescent="0.2">
      <c r="B6" s="422">
        <v>41444</v>
      </c>
      <c r="C6" s="99" t="s">
        <v>8</v>
      </c>
      <c r="D6" s="432">
        <v>1.9</v>
      </c>
    </row>
    <row r="7" spans="2:4" ht="17" x14ac:dyDescent="0.2">
      <c r="B7" s="423">
        <v>41445</v>
      </c>
      <c r="C7" s="99" t="s">
        <v>264</v>
      </c>
      <c r="D7" s="432">
        <v>1.91</v>
      </c>
    </row>
    <row r="8" spans="2:4" ht="17" x14ac:dyDescent="0.2">
      <c r="B8" s="423">
        <v>41446</v>
      </c>
      <c r="C8" s="99" t="s">
        <v>264</v>
      </c>
      <c r="D8" s="432">
        <v>1.93</v>
      </c>
    </row>
    <row r="9" spans="2:4" ht="17" x14ac:dyDescent="0.2">
      <c r="B9" s="423">
        <v>41449</v>
      </c>
      <c r="C9" s="99" t="s">
        <v>264</v>
      </c>
      <c r="D9" s="432">
        <v>1.94</v>
      </c>
    </row>
    <row r="10" spans="2:4" ht="17" x14ac:dyDescent="0.2">
      <c r="B10" s="423">
        <v>41450</v>
      </c>
      <c r="C10" s="99" t="s">
        <v>264</v>
      </c>
      <c r="D10" s="432">
        <v>1.95</v>
      </c>
    </row>
    <row r="11" spans="2:4" ht="17" x14ac:dyDescent="0.2">
      <c r="B11" s="423">
        <v>41451</v>
      </c>
      <c r="C11" s="99" t="s">
        <v>264</v>
      </c>
      <c r="D11" s="432">
        <v>1.96</v>
      </c>
    </row>
    <row r="12" spans="2:4" ht="17" x14ac:dyDescent="0.2">
      <c r="B12" s="423">
        <v>41452</v>
      </c>
      <c r="C12" s="99" t="s">
        <v>264</v>
      </c>
      <c r="D12" s="432">
        <v>1.97</v>
      </c>
    </row>
    <row r="13" spans="2:4" ht="17" x14ac:dyDescent="0.2">
      <c r="B13" s="423">
        <v>41453</v>
      </c>
      <c r="C13" s="99" t="s">
        <v>264</v>
      </c>
      <c r="D13" s="432">
        <v>1.98</v>
      </c>
    </row>
    <row r="14" spans="2:4" ht="17" x14ac:dyDescent="0.2">
      <c r="B14" s="423">
        <v>41456</v>
      </c>
      <c r="C14" s="99" t="s">
        <v>264</v>
      </c>
      <c r="D14" s="432">
        <v>1.99</v>
      </c>
    </row>
    <row r="15" spans="2:4" ht="17" x14ac:dyDescent="0.2">
      <c r="B15" s="423">
        <v>41457</v>
      </c>
      <c r="C15" s="99" t="s">
        <v>429</v>
      </c>
      <c r="D15" s="432">
        <v>2</v>
      </c>
    </row>
    <row r="16" spans="2:4" ht="17" x14ac:dyDescent="0.2">
      <c r="B16" s="423">
        <v>41458</v>
      </c>
      <c r="C16" s="99" t="s">
        <v>453</v>
      </c>
      <c r="D16" s="432">
        <v>2.0099999999999998</v>
      </c>
    </row>
    <row r="17" spans="2:4" ht="17" x14ac:dyDescent="0.2">
      <c r="B17" s="423">
        <v>41459</v>
      </c>
      <c r="C17" s="99" t="s">
        <v>429</v>
      </c>
      <c r="D17" s="432">
        <v>2.02</v>
      </c>
    </row>
    <row r="18" spans="2:4" ht="17" x14ac:dyDescent="0.2">
      <c r="B18" s="423">
        <v>41460</v>
      </c>
      <c r="C18" s="99" t="s">
        <v>429</v>
      </c>
      <c r="D18" s="432">
        <v>2.0299999999999998</v>
      </c>
    </row>
    <row r="19" spans="2:4" ht="17" x14ac:dyDescent="0.2">
      <c r="B19" s="423">
        <v>41463</v>
      </c>
      <c r="C19" s="99" t="s">
        <v>457</v>
      </c>
      <c r="D19" s="432">
        <v>2.04</v>
      </c>
    </row>
    <row r="20" spans="2:4" ht="17" x14ac:dyDescent="0.2">
      <c r="B20" s="423">
        <v>41465</v>
      </c>
      <c r="C20" s="99" t="s">
        <v>464</v>
      </c>
      <c r="D20" s="432">
        <v>2.0499999999999998</v>
      </c>
    </row>
    <row r="21" spans="2:4" ht="17" x14ac:dyDescent="0.2">
      <c r="B21" s="423">
        <v>41466</v>
      </c>
      <c r="C21" s="99" t="s">
        <v>468</v>
      </c>
      <c r="D21" s="432">
        <v>2.06</v>
      </c>
    </row>
    <row r="22" spans="2:4" ht="17" x14ac:dyDescent="0.2">
      <c r="B22" s="423">
        <v>41467</v>
      </c>
      <c r="C22" s="99" t="s">
        <v>471</v>
      </c>
      <c r="D22" s="432">
        <v>2.0699999999999998</v>
      </c>
    </row>
    <row r="23" spans="2:4" ht="17" x14ac:dyDescent="0.2">
      <c r="B23" s="423"/>
      <c r="C23" s="99" t="s">
        <v>475</v>
      </c>
      <c r="D23" s="432">
        <v>2.08</v>
      </c>
    </row>
    <row r="24" spans="2:4" ht="17" x14ac:dyDescent="0.2">
      <c r="B24" s="423">
        <v>41471</v>
      </c>
      <c r="C24" s="99" t="s">
        <v>488</v>
      </c>
      <c r="D24" s="432">
        <v>2.09</v>
      </c>
    </row>
    <row r="25" spans="2:4" ht="17" x14ac:dyDescent="0.2">
      <c r="B25" s="423">
        <v>41481</v>
      </c>
      <c r="C25" s="99" t="s">
        <v>488</v>
      </c>
      <c r="D25" s="432">
        <v>2.1</v>
      </c>
    </row>
    <row r="26" spans="2:4" ht="17" x14ac:dyDescent="0.2">
      <c r="B26" s="423">
        <v>41492</v>
      </c>
      <c r="C26" s="99" t="s">
        <v>264</v>
      </c>
      <c r="D26" s="432">
        <v>2.11</v>
      </c>
    </row>
    <row r="27" spans="2:4" ht="17" x14ac:dyDescent="0.2">
      <c r="B27" s="423">
        <v>41498</v>
      </c>
      <c r="C27" s="99" t="s">
        <v>557</v>
      </c>
      <c r="D27" s="432">
        <v>2.12</v>
      </c>
    </row>
    <row r="28" spans="2:4" ht="17" x14ac:dyDescent="0.2">
      <c r="B28" s="423">
        <v>41500</v>
      </c>
      <c r="C28" s="99" t="s">
        <v>558</v>
      </c>
      <c r="D28" s="432">
        <v>2.13</v>
      </c>
    </row>
    <row r="29" spans="2:4" ht="17" x14ac:dyDescent="0.2">
      <c r="B29" s="423">
        <v>41501</v>
      </c>
      <c r="C29" s="99" t="s">
        <v>564</v>
      </c>
      <c r="D29" s="432">
        <v>2.14</v>
      </c>
    </row>
    <row r="30" spans="2:4" ht="17" x14ac:dyDescent="0.2">
      <c r="B30" s="423">
        <v>41501</v>
      </c>
      <c r="C30" s="99" t="s">
        <v>565</v>
      </c>
      <c r="D30" s="432">
        <v>2.15</v>
      </c>
    </row>
    <row r="31" spans="2:4" ht="17" x14ac:dyDescent="0.2">
      <c r="B31" s="423">
        <v>41505</v>
      </c>
      <c r="C31" s="99" t="s">
        <v>566</v>
      </c>
      <c r="D31" s="432">
        <v>2.16</v>
      </c>
    </row>
    <row r="32" spans="2:4" ht="17" x14ac:dyDescent="0.2">
      <c r="B32" s="424"/>
      <c r="C32" s="99" t="s">
        <v>670</v>
      </c>
      <c r="D32" s="432"/>
    </row>
    <row r="33" spans="2:4" ht="17" x14ac:dyDescent="0.2">
      <c r="B33" s="423">
        <v>41505</v>
      </c>
      <c r="C33" s="99" t="s">
        <v>671</v>
      </c>
      <c r="D33" s="432">
        <v>2.17</v>
      </c>
    </row>
    <row r="34" spans="2:4" ht="17" x14ac:dyDescent="0.2">
      <c r="B34" s="423">
        <v>41507</v>
      </c>
      <c r="C34" s="99" t="s">
        <v>672</v>
      </c>
      <c r="D34" s="432">
        <v>2.1800000000000002</v>
      </c>
    </row>
    <row r="35" spans="2:4" ht="34" x14ac:dyDescent="0.2">
      <c r="B35" s="423">
        <v>41512</v>
      </c>
      <c r="C35" s="99" t="s">
        <v>574</v>
      </c>
      <c r="D35" s="432">
        <v>2.19</v>
      </c>
    </row>
    <row r="36" spans="2:4" ht="17" x14ac:dyDescent="0.2">
      <c r="B36" s="423"/>
      <c r="C36" s="99" t="s">
        <v>573</v>
      </c>
      <c r="D36" s="432"/>
    </row>
    <row r="37" spans="2:4" ht="17" x14ac:dyDescent="0.2">
      <c r="B37" s="423">
        <v>41513</v>
      </c>
      <c r="C37" s="99" t="s">
        <v>673</v>
      </c>
      <c r="D37" s="432">
        <v>2.2000000000000002</v>
      </c>
    </row>
    <row r="38" spans="2:4" ht="51" x14ac:dyDescent="0.2">
      <c r="B38" s="423">
        <v>41513</v>
      </c>
      <c r="C38" s="99" t="s">
        <v>590</v>
      </c>
      <c r="D38" s="432">
        <v>2.21</v>
      </c>
    </row>
    <row r="39" spans="2:4" ht="17" x14ac:dyDescent="0.2">
      <c r="B39" s="423">
        <v>41513</v>
      </c>
      <c r="C39" s="99" t="s">
        <v>593</v>
      </c>
      <c r="D39" s="432">
        <v>2.2200000000000002</v>
      </c>
    </row>
    <row r="40" spans="2:4" ht="17" x14ac:dyDescent="0.2">
      <c r="B40" s="422">
        <v>41519</v>
      </c>
      <c r="C40" s="99" t="s">
        <v>594</v>
      </c>
      <c r="D40" s="432">
        <v>2.23</v>
      </c>
    </row>
    <row r="41" spans="2:4" ht="17" x14ac:dyDescent="0.2">
      <c r="B41" s="423"/>
      <c r="C41" s="99" t="s">
        <v>595</v>
      </c>
      <c r="D41" s="432"/>
    </row>
    <row r="42" spans="2:4" ht="34" x14ac:dyDescent="0.2">
      <c r="B42" s="422">
        <v>41520</v>
      </c>
      <c r="C42" s="99" t="s">
        <v>598</v>
      </c>
      <c r="D42" s="432">
        <v>2.2400000000000002</v>
      </c>
    </row>
    <row r="43" spans="2:4" ht="34" x14ac:dyDescent="0.2">
      <c r="B43" s="422" t="s">
        <v>600</v>
      </c>
      <c r="C43" s="528" t="s">
        <v>601</v>
      </c>
      <c r="D43" s="529">
        <v>2.25</v>
      </c>
    </row>
    <row r="44" spans="2:4" ht="34" x14ac:dyDescent="0.2">
      <c r="B44" s="422">
        <v>41530</v>
      </c>
      <c r="C44" s="99" t="s">
        <v>674</v>
      </c>
      <c r="D44" s="432">
        <v>2.2599999999999998</v>
      </c>
    </row>
    <row r="45" spans="2:4" ht="51" x14ac:dyDescent="0.2">
      <c r="B45" s="423">
        <v>41533</v>
      </c>
      <c r="C45" s="99" t="s">
        <v>629</v>
      </c>
      <c r="D45" s="432">
        <v>2.27</v>
      </c>
    </row>
    <row r="46" spans="2:4" ht="85" x14ac:dyDescent="0.2">
      <c r="B46" s="423">
        <v>41534</v>
      </c>
      <c r="C46" s="99" t="s">
        <v>675</v>
      </c>
      <c r="D46" s="432">
        <v>2.2799999999999998</v>
      </c>
    </row>
    <row r="47" spans="2:4" ht="51" x14ac:dyDescent="0.2">
      <c r="B47" s="423">
        <v>41541</v>
      </c>
      <c r="C47" s="99" t="s">
        <v>642</v>
      </c>
      <c r="D47" s="432">
        <v>2.29</v>
      </c>
    </row>
    <row r="48" spans="2:4" ht="34" x14ac:dyDescent="0.2">
      <c r="B48" s="423">
        <v>41548</v>
      </c>
      <c r="C48" s="99" t="s">
        <v>676</v>
      </c>
      <c r="D48" s="432">
        <v>3.3</v>
      </c>
    </row>
    <row r="49" spans="2:4" ht="34" x14ac:dyDescent="0.2">
      <c r="B49" s="423">
        <v>41561</v>
      </c>
      <c r="C49" s="99" t="s">
        <v>677</v>
      </c>
      <c r="D49" s="432">
        <v>3.31</v>
      </c>
    </row>
    <row r="50" spans="2:4" ht="34" x14ac:dyDescent="0.2">
      <c r="B50" s="423">
        <v>41562</v>
      </c>
      <c r="C50" s="99" t="s">
        <v>678</v>
      </c>
      <c r="D50" s="432">
        <v>3.32</v>
      </c>
    </row>
    <row r="51" spans="2:4" ht="17" x14ac:dyDescent="0.2">
      <c r="B51" s="423">
        <v>41591</v>
      </c>
      <c r="C51" s="99" t="s">
        <v>679</v>
      </c>
      <c r="D51" s="432">
        <v>3.33</v>
      </c>
    </row>
    <row r="52" spans="2:4" ht="51" x14ac:dyDescent="0.2">
      <c r="B52" s="423">
        <v>41596</v>
      </c>
      <c r="C52" s="99" t="s">
        <v>680</v>
      </c>
      <c r="D52" s="432">
        <v>3.39</v>
      </c>
    </row>
    <row r="53" spans="2:4" ht="17" x14ac:dyDescent="0.2">
      <c r="B53" s="423">
        <v>41682</v>
      </c>
      <c r="C53" s="99" t="s">
        <v>669</v>
      </c>
      <c r="D53" s="432">
        <v>3.4</v>
      </c>
    </row>
    <row r="54" spans="2:4" ht="68" x14ac:dyDescent="0.2">
      <c r="B54" s="423">
        <v>41781</v>
      </c>
      <c r="C54" s="99" t="s">
        <v>715</v>
      </c>
      <c r="D54" s="432">
        <v>3.41</v>
      </c>
    </row>
    <row r="55" spans="2:4" ht="102" x14ac:dyDescent="0.2">
      <c r="B55" s="423">
        <v>41782</v>
      </c>
      <c r="C55" s="99" t="s">
        <v>717</v>
      </c>
      <c r="D55" s="432">
        <v>3.42</v>
      </c>
    </row>
    <row r="56" spans="2:4" ht="34" x14ac:dyDescent="0.2">
      <c r="B56" s="423">
        <v>41788</v>
      </c>
      <c r="C56" s="99" t="s">
        <v>718</v>
      </c>
      <c r="D56" s="432">
        <v>3.43</v>
      </c>
    </row>
    <row r="57" spans="2:4" ht="51" x14ac:dyDescent="0.2">
      <c r="B57" s="423">
        <v>41795</v>
      </c>
      <c r="C57" s="684" t="s">
        <v>719</v>
      </c>
      <c r="D57" s="432">
        <v>3.43</v>
      </c>
    </row>
    <row r="58" spans="2:4" ht="51" x14ac:dyDescent="0.2">
      <c r="B58" s="423" t="s">
        <v>720</v>
      </c>
      <c r="C58" s="99" t="s">
        <v>721</v>
      </c>
      <c r="D58" s="432">
        <v>3.44</v>
      </c>
    </row>
    <row r="59" spans="2:4" ht="119" x14ac:dyDescent="0.2">
      <c r="B59" s="423" t="s">
        <v>725</v>
      </c>
      <c r="C59" s="99" t="s">
        <v>735</v>
      </c>
      <c r="D59" s="432">
        <v>3.45</v>
      </c>
    </row>
    <row r="60" spans="2:4" ht="68" x14ac:dyDescent="0.2">
      <c r="B60" s="423" t="s">
        <v>756</v>
      </c>
      <c r="C60" s="99" t="s">
        <v>759</v>
      </c>
      <c r="D60" s="432">
        <v>3.46</v>
      </c>
    </row>
    <row r="61" spans="2:4" ht="34" x14ac:dyDescent="0.2">
      <c r="B61" s="423" t="s">
        <v>760</v>
      </c>
      <c r="C61" s="99" t="s">
        <v>761</v>
      </c>
      <c r="D61" s="432">
        <v>4</v>
      </c>
    </row>
    <row r="62" spans="2:4" ht="68" x14ac:dyDescent="0.2">
      <c r="B62" s="423" t="s">
        <v>772</v>
      </c>
      <c r="C62" s="99" t="s">
        <v>771</v>
      </c>
      <c r="D62" s="432">
        <v>4.05</v>
      </c>
    </row>
    <row r="63" spans="2:4" ht="68" x14ac:dyDescent="0.2">
      <c r="B63" s="423" t="s">
        <v>826</v>
      </c>
      <c r="C63" s="99" t="s">
        <v>827</v>
      </c>
      <c r="D63" s="432">
        <v>4.0999999999999996</v>
      </c>
    </row>
    <row r="64" spans="2:4" ht="170" x14ac:dyDescent="0.2">
      <c r="B64" s="423" t="s">
        <v>830</v>
      </c>
      <c r="C64" s="99" t="s">
        <v>836</v>
      </c>
      <c r="D64" s="432">
        <v>4.1100000000000003</v>
      </c>
    </row>
    <row r="65" spans="2:4" ht="68" x14ac:dyDescent="0.2">
      <c r="B65" s="423" t="s">
        <v>831</v>
      </c>
      <c r="C65" s="99" t="s">
        <v>840</v>
      </c>
      <c r="D65" s="432">
        <v>4.12</v>
      </c>
    </row>
    <row r="66" spans="2:4" ht="85" x14ac:dyDescent="0.2">
      <c r="B66" s="423" t="s">
        <v>831</v>
      </c>
      <c r="C66" s="99" t="s">
        <v>841</v>
      </c>
      <c r="D66" s="432">
        <v>4.13</v>
      </c>
    </row>
    <row r="67" spans="2:4" ht="68" x14ac:dyDescent="0.2">
      <c r="B67" s="423" t="s">
        <v>855</v>
      </c>
      <c r="C67" s="99" t="s">
        <v>857</v>
      </c>
      <c r="D67" s="432">
        <v>4.1399999999999997</v>
      </c>
    </row>
    <row r="68" spans="2:4" ht="85" x14ac:dyDescent="0.2">
      <c r="B68" s="423" t="s">
        <v>871</v>
      </c>
      <c r="C68" s="99" t="s">
        <v>872</v>
      </c>
      <c r="D68" s="432">
        <v>4.1500000000000004</v>
      </c>
    </row>
    <row r="69" spans="2:4" x14ac:dyDescent="0.2">
      <c r="B69" s="423"/>
      <c r="C69" s="99"/>
      <c r="D69" s="432"/>
    </row>
    <row r="70" spans="2:4" x14ac:dyDescent="0.2">
      <c r="B70" s="577"/>
      <c r="C70" s="578"/>
      <c r="D70" s="579"/>
    </row>
    <row r="71" spans="2:4" x14ac:dyDescent="0.2">
      <c r="B71" s="425"/>
      <c r="D71" s="433"/>
    </row>
    <row r="72" spans="2:4" x14ac:dyDescent="0.2">
      <c r="B72" s="425"/>
      <c r="D72" s="433"/>
    </row>
    <row r="73" spans="2:4" x14ac:dyDescent="0.2">
      <c r="B73" s="425"/>
      <c r="D73" s="433"/>
    </row>
    <row r="74" spans="2:4" x14ac:dyDescent="0.2">
      <c r="B74" s="425"/>
      <c r="D74" s="433"/>
    </row>
    <row r="75" spans="2:4" x14ac:dyDescent="0.2">
      <c r="B75" s="425"/>
      <c r="D75" s="433"/>
    </row>
    <row r="76" spans="2:4" x14ac:dyDescent="0.2">
      <c r="B76" s="425"/>
      <c r="D76" s="433"/>
    </row>
    <row r="77" spans="2:4" x14ac:dyDescent="0.2">
      <c r="B77" s="425"/>
      <c r="D77" s="433"/>
    </row>
    <row r="78" spans="2:4" x14ac:dyDescent="0.2">
      <c r="B78" s="425"/>
      <c r="D78" s="425"/>
    </row>
    <row r="79" spans="2:4" x14ac:dyDescent="0.2">
      <c r="B79" s="425"/>
      <c r="D79" s="425"/>
    </row>
    <row r="80" spans="2:4" x14ac:dyDescent="0.2">
      <c r="B80" s="425"/>
      <c r="D80" s="425"/>
    </row>
    <row r="81" spans="2:4" x14ac:dyDescent="0.2">
      <c r="B81" s="425"/>
      <c r="D81" s="425"/>
    </row>
    <row r="82" spans="2:4" x14ac:dyDescent="0.2">
      <c r="B82" s="425"/>
      <c r="D82" s="425"/>
    </row>
    <row r="83" spans="2:4" x14ac:dyDescent="0.2">
      <c r="B83" s="425"/>
      <c r="D83" s="425"/>
    </row>
    <row r="84" spans="2:4" x14ac:dyDescent="0.2">
      <c r="B84" s="425"/>
      <c r="D84" s="425"/>
    </row>
    <row r="85" spans="2:4" x14ac:dyDescent="0.2">
      <c r="B85" s="425"/>
      <c r="D85" s="425"/>
    </row>
    <row r="86" spans="2:4" x14ac:dyDescent="0.2">
      <c r="B86" s="425"/>
      <c r="D86" s="425"/>
    </row>
    <row r="87" spans="2:4" x14ac:dyDescent="0.2">
      <c r="B87" s="425"/>
      <c r="D87" s="425"/>
    </row>
    <row r="88" spans="2:4" x14ac:dyDescent="0.2">
      <c r="B88" s="425"/>
      <c r="D88" s="425"/>
    </row>
    <row r="89" spans="2:4" x14ac:dyDescent="0.2">
      <c r="B89" s="425"/>
      <c r="D89" s="425"/>
    </row>
    <row r="90" spans="2:4" x14ac:dyDescent="0.2">
      <c r="B90" s="425"/>
      <c r="D90" s="425"/>
    </row>
    <row r="91" spans="2:4" x14ac:dyDescent="0.2">
      <c r="B91" s="425"/>
      <c r="D91" s="425"/>
    </row>
    <row r="92" spans="2:4" x14ac:dyDescent="0.2">
      <c r="B92" s="425"/>
      <c r="D92" s="425"/>
    </row>
    <row r="93" spans="2:4" x14ac:dyDescent="0.2">
      <c r="B93" s="425"/>
      <c r="D93" s="425"/>
    </row>
    <row r="94" spans="2:4" x14ac:dyDescent="0.2">
      <c r="B94" s="425"/>
      <c r="D94" s="425"/>
    </row>
    <row r="95" spans="2:4" x14ac:dyDescent="0.2">
      <c r="B95" s="425"/>
      <c r="D95" s="425"/>
    </row>
    <row r="96" spans="2:4" x14ac:dyDescent="0.2">
      <c r="B96" s="425"/>
      <c r="D96" s="425"/>
    </row>
    <row r="97" spans="2:4" x14ac:dyDescent="0.2">
      <c r="B97" s="425"/>
      <c r="D97" s="425"/>
    </row>
    <row r="98" spans="2:4" x14ac:dyDescent="0.2">
      <c r="B98" s="425"/>
      <c r="D98" s="425"/>
    </row>
    <row r="99" spans="2:4" x14ac:dyDescent="0.2">
      <c r="B99" s="425"/>
      <c r="D99" s="425"/>
    </row>
    <row r="100" spans="2:4" x14ac:dyDescent="0.2">
      <c r="B100" s="425"/>
      <c r="D100" s="425"/>
    </row>
    <row r="101" spans="2:4" x14ac:dyDescent="0.2">
      <c r="B101" s="425"/>
      <c r="D101" s="425"/>
    </row>
    <row r="102" spans="2:4" x14ac:dyDescent="0.2">
      <c r="B102" s="425"/>
      <c r="D102" s="425"/>
    </row>
    <row r="103" spans="2:4" x14ac:dyDescent="0.2">
      <c r="B103" s="425"/>
      <c r="D103" s="425"/>
    </row>
    <row r="104" spans="2:4" x14ac:dyDescent="0.2">
      <c r="B104" s="425"/>
      <c r="D104" s="425"/>
    </row>
    <row r="105" spans="2:4" x14ac:dyDescent="0.2">
      <c r="B105" s="425"/>
      <c r="D105" s="425"/>
    </row>
    <row r="106" spans="2:4" x14ac:dyDescent="0.2">
      <c r="B106" s="425"/>
      <c r="D106" s="425"/>
    </row>
    <row r="107" spans="2:4" x14ac:dyDescent="0.2">
      <c r="B107" s="425"/>
      <c r="D107" s="425"/>
    </row>
    <row r="108" spans="2:4" x14ac:dyDescent="0.2">
      <c r="B108" s="425"/>
      <c r="D108" s="425"/>
    </row>
    <row r="109" spans="2:4" x14ac:dyDescent="0.2">
      <c r="D109" s="425"/>
    </row>
    <row r="110" spans="2:4" x14ac:dyDescent="0.2">
      <c r="D110" s="425"/>
    </row>
    <row r="111" spans="2:4" x14ac:dyDescent="0.2">
      <c r="D111" s="425"/>
    </row>
    <row r="112" spans="2:4" x14ac:dyDescent="0.2">
      <c r="D112" s="425"/>
    </row>
    <row r="113" spans="4:4" x14ac:dyDescent="0.2">
      <c r="D113" s="425"/>
    </row>
    <row r="114" spans="4:4" x14ac:dyDescent="0.2">
      <c r="D114" s="425"/>
    </row>
    <row r="115" spans="4:4" x14ac:dyDescent="0.2">
      <c r="D115" s="425"/>
    </row>
    <row r="116" spans="4:4" x14ac:dyDescent="0.2">
      <c r="D116" s="425"/>
    </row>
    <row r="117" spans="4:4" x14ac:dyDescent="0.2">
      <c r="D117" s="425"/>
    </row>
    <row r="118" spans="4:4" x14ac:dyDescent="0.2">
      <c r="D118" s="425"/>
    </row>
    <row r="119" spans="4:4" x14ac:dyDescent="0.2">
      <c r="D119" s="425"/>
    </row>
    <row r="120" spans="4:4" x14ac:dyDescent="0.2">
      <c r="D120" s="425"/>
    </row>
    <row r="121" spans="4:4" x14ac:dyDescent="0.2">
      <c r="D121" s="425"/>
    </row>
    <row r="122" spans="4:4" x14ac:dyDescent="0.2">
      <c r="D122" s="425"/>
    </row>
    <row r="123" spans="4:4" x14ac:dyDescent="0.2">
      <c r="D123" s="425"/>
    </row>
    <row r="124" spans="4:4" x14ac:dyDescent="0.2">
      <c r="D124" s="425"/>
    </row>
    <row r="125" spans="4:4" x14ac:dyDescent="0.2">
      <c r="D125" s="425"/>
    </row>
    <row r="126" spans="4:4" x14ac:dyDescent="0.2">
      <c r="D126" s="425"/>
    </row>
    <row r="127" spans="4:4" x14ac:dyDescent="0.2">
      <c r="D127" s="425"/>
    </row>
    <row r="128" spans="4:4" x14ac:dyDescent="0.2">
      <c r="D128" s="425"/>
    </row>
    <row r="129" spans="4:4" x14ac:dyDescent="0.2">
      <c r="D129" s="425"/>
    </row>
    <row r="130" spans="4:4" x14ac:dyDescent="0.2">
      <c r="D130" s="425"/>
    </row>
    <row r="131" spans="4:4" x14ac:dyDescent="0.2">
      <c r="D131" s="425"/>
    </row>
    <row r="132" spans="4:4" x14ac:dyDescent="0.2">
      <c r="D132" s="425"/>
    </row>
    <row r="133" spans="4:4" x14ac:dyDescent="0.2">
      <c r="D133" s="425"/>
    </row>
    <row r="134" spans="4:4" x14ac:dyDescent="0.2">
      <c r="D134" s="425"/>
    </row>
    <row r="135" spans="4:4" x14ac:dyDescent="0.2">
      <c r="D135" s="425"/>
    </row>
  </sheetData>
  <pageMargins left="0.75" right="0.75" top="1" bottom="1" header="0.5" footer="0.5"/>
  <pageSetup paperSize="9"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8" tint="0.39997558519241921"/>
  </sheetPr>
  <dimension ref="B2:J168"/>
  <sheetViews>
    <sheetView workbookViewId="0">
      <selection activeCell="D35" sqref="D35"/>
    </sheetView>
  </sheetViews>
  <sheetFormatPr baseColWidth="10" defaultRowHeight="16" x14ac:dyDescent="0.2"/>
  <cols>
    <col min="1" max="1" width="10.83203125" style="57"/>
    <col min="2" max="2" width="22.1640625" style="57" customWidth="1"/>
    <col min="3" max="3" width="25.33203125" style="57" customWidth="1"/>
    <col min="4" max="9" width="22" style="57" customWidth="1"/>
    <col min="10" max="16384" width="10.83203125" style="57"/>
  </cols>
  <sheetData>
    <row r="2" spans="2:8" ht="21" x14ac:dyDescent="0.25">
      <c r="B2" s="16" t="s">
        <v>276</v>
      </c>
    </row>
    <row r="4" spans="2:8" x14ac:dyDescent="0.2">
      <c r="B4" s="42" t="s">
        <v>36</v>
      </c>
      <c r="C4" s="75"/>
      <c r="D4" s="75"/>
      <c r="E4" s="75"/>
      <c r="F4" s="75"/>
      <c r="G4" s="75"/>
      <c r="H4" s="76"/>
    </row>
    <row r="5" spans="2:8" ht="45" customHeight="1" x14ac:dyDescent="0.2">
      <c r="B5" s="830" t="s">
        <v>410</v>
      </c>
      <c r="C5" s="831"/>
      <c r="D5" s="831"/>
      <c r="E5" s="831"/>
      <c r="F5" s="831"/>
      <c r="G5" s="831"/>
      <c r="H5" s="832"/>
    </row>
    <row r="6" spans="2:8" ht="17" thickBot="1" x14ac:dyDescent="0.25"/>
    <row r="7" spans="2:8" x14ac:dyDescent="0.2">
      <c r="B7" s="111" t="s">
        <v>10</v>
      </c>
      <c r="C7" s="112"/>
      <c r="D7" s="112"/>
      <c r="E7" s="113"/>
    </row>
    <row r="8" spans="2:8" x14ac:dyDescent="0.2">
      <c r="B8" s="114"/>
      <c r="E8" s="115"/>
    </row>
    <row r="9" spans="2:8" ht="30" customHeight="1" x14ac:dyDescent="0.2">
      <c r="B9" s="116" t="s">
        <v>27</v>
      </c>
      <c r="C9" s="78" t="s">
        <v>37</v>
      </c>
      <c r="D9" s="189" t="s">
        <v>270</v>
      </c>
      <c r="E9" s="190" t="s">
        <v>271</v>
      </c>
      <c r="F9" s="77"/>
    </row>
    <row r="10" spans="2:8" ht="15" customHeight="1" x14ac:dyDescent="0.2">
      <c r="B10" s="184" t="s">
        <v>49</v>
      </c>
      <c r="C10" s="182"/>
      <c r="D10" s="256"/>
      <c r="E10" s="183"/>
      <c r="F10" s="77"/>
    </row>
    <row r="11" spans="2:8" x14ac:dyDescent="0.2">
      <c r="B11" s="122"/>
      <c r="C11" t="s">
        <v>209</v>
      </c>
      <c r="D11" s="180" t="e">
        <f t="shared" ref="D11:E13" si="0">(H52*switch_protermo)+(H93*switch_iea)+(H134*switch_decc)</f>
        <v>#DIV/0!</v>
      </c>
      <c r="E11" s="117" t="e">
        <f t="shared" si="0"/>
        <v>#DIV/0!</v>
      </c>
    </row>
    <row r="12" spans="2:8" x14ac:dyDescent="0.2">
      <c r="B12" s="84"/>
      <c r="C12" t="s">
        <v>210</v>
      </c>
      <c r="D12" s="180" t="e">
        <f t="shared" si="0"/>
        <v>#DIV/0!</v>
      </c>
      <c r="E12" s="117" t="e">
        <f t="shared" si="0"/>
        <v>#DIV/0!</v>
      </c>
    </row>
    <row r="13" spans="2:8" x14ac:dyDescent="0.2">
      <c r="B13" s="84"/>
      <c r="C13" t="s">
        <v>211</v>
      </c>
      <c r="D13" s="180" t="e">
        <f t="shared" si="0"/>
        <v>#DIV/0!</v>
      </c>
      <c r="E13" s="117" t="e">
        <f t="shared" si="0"/>
        <v>#DIV/0!</v>
      </c>
    </row>
    <row r="14" spans="2:8" x14ac:dyDescent="0.2">
      <c r="B14" s="89"/>
      <c r="C14" s="40"/>
      <c r="D14" s="257"/>
      <c r="E14" s="185"/>
    </row>
    <row r="15" spans="2:8" x14ac:dyDescent="0.2">
      <c r="B15" s="122" t="s">
        <v>50</v>
      </c>
      <c r="C15"/>
      <c r="D15" s="180"/>
      <c r="E15" s="117"/>
    </row>
    <row r="16" spans="2:8" x14ac:dyDescent="0.2">
      <c r="B16" s="122"/>
      <c r="C16" t="s">
        <v>209</v>
      </c>
      <c r="D16" s="180" t="e">
        <f t="shared" ref="D16:E18" si="1">(H57*switch_protermo)+(H98*switch_iea)+(H139*switch_decc)</f>
        <v>#DIV/0!</v>
      </c>
      <c r="E16" s="117" t="e">
        <f t="shared" si="1"/>
        <v>#DIV/0!</v>
      </c>
    </row>
    <row r="17" spans="2:5" x14ac:dyDescent="0.2">
      <c r="B17" s="84"/>
      <c r="C17" t="s">
        <v>210</v>
      </c>
      <c r="D17" s="180" t="e">
        <f t="shared" si="1"/>
        <v>#DIV/0!</v>
      </c>
      <c r="E17" s="117" t="e">
        <f t="shared" si="1"/>
        <v>#DIV/0!</v>
      </c>
    </row>
    <row r="18" spans="2:5" x14ac:dyDescent="0.2">
      <c r="B18" s="84"/>
      <c r="C18" t="s">
        <v>211</v>
      </c>
      <c r="D18" s="180" t="e">
        <f t="shared" si="1"/>
        <v>#DIV/0!</v>
      </c>
      <c r="E18" s="117" t="e">
        <f t="shared" si="1"/>
        <v>#DIV/0!</v>
      </c>
    </row>
    <row r="19" spans="2:5" x14ac:dyDescent="0.2">
      <c r="B19" s="89"/>
      <c r="C19" s="40"/>
      <c r="D19" s="257"/>
      <c r="E19" s="185"/>
    </row>
    <row r="20" spans="2:5" x14ac:dyDescent="0.2">
      <c r="B20" s="122" t="s">
        <v>589</v>
      </c>
      <c r="C20"/>
      <c r="D20" s="180"/>
      <c r="E20" s="117"/>
    </row>
    <row r="21" spans="2:5" x14ac:dyDescent="0.2">
      <c r="B21" s="122"/>
      <c r="C21" t="s">
        <v>209</v>
      </c>
      <c r="D21" s="180" t="e">
        <f t="shared" ref="D21:E23" si="2">(H62*switch_protermo)+(H103*switch_iea)+(H144*switch_decc)</f>
        <v>#DIV/0!</v>
      </c>
      <c r="E21" s="117" t="e">
        <f t="shared" si="2"/>
        <v>#DIV/0!</v>
      </c>
    </row>
    <row r="22" spans="2:5" x14ac:dyDescent="0.2">
      <c r="B22" s="122"/>
      <c r="C22" t="s">
        <v>210</v>
      </c>
      <c r="D22" s="180" t="e">
        <f t="shared" si="2"/>
        <v>#DIV/0!</v>
      </c>
      <c r="E22" s="117" t="e">
        <f t="shared" si="2"/>
        <v>#DIV/0!</v>
      </c>
    </row>
    <row r="23" spans="2:5" x14ac:dyDescent="0.2">
      <c r="B23" s="122"/>
      <c r="C23" t="s">
        <v>211</v>
      </c>
      <c r="D23" s="180" t="e">
        <f t="shared" si="2"/>
        <v>#DIV/0!</v>
      </c>
      <c r="E23" s="117" t="e">
        <f t="shared" si="2"/>
        <v>#DIV/0!</v>
      </c>
    </row>
    <row r="24" spans="2:5" x14ac:dyDescent="0.2">
      <c r="B24" s="150"/>
      <c r="C24" s="40"/>
      <c r="D24" s="257"/>
      <c r="E24" s="185"/>
    </row>
    <row r="25" spans="2:5" x14ac:dyDescent="0.2">
      <c r="B25" s="122" t="s">
        <v>51</v>
      </c>
      <c r="C25"/>
      <c r="D25" s="180"/>
      <c r="E25" s="117"/>
    </row>
    <row r="26" spans="2:5" x14ac:dyDescent="0.2">
      <c r="B26" s="122"/>
      <c r="C26" t="s">
        <v>213</v>
      </c>
      <c r="D26" s="180" t="e">
        <f t="shared" ref="D26:E29" si="3">(H67*switch_protermo)+(H108*switch_iea)+(H149*switch_decc)</f>
        <v>#DIV/0!</v>
      </c>
      <c r="E26" s="117" t="e">
        <f t="shared" si="3"/>
        <v>#DIV/0!</v>
      </c>
    </row>
    <row r="27" spans="2:5" x14ac:dyDescent="0.2">
      <c r="B27" s="122"/>
      <c r="C27" t="s">
        <v>214</v>
      </c>
      <c r="D27" s="180" t="e">
        <f t="shared" si="3"/>
        <v>#DIV/0!</v>
      </c>
      <c r="E27" s="117" t="e">
        <f t="shared" si="3"/>
        <v>#DIV/0!</v>
      </c>
    </row>
    <row r="28" spans="2:5" x14ac:dyDescent="0.2">
      <c r="B28" s="122"/>
      <c r="C28" t="s">
        <v>215</v>
      </c>
      <c r="D28" s="180" t="e">
        <f t="shared" si="3"/>
        <v>#DIV/0!</v>
      </c>
      <c r="E28" s="117" t="e">
        <f t="shared" si="3"/>
        <v>#DIV/0!</v>
      </c>
    </row>
    <row r="29" spans="2:5" x14ac:dyDescent="0.2">
      <c r="B29" s="122"/>
      <c r="C29" t="s">
        <v>216</v>
      </c>
      <c r="D29" s="180" t="e">
        <f t="shared" si="3"/>
        <v>#DIV/0!</v>
      </c>
      <c r="E29" s="117" t="e">
        <f t="shared" si="3"/>
        <v>#DIV/0!</v>
      </c>
    </row>
    <row r="30" spans="2:5" x14ac:dyDescent="0.2">
      <c r="B30" s="150"/>
      <c r="C30" s="40"/>
      <c r="D30" s="257"/>
      <c r="E30" s="185"/>
    </row>
    <row r="31" spans="2:5" x14ac:dyDescent="0.2">
      <c r="B31" s="122" t="s">
        <v>52</v>
      </c>
      <c r="C31"/>
      <c r="D31" s="180"/>
      <c r="E31" s="117"/>
    </row>
    <row r="32" spans="2:5" x14ac:dyDescent="0.2">
      <c r="B32" s="122"/>
      <c r="C32" t="s">
        <v>213</v>
      </c>
      <c r="D32" s="180" t="e">
        <f t="shared" ref="D32:E35" si="4">(H73*switch_protermo)+(H114*switch_iea)+(H155*switch_decc)</f>
        <v>#DIV/0!</v>
      </c>
      <c r="E32" s="117" t="e">
        <f t="shared" si="4"/>
        <v>#DIV/0!</v>
      </c>
    </row>
    <row r="33" spans="2:10" x14ac:dyDescent="0.2">
      <c r="B33" s="122"/>
      <c r="C33" t="s">
        <v>214</v>
      </c>
      <c r="D33" s="180" t="e">
        <f t="shared" si="4"/>
        <v>#DIV/0!</v>
      </c>
      <c r="E33" s="117" t="e">
        <f t="shared" si="4"/>
        <v>#DIV/0!</v>
      </c>
    </row>
    <row r="34" spans="2:10" x14ac:dyDescent="0.2">
      <c r="B34" s="122"/>
      <c r="C34" t="s">
        <v>215</v>
      </c>
      <c r="D34" s="180" t="e">
        <f t="shared" si="4"/>
        <v>#DIV/0!</v>
      </c>
      <c r="E34" s="117" t="e">
        <f t="shared" si="4"/>
        <v>#DIV/0!</v>
      </c>
    </row>
    <row r="35" spans="2:10" x14ac:dyDescent="0.2">
      <c r="B35" s="122"/>
      <c r="C35" t="s">
        <v>216</v>
      </c>
      <c r="D35" s="180" t="e">
        <f t="shared" si="4"/>
        <v>#DIV/0!</v>
      </c>
      <c r="E35" s="117" t="e">
        <f t="shared" si="4"/>
        <v>#DIV/0!</v>
      </c>
    </row>
    <row r="36" spans="2:10" x14ac:dyDescent="0.2">
      <c r="B36" s="150"/>
      <c r="C36" s="40"/>
      <c r="D36" s="257"/>
      <c r="E36" s="185"/>
    </row>
    <row r="37" spans="2:10" x14ac:dyDescent="0.2">
      <c r="B37" s="122" t="s">
        <v>53</v>
      </c>
      <c r="C37"/>
      <c r="D37" s="180"/>
      <c r="E37" s="117"/>
    </row>
    <row r="38" spans="2:10" x14ac:dyDescent="0.2">
      <c r="B38" s="122"/>
      <c r="C38" t="s">
        <v>215</v>
      </c>
      <c r="D38" s="180" t="e">
        <f t="shared" ref="D38:E41" si="5">(H79*switch_protermo)+(H120*switch_iea)+(H161*switch_decc)</f>
        <v>#DIV/0!</v>
      </c>
      <c r="E38" s="117" t="e">
        <f t="shared" si="5"/>
        <v>#DIV/0!</v>
      </c>
    </row>
    <row r="39" spans="2:10" x14ac:dyDescent="0.2">
      <c r="B39" s="122"/>
      <c r="C39" t="s">
        <v>216</v>
      </c>
      <c r="D39" s="180" t="e">
        <f t="shared" si="5"/>
        <v>#DIV/0!</v>
      </c>
      <c r="E39" s="117" t="e">
        <f t="shared" si="5"/>
        <v>#DIV/0!</v>
      </c>
    </row>
    <row r="40" spans="2:10" x14ac:dyDescent="0.2">
      <c r="B40" s="122"/>
      <c r="C40" t="s">
        <v>256</v>
      </c>
      <c r="D40" s="180" t="e">
        <f t="shared" si="5"/>
        <v>#DIV/0!</v>
      </c>
      <c r="E40" s="117" t="e">
        <f t="shared" si="5"/>
        <v>#DIV/0!</v>
      </c>
    </row>
    <row r="41" spans="2:10" x14ac:dyDescent="0.2">
      <c r="B41" s="122"/>
      <c r="C41" t="s">
        <v>444</v>
      </c>
      <c r="D41" s="180" t="e">
        <f t="shared" si="5"/>
        <v>#DIV/0!</v>
      </c>
      <c r="E41" s="117" t="e">
        <f t="shared" si="5"/>
        <v>#DIV/0!</v>
      </c>
    </row>
    <row r="42" spans="2:10" x14ac:dyDescent="0.2">
      <c r="B42" s="150"/>
      <c r="C42" s="40"/>
      <c r="D42" s="257"/>
      <c r="E42" s="185"/>
    </row>
    <row r="43" spans="2:10" x14ac:dyDescent="0.2">
      <c r="B43" s="122" t="s">
        <v>54</v>
      </c>
      <c r="C43" s="54"/>
      <c r="D43" s="180"/>
      <c r="E43" s="117"/>
    </row>
    <row r="44" spans="2:10" x14ac:dyDescent="0.2">
      <c r="B44" s="122"/>
      <c r="C44" t="s">
        <v>218</v>
      </c>
      <c r="D44" s="180" t="e">
        <f>(H85*switch_protermo)+(H126*switch_iea)+(H167*switch_decc)</f>
        <v>#DIV/0!</v>
      </c>
      <c r="E44" s="117" t="e">
        <f>(I85*switch_protermo)+(I126*switch_iea)+(I167*switch_decc)</f>
        <v>#DIV/0!</v>
      </c>
    </row>
    <row r="45" spans="2:10" ht="17" thickBot="1" x14ac:dyDescent="0.25">
      <c r="B45" s="146"/>
      <c r="C45" s="31"/>
      <c r="D45" s="118"/>
      <c r="E45" s="119"/>
    </row>
    <row r="47" spans="2:10" ht="17" thickBot="1" x14ac:dyDescent="0.25"/>
    <row r="48" spans="2:10" x14ac:dyDescent="0.2">
      <c r="B48" s="81" t="s">
        <v>277</v>
      </c>
      <c r="C48" s="157">
        <f>Dashboard!E14</f>
        <v>0</v>
      </c>
      <c r="D48" s="104"/>
      <c r="E48" s="104"/>
      <c r="F48" s="104"/>
      <c r="G48" s="104"/>
      <c r="H48" s="104"/>
      <c r="I48" s="83"/>
      <c r="J48" s="2"/>
    </row>
    <row r="49" spans="2:10" x14ac:dyDescent="0.2">
      <c r="B49" s="84"/>
      <c r="C49" s="2"/>
      <c r="D49" s="2"/>
      <c r="E49" s="2"/>
      <c r="F49" s="2"/>
      <c r="G49" s="2"/>
      <c r="H49" s="2"/>
      <c r="I49" s="85"/>
      <c r="J49" s="2"/>
    </row>
    <row r="50" spans="2:10" ht="30" customHeight="1" x14ac:dyDescent="0.2">
      <c r="B50" s="116" t="s">
        <v>27</v>
      </c>
      <c r="C50" s="78" t="s">
        <v>37</v>
      </c>
      <c r="D50" s="378" t="s">
        <v>207</v>
      </c>
      <c r="E50" s="191" t="s">
        <v>208</v>
      </c>
      <c r="F50" s="191" t="s">
        <v>268</v>
      </c>
      <c r="G50" s="191" t="s">
        <v>269</v>
      </c>
      <c r="H50" s="191" t="s">
        <v>270</v>
      </c>
      <c r="I50" s="392" t="s">
        <v>271</v>
      </c>
    </row>
    <row r="51" spans="2:10" ht="15" customHeight="1" x14ac:dyDescent="0.2">
      <c r="B51" s="184" t="s">
        <v>49</v>
      </c>
      <c r="C51" s="182"/>
      <c r="D51" s="186"/>
      <c r="E51" s="69"/>
      <c r="F51" s="69"/>
      <c r="G51" s="69"/>
      <c r="H51" s="69"/>
      <c r="I51" s="393"/>
    </row>
    <row r="52" spans="2:10" x14ac:dyDescent="0.2">
      <c r="B52" s="84"/>
      <c r="C52" s="47" t="s">
        <v>209</v>
      </c>
      <c r="D52" s="70">
        <f>all_technical_specs!F11</f>
        <v>0</v>
      </c>
      <c r="E52" s="70">
        <f>all_technical_specs!H11</f>
        <v>0</v>
      </c>
      <c r="F52" s="70">
        <f>1-G52</f>
        <v>1</v>
      </c>
      <c r="G52" s="70">
        <f>Dashboard!E21</f>
        <v>0</v>
      </c>
      <c r="H52" s="159" t="e">
        <f>1-I52</f>
        <v>#DIV/0!</v>
      </c>
      <c r="I52" s="285" t="e">
        <f>((1-(1-(1/(E52/0.8+D52/0.4))))*(E52/0.8))*G52</f>
        <v>#DIV/0!</v>
      </c>
      <c r="J52" s="62"/>
    </row>
    <row r="53" spans="2:10" x14ac:dyDescent="0.2">
      <c r="B53" s="84"/>
      <c r="C53" s="47" t="s">
        <v>210</v>
      </c>
      <c r="D53" s="70">
        <f>all_technical_specs!F12</f>
        <v>0</v>
      </c>
      <c r="E53" s="70">
        <f>all_technical_specs!H12</f>
        <v>0</v>
      </c>
      <c r="F53" s="70">
        <f>1-G53</f>
        <v>0</v>
      </c>
      <c r="G53" s="70">
        <f>Dashboard!E22</f>
        <v>1</v>
      </c>
      <c r="H53" s="159" t="e">
        <f>1-I53</f>
        <v>#DIV/0!</v>
      </c>
      <c r="I53" s="285" t="e">
        <f>((1-(1-(1/(E53/0.8+D53/0.4))))*(E53/0.8))*G53</f>
        <v>#DIV/0!</v>
      </c>
      <c r="J53" s="62"/>
    </row>
    <row r="54" spans="2:10" x14ac:dyDescent="0.2">
      <c r="B54" s="84"/>
      <c r="C54" s="47" t="s">
        <v>211</v>
      </c>
      <c r="D54" s="70">
        <f>all_technical_specs!F13</f>
        <v>0</v>
      </c>
      <c r="E54" s="70">
        <f>all_technical_specs!H13</f>
        <v>0</v>
      </c>
      <c r="F54" s="70">
        <f>1-G54</f>
        <v>1</v>
      </c>
      <c r="G54" s="70">
        <f>Dashboard!E23</f>
        <v>0</v>
      </c>
      <c r="H54" s="159" t="e">
        <f>1-I54</f>
        <v>#DIV/0!</v>
      </c>
      <c r="I54" s="285" t="e">
        <f>((1-(1-(1/(E54/0.8+D54/0.4))))*(E54/0.8))*G54</f>
        <v>#DIV/0!</v>
      </c>
      <c r="J54" s="62"/>
    </row>
    <row r="55" spans="2:10" x14ac:dyDescent="0.2">
      <c r="B55" s="89"/>
      <c r="C55" s="45"/>
      <c r="D55" s="254"/>
      <c r="E55" s="187"/>
      <c r="F55" s="187"/>
      <c r="G55" s="187"/>
      <c r="H55" s="188"/>
      <c r="I55" s="394"/>
      <c r="J55" s="62"/>
    </row>
    <row r="56" spans="2:10" x14ac:dyDescent="0.2">
      <c r="B56" s="122" t="s">
        <v>50</v>
      </c>
      <c r="C56" s="47"/>
      <c r="D56" s="70"/>
      <c r="E56" s="70"/>
      <c r="F56" s="70"/>
      <c r="G56" s="70"/>
      <c r="H56" s="159"/>
      <c r="I56" s="395"/>
      <c r="J56" s="62"/>
    </row>
    <row r="57" spans="2:10" x14ac:dyDescent="0.2">
      <c r="B57" s="84"/>
      <c r="C57" s="47" t="s">
        <v>209</v>
      </c>
      <c r="D57" s="70">
        <f>all_technical_specs!F16</f>
        <v>0</v>
      </c>
      <c r="E57" s="70">
        <f>all_technical_specs!H16</f>
        <v>0</v>
      </c>
      <c r="F57" s="70">
        <f>1-G57</f>
        <v>1</v>
      </c>
      <c r="G57" s="70">
        <f>Dashboard!E29</f>
        <v>0</v>
      </c>
      <c r="H57" s="159" t="e">
        <f>1-I57</f>
        <v>#DIV/0!</v>
      </c>
      <c r="I57" s="285" t="e">
        <f>((1-(1-(1/(E57/0.8+D57/0.4))))*(E57/0.8))*G57</f>
        <v>#DIV/0!</v>
      </c>
      <c r="J57" s="2"/>
    </row>
    <row r="58" spans="2:10" x14ac:dyDescent="0.2">
      <c r="B58" s="84"/>
      <c r="C58" s="47" t="s">
        <v>210</v>
      </c>
      <c r="D58" s="70">
        <f>all_technical_specs!F17</f>
        <v>0</v>
      </c>
      <c r="E58" s="70">
        <f>all_technical_specs!H17</f>
        <v>0</v>
      </c>
      <c r="F58" s="70">
        <f>1-G58</f>
        <v>0</v>
      </c>
      <c r="G58" s="70">
        <f>Dashboard!E30</f>
        <v>1</v>
      </c>
      <c r="H58" s="159" t="e">
        <f>1-I58</f>
        <v>#DIV/0!</v>
      </c>
      <c r="I58" s="285" t="e">
        <f>((1-(1-(1/(E58/0.8+D58/0.4))))*(E58/0.8))*G58</f>
        <v>#DIV/0!</v>
      </c>
      <c r="J58" s="2"/>
    </row>
    <row r="59" spans="2:10" x14ac:dyDescent="0.2">
      <c r="B59" s="84"/>
      <c r="C59" s="47" t="s">
        <v>211</v>
      </c>
      <c r="D59" s="70">
        <f>all_technical_specs!F18</f>
        <v>0</v>
      </c>
      <c r="E59" s="70">
        <f>all_technical_specs!H18</f>
        <v>0</v>
      </c>
      <c r="F59" s="70">
        <f>1-G59</f>
        <v>1</v>
      </c>
      <c r="G59" s="70">
        <f>Dashboard!E31</f>
        <v>0</v>
      </c>
      <c r="H59" s="159" t="e">
        <f>1-I59</f>
        <v>#DIV/0!</v>
      </c>
      <c r="I59" s="285" t="e">
        <f>((1-(1-(1/(E59/0.8+D59/0.4))))*(E59/0.8))*G59</f>
        <v>#DIV/0!</v>
      </c>
      <c r="J59" s="2"/>
    </row>
    <row r="60" spans="2:10" x14ac:dyDescent="0.2">
      <c r="B60" s="89"/>
      <c r="C60" s="45"/>
      <c r="D60" s="254"/>
      <c r="E60" s="187"/>
      <c r="F60" s="187"/>
      <c r="G60" s="187"/>
      <c r="H60" s="188"/>
      <c r="I60" s="394"/>
      <c r="J60" s="2"/>
    </row>
    <row r="61" spans="2:10" x14ac:dyDescent="0.2">
      <c r="B61" s="122" t="s">
        <v>589</v>
      </c>
      <c r="C61" s="47"/>
      <c r="D61" s="70"/>
      <c r="E61" s="70"/>
      <c r="F61" s="70"/>
      <c r="G61" s="70"/>
      <c r="H61" s="159"/>
      <c r="I61" s="395"/>
      <c r="J61" s="2"/>
    </row>
    <row r="62" spans="2:10" x14ac:dyDescent="0.2">
      <c r="B62" s="145"/>
      <c r="C62" s="47" t="s">
        <v>209</v>
      </c>
      <c r="D62" s="70">
        <f>all_technical_specs!F21</f>
        <v>0</v>
      </c>
      <c r="E62" s="70">
        <f>all_technical_specs!H21</f>
        <v>0</v>
      </c>
      <c r="F62" s="70">
        <f>1-G62</f>
        <v>1</v>
      </c>
      <c r="G62" s="70">
        <f>Dashboard!E37</f>
        <v>0</v>
      </c>
      <c r="H62" s="159" t="e">
        <f>1-I62</f>
        <v>#DIV/0!</v>
      </c>
      <c r="I62" s="285" t="e">
        <f>((1-(1-(1/(E62/0.8+D62/0.4))))*(E62/0.8))*G62</f>
        <v>#DIV/0!</v>
      </c>
      <c r="J62" s="2"/>
    </row>
    <row r="63" spans="2:10" x14ac:dyDescent="0.2">
      <c r="B63" s="145"/>
      <c r="C63" s="47" t="s">
        <v>210</v>
      </c>
      <c r="D63" s="70">
        <f>all_technical_specs!F22</f>
        <v>0</v>
      </c>
      <c r="E63" s="70">
        <f>all_technical_specs!H22</f>
        <v>0</v>
      </c>
      <c r="F63" s="70">
        <f>1-G63</f>
        <v>0</v>
      </c>
      <c r="G63" s="70">
        <f>Dashboard!E38</f>
        <v>1</v>
      </c>
      <c r="H63" s="159" t="e">
        <f>1-I63</f>
        <v>#DIV/0!</v>
      </c>
      <c r="I63" s="285" t="e">
        <f>((1-(1-(1/(E63/0.8+D63/0.4))))*(E63/0.8))*G63</f>
        <v>#DIV/0!</v>
      </c>
      <c r="J63" s="2"/>
    </row>
    <row r="64" spans="2:10" x14ac:dyDescent="0.2">
      <c r="B64" s="122"/>
      <c r="C64" s="47" t="s">
        <v>211</v>
      </c>
      <c r="D64" s="70">
        <f>all_technical_specs!F23</f>
        <v>0</v>
      </c>
      <c r="E64" s="70">
        <f>all_technical_specs!H23</f>
        <v>0</v>
      </c>
      <c r="F64" s="70">
        <f>1-G64</f>
        <v>1</v>
      </c>
      <c r="G64" s="70">
        <f>Dashboard!E39</f>
        <v>0</v>
      </c>
      <c r="H64" s="159" t="e">
        <f>1-I64</f>
        <v>#DIV/0!</v>
      </c>
      <c r="I64" s="285" t="e">
        <f>((1-(1-(1/(E64/0.8+D64/0.4))))*(E64/0.8))*G64</f>
        <v>#DIV/0!</v>
      </c>
      <c r="J64" s="2"/>
    </row>
    <row r="65" spans="2:10" x14ac:dyDescent="0.2">
      <c r="B65" s="150"/>
      <c r="C65" s="45"/>
      <c r="D65" s="254"/>
      <c r="E65" s="187"/>
      <c r="F65" s="187"/>
      <c r="G65" s="187"/>
      <c r="H65" s="188"/>
      <c r="I65" s="394"/>
      <c r="J65" s="2"/>
    </row>
    <row r="66" spans="2:10" x14ac:dyDescent="0.2">
      <c r="B66" s="122" t="s">
        <v>51</v>
      </c>
      <c r="C66" s="47"/>
      <c r="D66" s="70"/>
      <c r="E66" s="70"/>
      <c r="F66" s="70"/>
      <c r="G66" s="70"/>
      <c r="H66" s="159"/>
      <c r="I66" s="395"/>
      <c r="J66" s="2"/>
    </row>
    <row r="67" spans="2:10" x14ac:dyDescent="0.2">
      <c r="B67" s="145"/>
      <c r="C67" s="47" t="s">
        <v>213</v>
      </c>
      <c r="D67" s="70">
        <f>all_technical_specs!F26</f>
        <v>0</v>
      </c>
      <c r="E67" s="70">
        <f>all_technical_specs!H26</f>
        <v>0</v>
      </c>
      <c r="F67" s="70">
        <f>1-G67</f>
        <v>1</v>
      </c>
      <c r="G67" s="70">
        <f>Dashboard!E45</f>
        <v>0</v>
      </c>
      <c r="H67" s="159" t="e">
        <f>1-I67</f>
        <v>#DIV/0!</v>
      </c>
      <c r="I67" s="285" t="e">
        <f>((1-(1-(1/(E67/0.8+D67/0.4))))*(E67/0.8))*G67</f>
        <v>#DIV/0!</v>
      </c>
      <c r="J67" s="2"/>
    </row>
    <row r="68" spans="2:10" x14ac:dyDescent="0.2">
      <c r="B68" s="122"/>
      <c r="C68" s="47" t="s">
        <v>214</v>
      </c>
      <c r="D68" s="70">
        <f>all_technical_specs!F27</f>
        <v>0</v>
      </c>
      <c r="E68" s="70">
        <f>all_technical_specs!H27</f>
        <v>0</v>
      </c>
      <c r="F68" s="70">
        <f>1-G68</f>
        <v>1</v>
      </c>
      <c r="G68" s="70">
        <f>Dashboard!E46</f>
        <v>0</v>
      </c>
      <c r="H68" s="159" t="e">
        <f>1-I68</f>
        <v>#DIV/0!</v>
      </c>
      <c r="I68" s="285" t="e">
        <f>((1-(1-(1/(E68/0.8+D68/0.4))))*(E68/0.8))*G68</f>
        <v>#DIV/0!</v>
      </c>
      <c r="J68" s="2"/>
    </row>
    <row r="69" spans="2:10" x14ac:dyDescent="0.2">
      <c r="B69" s="122"/>
      <c r="C69" s="47" t="s">
        <v>215</v>
      </c>
      <c r="D69" s="70">
        <f>all_technical_specs!F28</f>
        <v>0</v>
      </c>
      <c r="E69" s="70">
        <f>all_technical_specs!H28</f>
        <v>0</v>
      </c>
      <c r="F69" s="70">
        <f>1-G69</f>
        <v>1</v>
      </c>
      <c r="G69" s="70">
        <f>Dashboard!E47</f>
        <v>0</v>
      </c>
      <c r="H69" s="159" t="e">
        <f>1-I69</f>
        <v>#DIV/0!</v>
      </c>
      <c r="I69" s="285" t="e">
        <f>((1-(1-(1/(E69/0.8+D69/0.4))))*(E69/0.8))*G69</f>
        <v>#DIV/0!</v>
      </c>
      <c r="J69" s="2"/>
    </row>
    <row r="70" spans="2:10" x14ac:dyDescent="0.2">
      <c r="B70" s="122"/>
      <c r="C70" s="47" t="s">
        <v>216</v>
      </c>
      <c r="D70" s="70">
        <f>all_technical_specs!F30</f>
        <v>0</v>
      </c>
      <c r="E70" s="70">
        <f>all_technical_specs!H30</f>
        <v>0</v>
      </c>
      <c r="F70" s="70">
        <f>1-G70</f>
        <v>1</v>
      </c>
      <c r="G70" s="70">
        <f>Dashboard!E48</f>
        <v>0</v>
      </c>
      <c r="H70" s="159" t="e">
        <f>1-I70</f>
        <v>#DIV/0!</v>
      </c>
      <c r="I70" s="285" t="e">
        <f>((1-(1-(1/(E70/0.8+D70/0.4))))*(E70/0.8))*G70</f>
        <v>#DIV/0!</v>
      </c>
      <c r="J70" s="2"/>
    </row>
    <row r="71" spans="2:10" x14ac:dyDescent="0.2">
      <c r="B71" s="150"/>
      <c r="C71" s="45"/>
      <c r="D71" s="254"/>
      <c r="E71" s="187"/>
      <c r="F71" s="187"/>
      <c r="G71" s="187"/>
      <c r="H71" s="188"/>
      <c r="I71" s="394"/>
      <c r="J71" s="2"/>
    </row>
    <row r="72" spans="2:10" x14ac:dyDescent="0.2">
      <c r="B72" s="122" t="s">
        <v>52</v>
      </c>
      <c r="C72" s="47"/>
      <c r="D72" s="70"/>
      <c r="E72" s="70"/>
      <c r="F72" s="70"/>
      <c r="G72" s="70"/>
      <c r="H72" s="159"/>
      <c r="I72" s="395"/>
      <c r="J72" s="2"/>
    </row>
    <row r="73" spans="2:10" x14ac:dyDescent="0.2">
      <c r="B73" s="145"/>
      <c r="C73" s="47" t="s">
        <v>213</v>
      </c>
      <c r="D73" s="70">
        <f>all_technical_specs!F26</f>
        <v>0</v>
      </c>
      <c r="E73" s="70">
        <f>all_technical_specs!H26</f>
        <v>0</v>
      </c>
      <c r="F73" s="70">
        <f>1-G73</f>
        <v>1</v>
      </c>
      <c r="G73" s="70">
        <f>Dashboard!E55</f>
        <v>0</v>
      </c>
      <c r="H73" s="159" t="e">
        <f>1-I73</f>
        <v>#DIV/0!</v>
      </c>
      <c r="I73" s="285" t="e">
        <f>((1-(1-(1/(E73/0.8+D73/0.4))))*(E73/0.8))*G73</f>
        <v>#DIV/0!</v>
      </c>
      <c r="J73" s="2"/>
    </row>
    <row r="74" spans="2:10" x14ac:dyDescent="0.2">
      <c r="B74" s="122"/>
      <c r="C74" s="47" t="s">
        <v>214</v>
      </c>
      <c r="D74" s="70">
        <f>all_technical_specs!F27</f>
        <v>0</v>
      </c>
      <c r="E74" s="70">
        <f>all_technical_specs!H27</f>
        <v>0</v>
      </c>
      <c r="F74" s="70">
        <f>1-G74</f>
        <v>1</v>
      </c>
      <c r="G74" s="70">
        <f>Dashboard!E56</f>
        <v>0</v>
      </c>
      <c r="H74" s="159" t="e">
        <f>1-I74</f>
        <v>#DIV/0!</v>
      </c>
      <c r="I74" s="285" t="e">
        <f>((1-(1-(1/(E74/0.8+D74/0.4))))*(E74/0.8))*G74</f>
        <v>#DIV/0!</v>
      </c>
      <c r="J74" s="2"/>
    </row>
    <row r="75" spans="2:10" x14ac:dyDescent="0.2">
      <c r="B75" s="122"/>
      <c r="C75" s="47" t="s">
        <v>215</v>
      </c>
      <c r="D75" s="70">
        <f>all_technical_specs!F28</f>
        <v>0</v>
      </c>
      <c r="E75" s="70">
        <f>all_technical_specs!H28</f>
        <v>0</v>
      </c>
      <c r="F75" s="70">
        <f>1-G75</f>
        <v>1</v>
      </c>
      <c r="G75" s="70">
        <f>Dashboard!E57</f>
        <v>0</v>
      </c>
      <c r="H75" s="159" t="e">
        <f>1-I75</f>
        <v>#DIV/0!</v>
      </c>
      <c r="I75" s="285" t="e">
        <f>((1-(1-(1/(E75/0.8+D75/0.4))))*(E75/0.8))*G75</f>
        <v>#DIV/0!</v>
      </c>
      <c r="J75" s="2"/>
    </row>
    <row r="76" spans="2:10" x14ac:dyDescent="0.2">
      <c r="B76" s="122"/>
      <c r="C76" s="47" t="s">
        <v>216</v>
      </c>
      <c r="D76" s="70">
        <f>all_technical_specs!F30</f>
        <v>0</v>
      </c>
      <c r="E76" s="70">
        <f>all_technical_specs!H30</f>
        <v>0</v>
      </c>
      <c r="F76" s="70">
        <f>1-G76</f>
        <v>1</v>
      </c>
      <c r="G76" s="70">
        <f>Dashboard!E58</f>
        <v>0</v>
      </c>
      <c r="H76" s="159" t="e">
        <f>1-I76</f>
        <v>#DIV/0!</v>
      </c>
      <c r="I76" s="285" t="e">
        <f>((1-(1-(1/(E76/0.8+D76/0.4))))*(E76/0.8))*G76</f>
        <v>#DIV/0!</v>
      </c>
      <c r="J76" s="2"/>
    </row>
    <row r="77" spans="2:10" x14ac:dyDescent="0.2">
      <c r="B77" s="150"/>
      <c r="C77" s="45"/>
      <c r="D77" s="254"/>
      <c r="E77" s="187"/>
      <c r="F77" s="187"/>
      <c r="G77" s="187"/>
      <c r="H77" s="188"/>
      <c r="I77" s="396"/>
      <c r="J77" s="2"/>
    </row>
    <row r="78" spans="2:10" x14ac:dyDescent="0.2">
      <c r="B78" s="122" t="s">
        <v>53</v>
      </c>
      <c r="C78" s="47"/>
      <c r="D78" s="70"/>
      <c r="E78" s="70"/>
      <c r="F78" s="70"/>
      <c r="G78" s="70"/>
      <c r="H78" s="159"/>
      <c r="I78" s="397"/>
      <c r="J78" s="2"/>
    </row>
    <row r="79" spans="2:10" x14ac:dyDescent="0.2">
      <c r="B79" s="145"/>
      <c r="C79" s="47" t="s">
        <v>215</v>
      </c>
      <c r="D79" s="70">
        <f>all_technical_specs!F34</f>
        <v>0</v>
      </c>
      <c r="E79" s="70">
        <f>all_technical_specs!H34</f>
        <v>0</v>
      </c>
      <c r="F79" s="70">
        <f>1-G79</f>
        <v>1</v>
      </c>
      <c r="G79" s="70">
        <v>0</v>
      </c>
      <c r="H79" s="159" t="e">
        <f>1-I79</f>
        <v>#DIV/0!</v>
      </c>
      <c r="I79" s="285" t="e">
        <f>((1-(1-(1/(E79/0.8+D79/0.4))))*(E79/0.8))*G79</f>
        <v>#DIV/0!</v>
      </c>
      <c r="J79" s="2"/>
    </row>
    <row r="80" spans="2:10" x14ac:dyDescent="0.2">
      <c r="B80" s="122"/>
      <c r="C80" s="47" t="s">
        <v>216</v>
      </c>
      <c r="D80" s="70">
        <f>all_technical_specs!F35</f>
        <v>0</v>
      </c>
      <c r="E80" s="70">
        <f>all_technical_specs!H35</f>
        <v>0</v>
      </c>
      <c r="F80" s="70">
        <f>1-G80</f>
        <v>1</v>
      </c>
      <c r="G80" s="70">
        <v>0</v>
      </c>
      <c r="H80" s="159" t="e">
        <f>1-I80</f>
        <v>#DIV/0!</v>
      </c>
      <c r="I80" s="285" t="e">
        <f>((1-(1-(1/(E80/0.8+D80/0.4))))*(E80/0.8))*G80</f>
        <v>#DIV/0!</v>
      </c>
    </row>
    <row r="81" spans="2:9" x14ac:dyDescent="0.2">
      <c r="B81" s="122"/>
      <c r="C81" s="47" t="s">
        <v>256</v>
      </c>
      <c r="D81" s="70">
        <f>all_technical_specs!F36</f>
        <v>0</v>
      </c>
      <c r="E81" s="70">
        <f>all_technical_specs!H36</f>
        <v>0</v>
      </c>
      <c r="F81" s="70">
        <f>1-G81</f>
        <v>1</v>
      </c>
      <c r="G81" s="70">
        <v>0</v>
      </c>
      <c r="H81" s="159" t="e">
        <f>1-I81</f>
        <v>#DIV/0!</v>
      </c>
      <c r="I81" s="285" t="e">
        <f>((1-(1-(1/(E81/0.8+D81/0.4))))*(E81/0.8))*G81</f>
        <v>#DIV/0!</v>
      </c>
    </row>
    <row r="82" spans="2:9" x14ac:dyDescent="0.2">
      <c r="B82" s="122"/>
      <c r="C82" s="47" t="s">
        <v>444</v>
      </c>
      <c r="D82" s="70">
        <f>all_technical_specs!F37</f>
        <v>0</v>
      </c>
      <c r="E82" s="70">
        <f>all_technical_specs!H37</f>
        <v>0</v>
      </c>
      <c r="F82" s="70">
        <f>1-G82</f>
        <v>1</v>
      </c>
      <c r="G82" s="70">
        <v>0</v>
      </c>
      <c r="H82" s="159" t="e">
        <f>1-I82</f>
        <v>#DIV/0!</v>
      </c>
      <c r="I82" s="285" t="e">
        <f>((1-(1-(1/(E82/0.8+D82/0.4))))*(E82/0.8))*G82</f>
        <v>#DIV/0!</v>
      </c>
    </row>
    <row r="83" spans="2:9" x14ac:dyDescent="0.2">
      <c r="B83" s="89"/>
      <c r="C83" s="45"/>
      <c r="D83" s="254"/>
      <c r="E83" s="187"/>
      <c r="F83" s="187"/>
      <c r="G83" s="187"/>
      <c r="H83" s="188"/>
      <c r="I83" s="394"/>
    </row>
    <row r="84" spans="2:9" x14ac:dyDescent="0.2">
      <c r="B84" s="122" t="s">
        <v>54</v>
      </c>
      <c r="C84" s="47"/>
      <c r="D84" s="70"/>
      <c r="E84" s="70"/>
      <c r="F84" s="70"/>
      <c r="G84" s="70"/>
      <c r="H84" s="159"/>
      <c r="I84" s="395"/>
    </row>
    <row r="85" spans="2:9" x14ac:dyDescent="0.2">
      <c r="B85" s="114"/>
      <c r="C85" s="47" t="s">
        <v>218</v>
      </c>
      <c r="D85" s="70">
        <f>all_technical_specs!F40</f>
        <v>0</v>
      </c>
      <c r="E85" s="70">
        <f>all_technical_specs!H40</f>
        <v>0</v>
      </c>
      <c r="F85" s="70">
        <f>1-G85</f>
        <v>1</v>
      </c>
      <c r="G85" s="70">
        <v>0</v>
      </c>
      <c r="H85" s="159" t="e">
        <f>1-I85</f>
        <v>#DIV/0!</v>
      </c>
      <c r="I85" s="285" t="e">
        <f>((1-(1-(1/(E85/0.8+D85/0.4))))*(E85/0.8))*G85</f>
        <v>#DIV/0!</v>
      </c>
    </row>
    <row r="86" spans="2:9" ht="17" thickBot="1" x14ac:dyDescent="0.25">
      <c r="B86" s="91"/>
      <c r="C86" s="31"/>
      <c r="D86" s="255"/>
      <c r="E86" s="158"/>
      <c r="F86" s="158"/>
      <c r="G86" s="158"/>
      <c r="H86" s="160"/>
      <c r="I86" s="398"/>
    </row>
    <row r="88" spans="2:9" ht="17" thickBot="1" x14ac:dyDescent="0.25"/>
    <row r="89" spans="2:9" x14ac:dyDescent="0.2">
      <c r="B89" s="81" t="s">
        <v>278</v>
      </c>
      <c r="C89" s="157">
        <f>Dashboard!E15</f>
        <v>0</v>
      </c>
      <c r="D89" s="104"/>
      <c r="E89" s="104"/>
      <c r="F89" s="104"/>
      <c r="G89" s="104"/>
      <c r="H89" s="104"/>
      <c r="I89" s="83"/>
    </row>
    <row r="90" spans="2:9" x14ac:dyDescent="0.2">
      <c r="B90" s="84"/>
      <c r="C90" s="2"/>
      <c r="D90" s="2"/>
      <c r="E90" s="2"/>
      <c r="F90" s="2"/>
      <c r="G90" s="2"/>
      <c r="H90" s="2"/>
      <c r="I90" s="85"/>
    </row>
    <row r="91" spans="2:9" ht="34" x14ac:dyDescent="0.2">
      <c r="B91" s="116" t="s">
        <v>27</v>
      </c>
      <c r="C91" s="78" t="s">
        <v>37</v>
      </c>
      <c r="D91" s="191" t="s">
        <v>207</v>
      </c>
      <c r="E91" s="191" t="s">
        <v>208</v>
      </c>
      <c r="F91" s="191" t="s">
        <v>268</v>
      </c>
      <c r="G91" s="191" t="s">
        <v>269</v>
      </c>
      <c r="H91" s="191" t="s">
        <v>270</v>
      </c>
      <c r="I91" s="392" t="s">
        <v>271</v>
      </c>
    </row>
    <row r="92" spans="2:9" ht="17" x14ac:dyDescent="0.2">
      <c r="B92" s="184" t="s">
        <v>49</v>
      </c>
      <c r="C92" s="182"/>
      <c r="D92" s="186"/>
      <c r="E92" s="69"/>
      <c r="F92" s="69"/>
      <c r="G92" s="69"/>
      <c r="H92" s="69"/>
      <c r="I92" s="393"/>
    </row>
    <row r="93" spans="2:9" x14ac:dyDescent="0.2">
      <c r="B93" s="84"/>
      <c r="C93" s="47" t="s">
        <v>209</v>
      </c>
      <c r="D93" s="70">
        <f>all_technical_specs!F11</f>
        <v>0</v>
      </c>
      <c r="E93" s="70">
        <f>all_technical_specs!H11</f>
        <v>0</v>
      </c>
      <c r="F93" s="70">
        <f>1-G93</f>
        <v>1</v>
      </c>
      <c r="G93" s="70">
        <f>Dashboard!E21</f>
        <v>0</v>
      </c>
      <c r="H93" s="159" t="e">
        <f>1-I93</f>
        <v>#DIV/0!</v>
      </c>
      <c r="I93" s="395" t="e">
        <f>E93/(D93+E93)*G93</f>
        <v>#DIV/0!</v>
      </c>
    </row>
    <row r="94" spans="2:9" x14ac:dyDescent="0.2">
      <c r="B94" s="84"/>
      <c r="C94" s="47" t="s">
        <v>210</v>
      </c>
      <c r="D94" s="70">
        <f>all_technical_specs!F12</f>
        <v>0</v>
      </c>
      <c r="E94" s="70">
        <f>all_technical_specs!H12</f>
        <v>0</v>
      </c>
      <c r="F94" s="70">
        <f>1-G94</f>
        <v>0</v>
      </c>
      <c r="G94" s="70">
        <f>Dashboard!E22</f>
        <v>1</v>
      </c>
      <c r="H94" s="159" t="e">
        <f>1-I94</f>
        <v>#DIV/0!</v>
      </c>
      <c r="I94" s="395" t="e">
        <f>E94/(D94+E94)*G94</f>
        <v>#DIV/0!</v>
      </c>
    </row>
    <row r="95" spans="2:9" x14ac:dyDescent="0.2">
      <c r="B95" s="84"/>
      <c r="C95" s="47" t="s">
        <v>211</v>
      </c>
      <c r="D95" s="70">
        <f>all_technical_specs!F13</f>
        <v>0</v>
      </c>
      <c r="E95" s="70">
        <f>all_technical_specs!H13</f>
        <v>0</v>
      </c>
      <c r="F95" s="70">
        <f>1-G95</f>
        <v>1</v>
      </c>
      <c r="G95" s="70">
        <f>Dashboard!E23</f>
        <v>0</v>
      </c>
      <c r="H95" s="159" t="e">
        <f>1-I95</f>
        <v>#DIV/0!</v>
      </c>
      <c r="I95" s="395" t="e">
        <f>E95/(D95+E95)*G95</f>
        <v>#DIV/0!</v>
      </c>
    </row>
    <row r="96" spans="2:9" x14ac:dyDescent="0.2">
      <c r="B96" s="89"/>
      <c r="C96" s="45"/>
      <c r="D96" s="187"/>
      <c r="E96" s="187"/>
      <c r="F96" s="187"/>
      <c r="G96" s="187"/>
      <c r="H96" s="188"/>
      <c r="I96" s="394"/>
    </row>
    <row r="97" spans="2:9" x14ac:dyDescent="0.2">
      <c r="B97" s="122" t="s">
        <v>50</v>
      </c>
      <c r="C97" s="47"/>
      <c r="D97" s="70"/>
      <c r="E97" s="70"/>
      <c r="F97" s="70"/>
      <c r="G97" s="70"/>
      <c r="H97" s="159"/>
      <c r="I97" s="395"/>
    </row>
    <row r="98" spans="2:9" x14ac:dyDescent="0.2">
      <c r="B98" s="84"/>
      <c r="C98" s="47" t="s">
        <v>209</v>
      </c>
      <c r="D98" s="70">
        <f>all_technical_specs!F16</f>
        <v>0</v>
      </c>
      <c r="E98" s="70">
        <f>all_technical_specs!H16</f>
        <v>0</v>
      </c>
      <c r="F98" s="70">
        <f>1-G98</f>
        <v>1</v>
      </c>
      <c r="G98" s="70">
        <f>Dashboard!E29</f>
        <v>0</v>
      </c>
      <c r="H98" s="159" t="e">
        <f>1-I98</f>
        <v>#DIV/0!</v>
      </c>
      <c r="I98" s="395" t="e">
        <f>E98/(D98+E98)*G98</f>
        <v>#DIV/0!</v>
      </c>
    </row>
    <row r="99" spans="2:9" x14ac:dyDescent="0.2">
      <c r="B99" s="84"/>
      <c r="C99" s="47" t="s">
        <v>210</v>
      </c>
      <c r="D99" s="70">
        <f>all_technical_specs!F17</f>
        <v>0</v>
      </c>
      <c r="E99" s="70">
        <f>all_technical_specs!H17</f>
        <v>0</v>
      </c>
      <c r="F99" s="70">
        <f>1-G99</f>
        <v>0</v>
      </c>
      <c r="G99" s="70">
        <f>Dashboard!E30</f>
        <v>1</v>
      </c>
      <c r="H99" s="159" t="e">
        <f>1-I99</f>
        <v>#DIV/0!</v>
      </c>
      <c r="I99" s="395" t="e">
        <f>E99/(D99+E99)*G99</f>
        <v>#DIV/0!</v>
      </c>
    </row>
    <row r="100" spans="2:9" x14ac:dyDescent="0.2">
      <c r="B100" s="84"/>
      <c r="C100" s="47" t="s">
        <v>211</v>
      </c>
      <c r="D100" s="70">
        <f>all_technical_specs!F18</f>
        <v>0</v>
      </c>
      <c r="E100" s="70">
        <f>all_technical_specs!H18</f>
        <v>0</v>
      </c>
      <c r="F100" s="70">
        <f>1-G100</f>
        <v>1</v>
      </c>
      <c r="G100" s="70">
        <f>Dashboard!E31</f>
        <v>0</v>
      </c>
      <c r="H100" s="159" t="e">
        <f>1-I100</f>
        <v>#DIV/0!</v>
      </c>
      <c r="I100" s="395" t="e">
        <f>E100/(D100+E100)*G100</f>
        <v>#DIV/0!</v>
      </c>
    </row>
    <row r="101" spans="2:9" x14ac:dyDescent="0.2">
      <c r="B101" s="89"/>
      <c r="C101" s="45"/>
      <c r="D101" s="187"/>
      <c r="E101" s="187"/>
      <c r="F101" s="187"/>
      <c r="G101" s="187"/>
      <c r="H101" s="188"/>
      <c r="I101" s="394"/>
    </row>
    <row r="102" spans="2:9" x14ac:dyDescent="0.2">
      <c r="B102" s="122" t="s">
        <v>589</v>
      </c>
      <c r="C102" s="47"/>
      <c r="D102" s="70"/>
      <c r="E102" s="70"/>
      <c r="F102" s="70"/>
      <c r="G102" s="70"/>
      <c r="H102" s="159"/>
      <c r="I102" s="395"/>
    </row>
    <row r="103" spans="2:9" x14ac:dyDescent="0.2">
      <c r="B103" s="145"/>
      <c r="C103" s="47" t="s">
        <v>209</v>
      </c>
      <c r="D103" s="70">
        <f>all_technical_specs!F21</f>
        <v>0</v>
      </c>
      <c r="E103" s="70">
        <f>all_technical_specs!H21</f>
        <v>0</v>
      </c>
      <c r="F103" s="70">
        <f>1-G103</f>
        <v>1</v>
      </c>
      <c r="G103" s="70">
        <f>Dashboard!E37</f>
        <v>0</v>
      </c>
      <c r="H103" s="159" t="e">
        <f>1-I103</f>
        <v>#DIV/0!</v>
      </c>
      <c r="I103" s="395" t="e">
        <f>E103/(D103+E103)*G103</f>
        <v>#DIV/0!</v>
      </c>
    </row>
    <row r="104" spans="2:9" x14ac:dyDescent="0.2">
      <c r="B104" s="145"/>
      <c r="C104" s="47" t="s">
        <v>210</v>
      </c>
      <c r="D104" s="70">
        <f>all_technical_specs!F22</f>
        <v>0</v>
      </c>
      <c r="E104" s="70">
        <f>all_technical_specs!H22</f>
        <v>0</v>
      </c>
      <c r="F104" s="70">
        <f>1-G104</f>
        <v>0</v>
      </c>
      <c r="G104" s="70">
        <f>Dashboard!E38</f>
        <v>1</v>
      </c>
      <c r="H104" s="159" t="e">
        <f>1-I104</f>
        <v>#DIV/0!</v>
      </c>
      <c r="I104" s="395" t="e">
        <f>E104/(D104+E104)*G104</f>
        <v>#DIV/0!</v>
      </c>
    </row>
    <row r="105" spans="2:9" x14ac:dyDescent="0.2">
      <c r="B105" s="122"/>
      <c r="C105" s="47" t="s">
        <v>211</v>
      </c>
      <c r="D105" s="70">
        <f>all_technical_specs!F23</f>
        <v>0</v>
      </c>
      <c r="E105" s="70">
        <f>all_technical_specs!H23</f>
        <v>0</v>
      </c>
      <c r="F105" s="70">
        <f>1-G105</f>
        <v>1</v>
      </c>
      <c r="G105" s="70">
        <f>Dashboard!E39</f>
        <v>0</v>
      </c>
      <c r="H105" s="159" t="e">
        <f>1-I105</f>
        <v>#DIV/0!</v>
      </c>
      <c r="I105" s="395" t="e">
        <f>E105/(D105+E105)*G105</f>
        <v>#DIV/0!</v>
      </c>
    </row>
    <row r="106" spans="2:9" x14ac:dyDescent="0.2">
      <c r="B106" s="150"/>
      <c r="C106" s="45"/>
      <c r="D106" s="187"/>
      <c r="E106" s="187"/>
      <c r="F106" s="187"/>
      <c r="G106" s="187"/>
      <c r="H106" s="188"/>
      <c r="I106" s="394"/>
    </row>
    <row r="107" spans="2:9" x14ac:dyDescent="0.2">
      <c r="B107" s="122" t="s">
        <v>51</v>
      </c>
      <c r="C107" s="47"/>
      <c r="D107" s="70"/>
      <c r="E107" s="70"/>
      <c r="F107" s="70"/>
      <c r="G107" s="70"/>
      <c r="H107" s="159"/>
      <c r="I107" s="395"/>
    </row>
    <row r="108" spans="2:9" x14ac:dyDescent="0.2">
      <c r="B108" s="145"/>
      <c r="C108" s="47" t="s">
        <v>213</v>
      </c>
      <c r="D108" s="70">
        <f>all_technical_specs!F26</f>
        <v>0</v>
      </c>
      <c r="E108" s="70">
        <f>all_technical_specs!H26</f>
        <v>0</v>
      </c>
      <c r="F108" s="70">
        <f>1-G108</f>
        <v>1</v>
      </c>
      <c r="G108" s="70">
        <f>Dashboard!E45</f>
        <v>0</v>
      </c>
      <c r="H108" s="159" t="e">
        <f>1-I108</f>
        <v>#DIV/0!</v>
      </c>
      <c r="I108" s="395" t="e">
        <f>E108/(D108+E108)*G108</f>
        <v>#DIV/0!</v>
      </c>
    </row>
    <row r="109" spans="2:9" x14ac:dyDescent="0.2">
      <c r="B109" s="122"/>
      <c r="C109" s="47" t="s">
        <v>214</v>
      </c>
      <c r="D109" s="70">
        <f>all_technical_specs!F27</f>
        <v>0</v>
      </c>
      <c r="E109" s="70">
        <f>all_technical_specs!H27</f>
        <v>0</v>
      </c>
      <c r="F109" s="70">
        <f>1-G109</f>
        <v>1</v>
      </c>
      <c r="G109" s="70">
        <f>Dashboard!E46</f>
        <v>0</v>
      </c>
      <c r="H109" s="159" t="e">
        <f>1-I109</f>
        <v>#DIV/0!</v>
      </c>
      <c r="I109" s="395" t="e">
        <f>E109/(D109+E109)*G109</f>
        <v>#DIV/0!</v>
      </c>
    </row>
    <row r="110" spans="2:9" x14ac:dyDescent="0.2">
      <c r="B110" s="122"/>
      <c r="C110" s="47" t="s">
        <v>215</v>
      </c>
      <c r="D110" s="70">
        <f>all_technical_specs!F28</f>
        <v>0</v>
      </c>
      <c r="E110" s="70">
        <f>all_technical_specs!H28</f>
        <v>0</v>
      </c>
      <c r="F110" s="70">
        <f>1-G110</f>
        <v>1</v>
      </c>
      <c r="G110" s="70">
        <f>Dashboard!E47</f>
        <v>0</v>
      </c>
      <c r="H110" s="159" t="e">
        <f>1-I110</f>
        <v>#DIV/0!</v>
      </c>
      <c r="I110" s="395" t="e">
        <f>E110/(D110+E110)*G110</f>
        <v>#DIV/0!</v>
      </c>
    </row>
    <row r="111" spans="2:9" x14ac:dyDescent="0.2">
      <c r="B111" s="122"/>
      <c r="C111" s="47" t="s">
        <v>216</v>
      </c>
      <c r="D111" s="70">
        <f>all_technical_specs!F30</f>
        <v>0</v>
      </c>
      <c r="E111" s="70">
        <f>all_technical_specs!H30</f>
        <v>0</v>
      </c>
      <c r="F111" s="70">
        <f>1-G111</f>
        <v>1</v>
      </c>
      <c r="G111" s="70">
        <f>Dashboard!E48</f>
        <v>0</v>
      </c>
      <c r="H111" s="159" t="e">
        <f>1-I111</f>
        <v>#DIV/0!</v>
      </c>
      <c r="I111" s="395" t="e">
        <f>E111/(D111+E111)*G111</f>
        <v>#DIV/0!</v>
      </c>
    </row>
    <row r="112" spans="2:9" x14ac:dyDescent="0.2">
      <c r="B112" s="150"/>
      <c r="C112" s="45"/>
      <c r="D112" s="187"/>
      <c r="E112" s="187"/>
      <c r="F112" s="187"/>
      <c r="G112" s="187"/>
      <c r="H112" s="188"/>
      <c r="I112" s="394"/>
    </row>
    <row r="113" spans="2:9" x14ac:dyDescent="0.2">
      <c r="B113" s="122" t="s">
        <v>52</v>
      </c>
      <c r="C113" s="47"/>
      <c r="D113" s="70"/>
      <c r="E113" s="70"/>
      <c r="F113" s="70"/>
      <c r="G113" s="70"/>
      <c r="H113" s="159"/>
      <c r="I113" s="395"/>
    </row>
    <row r="114" spans="2:9" x14ac:dyDescent="0.2">
      <c r="B114" s="145"/>
      <c r="C114" s="47" t="s">
        <v>213</v>
      </c>
      <c r="D114" s="70">
        <f>all_technical_specs!F26</f>
        <v>0</v>
      </c>
      <c r="E114" s="70">
        <f>all_technical_specs!H26</f>
        <v>0</v>
      </c>
      <c r="F114" s="70">
        <f>1-G114</f>
        <v>1</v>
      </c>
      <c r="G114" s="70">
        <f>Dashboard!E55</f>
        <v>0</v>
      </c>
      <c r="H114" s="159" t="e">
        <f>1-I114</f>
        <v>#DIV/0!</v>
      </c>
      <c r="I114" s="395" t="e">
        <f>E114/(D114+E114)*G114</f>
        <v>#DIV/0!</v>
      </c>
    </row>
    <row r="115" spans="2:9" x14ac:dyDescent="0.2">
      <c r="B115" s="122"/>
      <c r="C115" s="47" t="s">
        <v>214</v>
      </c>
      <c r="D115" s="70">
        <f>all_technical_specs!F27</f>
        <v>0</v>
      </c>
      <c r="E115" s="70">
        <f>all_technical_specs!H27</f>
        <v>0</v>
      </c>
      <c r="F115" s="70">
        <f>1-G115</f>
        <v>1</v>
      </c>
      <c r="G115" s="70">
        <f>Dashboard!E56</f>
        <v>0</v>
      </c>
      <c r="H115" s="159" t="e">
        <f>1-I115</f>
        <v>#DIV/0!</v>
      </c>
      <c r="I115" s="395" t="e">
        <f>E115/(D115+E115)*G115</f>
        <v>#DIV/0!</v>
      </c>
    </row>
    <row r="116" spans="2:9" x14ac:dyDescent="0.2">
      <c r="B116" s="122"/>
      <c r="C116" s="47" t="s">
        <v>215</v>
      </c>
      <c r="D116" s="70">
        <f>all_technical_specs!F28</f>
        <v>0</v>
      </c>
      <c r="E116" s="70">
        <f>all_technical_specs!H28</f>
        <v>0</v>
      </c>
      <c r="F116" s="70">
        <f>1-G116</f>
        <v>1</v>
      </c>
      <c r="G116" s="70">
        <f>Dashboard!E57</f>
        <v>0</v>
      </c>
      <c r="H116" s="159" t="e">
        <f>1-I116</f>
        <v>#DIV/0!</v>
      </c>
      <c r="I116" s="395" t="e">
        <f>E116/(D116+E116)*G116</f>
        <v>#DIV/0!</v>
      </c>
    </row>
    <row r="117" spans="2:9" x14ac:dyDescent="0.2">
      <c r="B117" s="122"/>
      <c r="C117" s="47" t="s">
        <v>216</v>
      </c>
      <c r="D117" s="70">
        <f>all_technical_specs!F30</f>
        <v>0</v>
      </c>
      <c r="E117" s="70">
        <f>all_technical_specs!H30</f>
        <v>0</v>
      </c>
      <c r="F117" s="70">
        <f>1-G117</f>
        <v>1</v>
      </c>
      <c r="G117" s="70">
        <f>Dashboard!E58</f>
        <v>0</v>
      </c>
      <c r="H117" s="159" t="e">
        <f>1-I117</f>
        <v>#DIV/0!</v>
      </c>
      <c r="I117" s="395" t="e">
        <f>E117/(D117+E117)*G117</f>
        <v>#DIV/0!</v>
      </c>
    </row>
    <row r="118" spans="2:9" x14ac:dyDescent="0.2">
      <c r="B118" s="150"/>
      <c r="C118" s="45"/>
      <c r="D118" s="187"/>
      <c r="E118" s="187"/>
      <c r="F118" s="187"/>
      <c r="G118" s="187"/>
      <c r="H118" s="188"/>
      <c r="I118" s="396"/>
    </row>
    <row r="119" spans="2:9" x14ac:dyDescent="0.2">
      <c r="B119" s="122" t="s">
        <v>53</v>
      </c>
      <c r="C119" s="47"/>
      <c r="D119" s="70"/>
      <c r="E119" s="70"/>
      <c r="F119" s="70"/>
      <c r="G119" s="70"/>
      <c r="H119" s="159"/>
      <c r="I119" s="397"/>
    </row>
    <row r="120" spans="2:9" x14ac:dyDescent="0.2">
      <c r="B120" s="145"/>
      <c r="C120" s="47" t="s">
        <v>215</v>
      </c>
      <c r="D120" s="70">
        <f>all_technical_specs!F34</f>
        <v>0</v>
      </c>
      <c r="E120" s="70">
        <f>all_technical_specs!H34</f>
        <v>0</v>
      </c>
      <c r="F120" s="70">
        <f>1-G120</f>
        <v>1</v>
      </c>
      <c r="G120" s="70">
        <v>0</v>
      </c>
      <c r="H120" s="159" t="e">
        <f>1-I120</f>
        <v>#DIV/0!</v>
      </c>
      <c r="I120" s="395" t="e">
        <f>E120/(D120+E120)*G120</f>
        <v>#DIV/0!</v>
      </c>
    </row>
    <row r="121" spans="2:9" x14ac:dyDescent="0.2">
      <c r="B121" s="122"/>
      <c r="C121" s="47" t="s">
        <v>216</v>
      </c>
      <c r="D121" s="70">
        <f>all_technical_specs!F35</f>
        <v>0</v>
      </c>
      <c r="E121" s="70">
        <f>all_technical_specs!H35</f>
        <v>0</v>
      </c>
      <c r="F121" s="70">
        <f>1-G121</f>
        <v>1</v>
      </c>
      <c r="G121" s="70">
        <v>0</v>
      </c>
      <c r="H121" s="159" t="e">
        <f>1-I121</f>
        <v>#DIV/0!</v>
      </c>
      <c r="I121" s="395" t="e">
        <f>E121/(D121+E121)*G121</f>
        <v>#DIV/0!</v>
      </c>
    </row>
    <row r="122" spans="2:9" x14ac:dyDescent="0.2">
      <c r="B122" s="122"/>
      <c r="C122" s="47" t="s">
        <v>256</v>
      </c>
      <c r="D122" s="70">
        <f>all_technical_specs!F36</f>
        <v>0</v>
      </c>
      <c r="E122" s="70">
        <f>all_technical_specs!H36</f>
        <v>0</v>
      </c>
      <c r="F122" s="70">
        <f>1-G122</f>
        <v>1</v>
      </c>
      <c r="G122" s="70">
        <v>0</v>
      </c>
      <c r="H122" s="159" t="e">
        <f>1-I122</f>
        <v>#DIV/0!</v>
      </c>
      <c r="I122" s="395" t="e">
        <f>E122/(D122+E122)*G122</f>
        <v>#DIV/0!</v>
      </c>
    </row>
    <row r="123" spans="2:9" x14ac:dyDescent="0.2">
      <c r="B123" s="122"/>
      <c r="C123" s="47" t="s">
        <v>444</v>
      </c>
      <c r="D123" s="70">
        <f>all_technical_specs!F37</f>
        <v>0</v>
      </c>
      <c r="E123" s="70">
        <f>all_technical_specs!H37</f>
        <v>0</v>
      </c>
      <c r="F123" s="70">
        <f>1-G123</f>
        <v>1</v>
      </c>
      <c r="G123" s="70">
        <v>0</v>
      </c>
      <c r="H123" s="159" t="e">
        <f>1-I123</f>
        <v>#DIV/0!</v>
      </c>
      <c r="I123" s="395" t="e">
        <f>E123/(D123+E123)*G123</f>
        <v>#DIV/0!</v>
      </c>
    </row>
    <row r="124" spans="2:9" x14ac:dyDescent="0.2">
      <c r="B124" s="89"/>
      <c r="C124" s="45"/>
      <c r="D124" s="187"/>
      <c r="E124" s="187"/>
      <c r="F124" s="187"/>
      <c r="G124" s="187"/>
      <c r="H124" s="188"/>
      <c r="I124" s="394"/>
    </row>
    <row r="125" spans="2:9" x14ac:dyDescent="0.2">
      <c r="B125" s="122" t="s">
        <v>54</v>
      </c>
      <c r="C125" s="47"/>
      <c r="D125" s="70"/>
      <c r="E125" s="70"/>
      <c r="F125" s="70"/>
      <c r="G125" s="70"/>
      <c r="H125" s="159"/>
      <c r="I125" s="395"/>
    </row>
    <row r="126" spans="2:9" x14ac:dyDescent="0.2">
      <c r="B126" s="114"/>
      <c r="C126" s="47" t="s">
        <v>218</v>
      </c>
      <c r="D126" s="70">
        <f>all_technical_specs!F40</f>
        <v>0</v>
      </c>
      <c r="E126" s="70">
        <f>all_technical_specs!H40</f>
        <v>0</v>
      </c>
      <c r="F126" s="70">
        <f>1-G126</f>
        <v>1</v>
      </c>
      <c r="G126" s="70">
        <v>0</v>
      </c>
      <c r="H126" s="159" t="e">
        <f>1-I126</f>
        <v>#DIV/0!</v>
      </c>
      <c r="I126" s="395" t="e">
        <f>E126/(D126+E126)*G126</f>
        <v>#DIV/0!</v>
      </c>
    </row>
    <row r="127" spans="2:9" ht="17" thickBot="1" x14ac:dyDescent="0.25">
      <c r="B127" s="91"/>
      <c r="C127" s="31"/>
      <c r="D127" s="255"/>
      <c r="E127" s="158"/>
      <c r="F127" s="158"/>
      <c r="G127" s="158"/>
      <c r="H127" s="160"/>
      <c r="I127" s="398"/>
    </row>
    <row r="129" spans="2:9" ht="17" thickBot="1" x14ac:dyDescent="0.25"/>
    <row r="130" spans="2:9" x14ac:dyDescent="0.2">
      <c r="B130" s="81" t="s">
        <v>279</v>
      </c>
      <c r="C130" s="157">
        <f>Dashboard!E16</f>
        <v>0</v>
      </c>
      <c r="D130" s="104"/>
      <c r="E130" s="104"/>
      <c r="F130" s="104"/>
      <c r="G130" s="104"/>
      <c r="H130" s="104"/>
      <c r="I130" s="83"/>
    </row>
    <row r="131" spans="2:9" x14ac:dyDescent="0.2">
      <c r="B131" s="84"/>
      <c r="C131" s="2"/>
      <c r="D131" s="2"/>
      <c r="E131" s="2"/>
      <c r="F131" s="2"/>
      <c r="G131" s="2"/>
      <c r="H131" s="2"/>
      <c r="I131" s="85"/>
    </row>
    <row r="132" spans="2:9" ht="34" x14ac:dyDescent="0.2">
      <c r="B132" s="116" t="s">
        <v>27</v>
      </c>
      <c r="C132" s="78" t="s">
        <v>37</v>
      </c>
      <c r="D132" s="191" t="s">
        <v>207</v>
      </c>
      <c r="E132" s="191" t="s">
        <v>208</v>
      </c>
      <c r="F132" s="191" t="s">
        <v>268</v>
      </c>
      <c r="G132" s="191" t="s">
        <v>269</v>
      </c>
      <c r="H132" s="191" t="s">
        <v>270</v>
      </c>
      <c r="I132" s="392" t="s">
        <v>271</v>
      </c>
    </row>
    <row r="133" spans="2:9" ht="17" x14ac:dyDescent="0.2">
      <c r="B133" s="184" t="s">
        <v>49</v>
      </c>
      <c r="C133" s="182"/>
      <c r="D133" s="186"/>
      <c r="E133" s="69"/>
      <c r="F133" s="69"/>
      <c r="G133" s="69"/>
      <c r="H133" s="69"/>
      <c r="I133" s="393"/>
    </row>
    <row r="134" spans="2:9" x14ac:dyDescent="0.2">
      <c r="B134" s="84"/>
      <c r="C134" s="47" t="s">
        <v>209</v>
      </c>
      <c r="D134" s="70">
        <f>all_technical_specs!F11</f>
        <v>0</v>
      </c>
      <c r="E134" s="70">
        <f>all_technical_specs!H11</f>
        <v>0</v>
      </c>
      <c r="F134" s="70">
        <f>1-G134</f>
        <v>1</v>
      </c>
      <c r="G134" s="70">
        <f>Dashboard!E21</f>
        <v>0</v>
      </c>
      <c r="H134" s="159" t="e">
        <f>1-I134</f>
        <v>#DIV/0!</v>
      </c>
      <c r="I134" s="399" t="e">
        <f>(1/((2*D134)+E134)*E134)*G134</f>
        <v>#DIV/0!</v>
      </c>
    </row>
    <row r="135" spans="2:9" x14ac:dyDescent="0.2">
      <c r="B135" s="84"/>
      <c r="C135" s="47" t="s">
        <v>210</v>
      </c>
      <c r="D135" s="70">
        <f>all_technical_specs!F12</f>
        <v>0</v>
      </c>
      <c r="E135" s="70">
        <f>all_technical_specs!H12</f>
        <v>0</v>
      </c>
      <c r="F135" s="70">
        <f>1-G135</f>
        <v>0</v>
      </c>
      <c r="G135" s="70">
        <f>Dashboard!E22</f>
        <v>1</v>
      </c>
      <c r="H135" s="159" t="e">
        <f>1-I135</f>
        <v>#DIV/0!</v>
      </c>
      <c r="I135" s="399" t="e">
        <f>(1/((2*D135)+E135)*E135)*G135</f>
        <v>#DIV/0!</v>
      </c>
    </row>
    <row r="136" spans="2:9" x14ac:dyDescent="0.2">
      <c r="B136" s="84"/>
      <c r="C136" s="47" t="s">
        <v>211</v>
      </c>
      <c r="D136" s="70">
        <f>all_technical_specs!F13</f>
        <v>0</v>
      </c>
      <c r="E136" s="70">
        <f>all_technical_specs!H13</f>
        <v>0</v>
      </c>
      <c r="F136" s="70">
        <f>1-G136</f>
        <v>1</v>
      </c>
      <c r="G136" s="70">
        <f>Dashboard!E23</f>
        <v>0</v>
      </c>
      <c r="H136" s="159" t="e">
        <f>1-I136</f>
        <v>#DIV/0!</v>
      </c>
      <c r="I136" s="399" t="e">
        <f>(1/((2*D136)+E136)*E136)*G136</f>
        <v>#DIV/0!</v>
      </c>
    </row>
    <row r="137" spans="2:9" x14ac:dyDescent="0.2">
      <c r="B137" s="89"/>
      <c r="C137" s="45"/>
      <c r="D137" s="187"/>
      <c r="E137" s="187"/>
      <c r="F137" s="187"/>
      <c r="G137" s="187"/>
      <c r="H137" s="188"/>
      <c r="I137" s="394"/>
    </row>
    <row r="138" spans="2:9" x14ac:dyDescent="0.2">
      <c r="B138" s="122" t="s">
        <v>50</v>
      </c>
      <c r="C138" s="47"/>
      <c r="D138" s="70"/>
      <c r="E138" s="70"/>
      <c r="F138" s="70"/>
      <c r="G138" s="70"/>
      <c r="H138" s="159"/>
      <c r="I138" s="395"/>
    </row>
    <row r="139" spans="2:9" x14ac:dyDescent="0.2">
      <c r="B139" s="84"/>
      <c r="C139" s="47" t="s">
        <v>209</v>
      </c>
      <c r="D139" s="70">
        <f>all_technical_specs!F16</f>
        <v>0</v>
      </c>
      <c r="E139" s="70">
        <f>all_technical_specs!H16</f>
        <v>0</v>
      </c>
      <c r="F139" s="70">
        <f>1-G139</f>
        <v>1</v>
      </c>
      <c r="G139" s="70">
        <f>Dashboard!E29</f>
        <v>0</v>
      </c>
      <c r="H139" s="159" t="e">
        <f>1-I139</f>
        <v>#DIV/0!</v>
      </c>
      <c r="I139" s="399" t="e">
        <f>(1/((2*D139)+E139)*E139)*G139</f>
        <v>#DIV/0!</v>
      </c>
    </row>
    <row r="140" spans="2:9" x14ac:dyDescent="0.2">
      <c r="B140" s="84"/>
      <c r="C140" s="47" t="s">
        <v>210</v>
      </c>
      <c r="D140" s="70">
        <f>all_technical_specs!F17</f>
        <v>0</v>
      </c>
      <c r="E140" s="70">
        <f>all_technical_specs!H17</f>
        <v>0</v>
      </c>
      <c r="F140" s="70">
        <f>1-G140</f>
        <v>0</v>
      </c>
      <c r="G140" s="70">
        <f>Dashboard!E30</f>
        <v>1</v>
      </c>
      <c r="H140" s="159" t="e">
        <f>1-I140</f>
        <v>#DIV/0!</v>
      </c>
      <c r="I140" s="399" t="e">
        <f>(1/((2*D140)+E140)*E140)*G140</f>
        <v>#DIV/0!</v>
      </c>
    </row>
    <row r="141" spans="2:9" x14ac:dyDescent="0.2">
      <c r="B141" s="84"/>
      <c r="C141" s="47" t="s">
        <v>211</v>
      </c>
      <c r="D141" s="70">
        <f>all_technical_specs!F18</f>
        <v>0</v>
      </c>
      <c r="E141" s="70">
        <f>all_technical_specs!H18</f>
        <v>0</v>
      </c>
      <c r="F141" s="70">
        <f>1-G141</f>
        <v>1</v>
      </c>
      <c r="G141" s="70">
        <f>Dashboard!E31</f>
        <v>0</v>
      </c>
      <c r="H141" s="159" t="e">
        <f>1-I141</f>
        <v>#DIV/0!</v>
      </c>
      <c r="I141" s="399" t="e">
        <f>(1/((2*D141)+E141)*E141)*G141</f>
        <v>#DIV/0!</v>
      </c>
    </row>
    <row r="142" spans="2:9" x14ac:dyDescent="0.2">
      <c r="B142" s="89"/>
      <c r="C142" s="45"/>
      <c r="D142" s="187"/>
      <c r="E142" s="187"/>
      <c r="F142" s="187"/>
      <c r="G142" s="187"/>
      <c r="H142" s="188"/>
      <c r="I142" s="394"/>
    </row>
    <row r="143" spans="2:9" x14ac:dyDescent="0.2">
      <c r="B143" s="122" t="s">
        <v>589</v>
      </c>
      <c r="C143" s="47"/>
      <c r="D143" s="70"/>
      <c r="E143" s="70"/>
      <c r="F143" s="70"/>
      <c r="G143" s="70"/>
      <c r="H143" s="159"/>
      <c r="I143" s="395"/>
    </row>
    <row r="144" spans="2:9" x14ac:dyDescent="0.2">
      <c r="B144" s="145"/>
      <c r="C144" s="47" t="s">
        <v>209</v>
      </c>
      <c r="D144" s="70">
        <f>all_technical_specs!F21</f>
        <v>0</v>
      </c>
      <c r="E144" s="70">
        <f>all_technical_specs!H21</f>
        <v>0</v>
      </c>
      <c r="F144" s="70">
        <f>1-G144</f>
        <v>1</v>
      </c>
      <c r="G144" s="70">
        <f>Dashboard!E37</f>
        <v>0</v>
      </c>
      <c r="H144" s="159" t="e">
        <f>1-I144</f>
        <v>#DIV/0!</v>
      </c>
      <c r="I144" s="399" t="e">
        <f>(1/((2*D144)+E144)*E144)*G144</f>
        <v>#DIV/0!</v>
      </c>
    </row>
    <row r="145" spans="2:9" x14ac:dyDescent="0.2">
      <c r="B145" s="145"/>
      <c r="C145" s="47" t="s">
        <v>210</v>
      </c>
      <c r="D145" s="70">
        <f>all_technical_specs!F22</f>
        <v>0</v>
      </c>
      <c r="E145" s="70">
        <f>all_technical_specs!H22</f>
        <v>0</v>
      </c>
      <c r="F145" s="70">
        <f>1-G145</f>
        <v>0</v>
      </c>
      <c r="G145" s="70">
        <f>Dashboard!E38</f>
        <v>1</v>
      </c>
      <c r="H145" s="159" t="e">
        <f>1-I145</f>
        <v>#DIV/0!</v>
      </c>
      <c r="I145" s="399" t="e">
        <f>(1/((2*D145)+E145)*E145)*G145</f>
        <v>#DIV/0!</v>
      </c>
    </row>
    <row r="146" spans="2:9" x14ac:dyDescent="0.2">
      <c r="B146" s="122"/>
      <c r="C146" s="47" t="s">
        <v>211</v>
      </c>
      <c r="D146" s="70">
        <f>all_technical_specs!F23</f>
        <v>0</v>
      </c>
      <c r="E146" s="70">
        <f>all_technical_specs!H23</f>
        <v>0</v>
      </c>
      <c r="F146" s="70">
        <f>1-G146</f>
        <v>1</v>
      </c>
      <c r="G146" s="70">
        <f>Dashboard!E39</f>
        <v>0</v>
      </c>
      <c r="H146" s="159" t="e">
        <f>1-I146</f>
        <v>#DIV/0!</v>
      </c>
      <c r="I146" s="399" t="e">
        <f>(1/((2*D146)+E146)*E146)*G146</f>
        <v>#DIV/0!</v>
      </c>
    </row>
    <row r="147" spans="2:9" x14ac:dyDescent="0.2">
      <c r="B147" s="150"/>
      <c r="C147" s="45"/>
      <c r="D147" s="187"/>
      <c r="E147" s="187"/>
      <c r="F147" s="187"/>
      <c r="G147" s="187"/>
      <c r="H147" s="188"/>
      <c r="I147" s="394"/>
    </row>
    <row r="148" spans="2:9" x14ac:dyDescent="0.2">
      <c r="B148" s="122" t="s">
        <v>51</v>
      </c>
      <c r="C148" s="47"/>
      <c r="D148" s="70"/>
      <c r="E148" s="70"/>
      <c r="F148" s="70"/>
      <c r="G148" s="70"/>
      <c r="H148" s="159"/>
      <c r="I148" s="395"/>
    </row>
    <row r="149" spans="2:9" x14ac:dyDescent="0.2">
      <c r="B149" s="145"/>
      <c r="C149" s="47" t="s">
        <v>213</v>
      </c>
      <c r="D149" s="70">
        <f>all_technical_specs!F26</f>
        <v>0</v>
      </c>
      <c r="E149" s="70">
        <f>all_technical_specs!H26</f>
        <v>0</v>
      </c>
      <c r="F149" s="70">
        <f>1-G149</f>
        <v>1</v>
      </c>
      <c r="G149" s="70">
        <f>Dashboard!E45</f>
        <v>0</v>
      </c>
      <c r="H149" s="159" t="e">
        <f>1-I149</f>
        <v>#DIV/0!</v>
      </c>
      <c r="I149" s="399" t="e">
        <f>(1/((2*D149)+E149)*E149)*G149</f>
        <v>#DIV/0!</v>
      </c>
    </row>
    <row r="150" spans="2:9" x14ac:dyDescent="0.2">
      <c r="B150" s="122"/>
      <c r="C150" s="47" t="s">
        <v>214</v>
      </c>
      <c r="D150" s="70">
        <f>all_technical_specs!F27</f>
        <v>0</v>
      </c>
      <c r="E150" s="70">
        <f>all_technical_specs!H27</f>
        <v>0</v>
      </c>
      <c r="F150" s="70">
        <f>1-G150</f>
        <v>1</v>
      </c>
      <c r="G150" s="70">
        <f>Dashboard!E46</f>
        <v>0</v>
      </c>
      <c r="H150" s="159" t="e">
        <f>1-I150</f>
        <v>#DIV/0!</v>
      </c>
      <c r="I150" s="399" t="e">
        <f>(1/((2*D150)+E150)*E150)*G150</f>
        <v>#DIV/0!</v>
      </c>
    </row>
    <row r="151" spans="2:9" x14ac:dyDescent="0.2">
      <c r="B151" s="122"/>
      <c r="C151" s="47" t="s">
        <v>215</v>
      </c>
      <c r="D151" s="70">
        <f>all_technical_specs!F28</f>
        <v>0</v>
      </c>
      <c r="E151" s="70">
        <f>all_technical_specs!H28</f>
        <v>0</v>
      </c>
      <c r="F151" s="70">
        <f>1-G151</f>
        <v>1</v>
      </c>
      <c r="G151" s="70">
        <f>Dashboard!E47</f>
        <v>0</v>
      </c>
      <c r="H151" s="159" t="e">
        <f>1-I151</f>
        <v>#DIV/0!</v>
      </c>
      <c r="I151" s="399" t="e">
        <f>(1/((2*D151)+E151)*E151)*G151</f>
        <v>#DIV/0!</v>
      </c>
    </row>
    <row r="152" spans="2:9" x14ac:dyDescent="0.2">
      <c r="B152" s="122"/>
      <c r="C152" s="47" t="s">
        <v>216</v>
      </c>
      <c r="D152" s="70">
        <f>all_technical_specs!F30</f>
        <v>0</v>
      </c>
      <c r="E152" s="70">
        <f>all_technical_specs!H30</f>
        <v>0</v>
      </c>
      <c r="F152" s="70">
        <f>1-G152</f>
        <v>1</v>
      </c>
      <c r="G152" s="70">
        <f>Dashboard!E48</f>
        <v>0</v>
      </c>
      <c r="H152" s="159" t="e">
        <f>1-I152</f>
        <v>#DIV/0!</v>
      </c>
      <c r="I152" s="399" t="e">
        <f>(1/((2*D152)+E152)*E152)*G152</f>
        <v>#DIV/0!</v>
      </c>
    </row>
    <row r="153" spans="2:9" x14ac:dyDescent="0.2">
      <c r="B153" s="150"/>
      <c r="C153" s="45"/>
      <c r="D153" s="187"/>
      <c r="E153" s="187"/>
      <c r="F153" s="187"/>
      <c r="G153" s="187"/>
      <c r="H153" s="188"/>
      <c r="I153" s="394"/>
    </row>
    <row r="154" spans="2:9" x14ac:dyDescent="0.2">
      <c r="B154" s="122" t="s">
        <v>52</v>
      </c>
      <c r="C154" s="47"/>
      <c r="D154" s="70"/>
      <c r="E154" s="70"/>
      <c r="F154" s="70"/>
      <c r="G154" s="70"/>
      <c r="H154" s="159"/>
      <c r="I154" s="395"/>
    </row>
    <row r="155" spans="2:9" x14ac:dyDescent="0.2">
      <c r="B155" s="145"/>
      <c r="C155" s="47" t="s">
        <v>213</v>
      </c>
      <c r="D155" s="70">
        <f>all_technical_specs!F26</f>
        <v>0</v>
      </c>
      <c r="E155" s="70">
        <f>all_technical_specs!H26</f>
        <v>0</v>
      </c>
      <c r="F155" s="70">
        <f>1-G155</f>
        <v>1</v>
      </c>
      <c r="G155" s="70">
        <f>Dashboard!E55</f>
        <v>0</v>
      </c>
      <c r="H155" s="159" t="e">
        <f>1-I155</f>
        <v>#DIV/0!</v>
      </c>
      <c r="I155" s="399" t="e">
        <f>(1/((2*D155)+E155)*E155)*G155</f>
        <v>#DIV/0!</v>
      </c>
    </row>
    <row r="156" spans="2:9" x14ac:dyDescent="0.2">
      <c r="B156" s="122"/>
      <c r="C156" s="47" t="s">
        <v>214</v>
      </c>
      <c r="D156" s="70">
        <f>all_technical_specs!F27</f>
        <v>0</v>
      </c>
      <c r="E156" s="70">
        <f>all_technical_specs!H27</f>
        <v>0</v>
      </c>
      <c r="F156" s="70">
        <f>1-G156</f>
        <v>1</v>
      </c>
      <c r="G156" s="70">
        <f>Dashboard!E56</f>
        <v>0</v>
      </c>
      <c r="H156" s="159" t="e">
        <f>1-I156</f>
        <v>#DIV/0!</v>
      </c>
      <c r="I156" s="399" t="e">
        <f>(1/((2*D156)+E156)*E156)*G156</f>
        <v>#DIV/0!</v>
      </c>
    </row>
    <row r="157" spans="2:9" x14ac:dyDescent="0.2">
      <c r="B157" s="122"/>
      <c r="C157" s="47" t="s">
        <v>215</v>
      </c>
      <c r="D157" s="70">
        <f>all_technical_specs!F28</f>
        <v>0</v>
      </c>
      <c r="E157" s="70">
        <f>all_technical_specs!H28</f>
        <v>0</v>
      </c>
      <c r="F157" s="70">
        <f>1-G157</f>
        <v>1</v>
      </c>
      <c r="G157" s="70">
        <f>Dashboard!E57</f>
        <v>0</v>
      </c>
      <c r="H157" s="159" t="e">
        <f>1-I157</f>
        <v>#DIV/0!</v>
      </c>
      <c r="I157" s="399" t="e">
        <f>(1/((2*D157)+E157)*E157)*G157</f>
        <v>#DIV/0!</v>
      </c>
    </row>
    <row r="158" spans="2:9" x14ac:dyDescent="0.2">
      <c r="B158" s="122"/>
      <c r="C158" s="47" t="s">
        <v>216</v>
      </c>
      <c r="D158" s="70">
        <f>all_technical_specs!F30</f>
        <v>0</v>
      </c>
      <c r="E158" s="70">
        <f>all_technical_specs!H30</f>
        <v>0</v>
      </c>
      <c r="F158" s="70">
        <f>1-G158</f>
        <v>1</v>
      </c>
      <c r="G158" s="70">
        <f>Dashboard!E58</f>
        <v>0</v>
      </c>
      <c r="H158" s="159" t="e">
        <f>1-I158</f>
        <v>#DIV/0!</v>
      </c>
      <c r="I158" s="399" t="e">
        <f>(1/((2*D158)+E158)*E158)*G158</f>
        <v>#DIV/0!</v>
      </c>
    </row>
    <row r="159" spans="2:9" x14ac:dyDescent="0.2">
      <c r="B159" s="150"/>
      <c r="C159" s="45"/>
      <c r="D159" s="187"/>
      <c r="E159" s="187"/>
      <c r="F159" s="187"/>
      <c r="G159" s="187"/>
      <c r="H159" s="188"/>
      <c r="I159" s="396"/>
    </row>
    <row r="160" spans="2:9" x14ac:dyDescent="0.2">
      <c r="B160" s="122" t="s">
        <v>53</v>
      </c>
      <c r="C160" s="47"/>
      <c r="D160" s="70"/>
      <c r="E160" s="70"/>
      <c r="F160" s="70"/>
      <c r="G160" s="70"/>
      <c r="H160" s="159"/>
      <c r="I160" s="397"/>
    </row>
    <row r="161" spans="2:9" x14ac:dyDescent="0.2">
      <c r="B161" s="145"/>
      <c r="C161" s="47" t="s">
        <v>215</v>
      </c>
      <c r="D161" s="70">
        <f>all_technical_specs!F34</f>
        <v>0</v>
      </c>
      <c r="E161" s="70">
        <f>all_technical_specs!H34</f>
        <v>0</v>
      </c>
      <c r="F161" s="70">
        <f>1-G161</f>
        <v>1</v>
      </c>
      <c r="G161" s="70">
        <v>0</v>
      </c>
      <c r="H161" s="159" t="e">
        <f>1-I161</f>
        <v>#DIV/0!</v>
      </c>
      <c r="I161" s="399" t="e">
        <f>(1/((2*D161)+E161)*E161)*G161</f>
        <v>#DIV/0!</v>
      </c>
    </row>
    <row r="162" spans="2:9" x14ac:dyDescent="0.2">
      <c r="B162" s="122"/>
      <c r="C162" s="47" t="s">
        <v>216</v>
      </c>
      <c r="D162" s="70">
        <f>all_technical_specs!F35</f>
        <v>0</v>
      </c>
      <c r="E162" s="70">
        <f>all_technical_specs!H35</f>
        <v>0</v>
      </c>
      <c r="F162" s="70">
        <f>1-G162</f>
        <v>1</v>
      </c>
      <c r="G162" s="70">
        <v>0</v>
      </c>
      <c r="H162" s="159" t="e">
        <f>1-I162</f>
        <v>#DIV/0!</v>
      </c>
      <c r="I162" s="399" t="e">
        <f>(1/((2*D162)+E162)*E162)*G162</f>
        <v>#DIV/0!</v>
      </c>
    </row>
    <row r="163" spans="2:9" x14ac:dyDescent="0.2">
      <c r="B163" s="122"/>
      <c r="C163" s="47" t="s">
        <v>256</v>
      </c>
      <c r="D163" s="70">
        <f>all_technical_specs!F36</f>
        <v>0</v>
      </c>
      <c r="E163" s="70">
        <f>all_technical_specs!H36</f>
        <v>0</v>
      </c>
      <c r="F163" s="70">
        <f>1-G163</f>
        <v>1</v>
      </c>
      <c r="G163" s="70">
        <v>0</v>
      </c>
      <c r="H163" s="159" t="e">
        <f>1-I163</f>
        <v>#DIV/0!</v>
      </c>
      <c r="I163" s="399" t="e">
        <f>(1/((2*D163)+E163)*E163)*G163</f>
        <v>#DIV/0!</v>
      </c>
    </row>
    <row r="164" spans="2:9" x14ac:dyDescent="0.2">
      <c r="B164" s="122"/>
      <c r="C164" s="47" t="s">
        <v>444</v>
      </c>
      <c r="D164" s="70">
        <f>all_technical_specs!F37</f>
        <v>0</v>
      </c>
      <c r="E164" s="70">
        <f>all_technical_specs!H37</f>
        <v>0</v>
      </c>
      <c r="F164" s="70">
        <f>1-G164</f>
        <v>1</v>
      </c>
      <c r="G164" s="70">
        <v>0</v>
      </c>
      <c r="H164" s="159" t="e">
        <f>1-I164</f>
        <v>#DIV/0!</v>
      </c>
      <c r="I164" s="399" t="e">
        <f>(1/((2*D164)+E164)*E164)*G164</f>
        <v>#DIV/0!</v>
      </c>
    </row>
    <row r="165" spans="2:9" x14ac:dyDescent="0.2">
      <c r="B165" s="89"/>
      <c r="C165" s="45"/>
      <c r="D165" s="187"/>
      <c r="E165" s="187"/>
      <c r="F165" s="187"/>
      <c r="G165" s="187"/>
      <c r="H165" s="188"/>
      <c r="I165" s="394"/>
    </row>
    <row r="166" spans="2:9" x14ac:dyDescent="0.2">
      <c r="B166" s="122" t="s">
        <v>54</v>
      </c>
      <c r="C166" s="47"/>
      <c r="D166" s="70"/>
      <c r="E166" s="70"/>
      <c r="F166" s="70"/>
      <c r="G166" s="70"/>
      <c r="H166" s="159"/>
      <c r="I166" s="395"/>
    </row>
    <row r="167" spans="2:9" x14ac:dyDescent="0.2">
      <c r="B167" s="114"/>
      <c r="C167" s="47" t="s">
        <v>218</v>
      </c>
      <c r="D167" s="70">
        <f>all_technical_specs!F40</f>
        <v>0</v>
      </c>
      <c r="E167" s="70">
        <f>all_technical_specs!H40</f>
        <v>0</v>
      </c>
      <c r="F167" s="70">
        <f>1-G167</f>
        <v>1</v>
      </c>
      <c r="G167" s="70">
        <v>0</v>
      </c>
      <c r="H167" s="159" t="e">
        <f>1-I167</f>
        <v>#DIV/0!</v>
      </c>
      <c r="I167" s="399" t="e">
        <f>(1/((2*D167)+E167)*E167)*G167</f>
        <v>#DIV/0!</v>
      </c>
    </row>
    <row r="168" spans="2:9" ht="17" thickBot="1" x14ac:dyDescent="0.25">
      <c r="B168" s="91"/>
      <c r="C168" s="31"/>
      <c r="D168" s="255"/>
      <c r="E168" s="158"/>
      <c r="F168" s="158"/>
      <c r="G168" s="158"/>
      <c r="H168" s="160"/>
      <c r="I168" s="398"/>
    </row>
  </sheetData>
  <mergeCells count="1">
    <mergeCell ref="B5:H5"/>
  </mergeCells>
  <conditionalFormatting sqref="C130">
    <cfRule type="cellIs" dxfId="11" priority="3" operator="equal">
      <formula>1</formula>
    </cfRule>
  </conditionalFormatting>
  <conditionalFormatting sqref="C89">
    <cfRule type="cellIs" dxfId="10" priority="2" operator="equal">
      <formula>1</formula>
    </cfRule>
  </conditionalFormatting>
  <conditionalFormatting sqref="C48">
    <cfRule type="cellIs" dxfId="9" priority="1" operator="equal">
      <formula>1</formula>
    </cfRule>
  </conditionalFormatting>
  <pageMargins left="0.75" right="0.75" top="1" bottom="1" header="0.5" footer="0.5"/>
  <pageSetup paperSize="9" orientation="portrait" horizontalDpi="4294967292" verticalDpi="4294967292"/>
  <ignoredErrors>
    <ignoredError sqref="G124:G132 G52:G81 G83:G91 G133:G158 G92:G122" formula="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8" tint="0.39997558519241921"/>
  </sheetPr>
  <dimension ref="B2:L19"/>
  <sheetViews>
    <sheetView workbookViewId="0">
      <selection activeCell="J64" sqref="J64"/>
    </sheetView>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6" t="s">
        <v>49</v>
      </c>
    </row>
    <row r="4" spans="2:12" x14ac:dyDescent="0.2">
      <c r="B4" s="3" t="s">
        <v>36</v>
      </c>
      <c r="C4" s="4"/>
      <c r="D4" s="4"/>
      <c r="E4" s="5"/>
    </row>
    <row r="5" spans="2:12" ht="30" customHeight="1" x14ac:dyDescent="0.2">
      <c r="B5" s="221" t="s">
        <v>402</v>
      </c>
      <c r="C5" s="8"/>
      <c r="D5" s="8"/>
      <c r="E5" s="9"/>
    </row>
    <row r="6" spans="2:12" ht="17" thickBot="1" x14ac:dyDescent="0.25"/>
    <row r="7" spans="2:12" x14ac:dyDescent="0.2">
      <c r="B7" s="81" t="s">
        <v>272</v>
      </c>
      <c r="C7" s="104"/>
      <c r="D7" s="104"/>
      <c r="E7" s="104"/>
      <c r="F7" s="104"/>
      <c r="G7" s="104"/>
      <c r="H7" s="104"/>
      <c r="I7" s="104"/>
      <c r="J7" s="104"/>
      <c r="K7" s="104"/>
      <c r="L7" s="83"/>
    </row>
    <row r="8" spans="2:12" x14ac:dyDescent="0.2">
      <c r="B8" s="84"/>
      <c r="L8" s="85"/>
    </row>
    <row r="9" spans="2:12" ht="34" x14ac:dyDescent="0.2">
      <c r="B9" s="109" t="s">
        <v>37</v>
      </c>
      <c r="C9" s="95" t="s">
        <v>38</v>
      </c>
      <c r="D9" s="23" t="s">
        <v>579</v>
      </c>
      <c r="E9" s="22" t="s">
        <v>580</v>
      </c>
      <c r="F9" s="134" t="s">
        <v>581</v>
      </c>
      <c r="G9" s="134" t="s">
        <v>582</v>
      </c>
      <c r="H9" s="22" t="s">
        <v>583</v>
      </c>
      <c r="I9" s="134" t="s">
        <v>584</v>
      </c>
      <c r="J9" s="135" t="s">
        <v>585</v>
      </c>
      <c r="K9" s="22"/>
      <c r="L9" s="110" t="s">
        <v>17</v>
      </c>
    </row>
    <row r="10" spans="2:12" x14ac:dyDescent="0.2">
      <c r="B10" s="120"/>
      <c r="C10" s="74"/>
      <c r="D10" s="73"/>
      <c r="E10" s="73"/>
      <c r="F10" s="79"/>
      <c r="G10" s="79"/>
      <c r="H10" s="73"/>
      <c r="I10" s="79"/>
      <c r="J10" s="80"/>
      <c r="K10" s="73"/>
      <c r="L10" s="181"/>
    </row>
    <row r="11" spans="2:12" x14ac:dyDescent="0.2">
      <c r="B11" s="122" t="s">
        <v>209</v>
      </c>
      <c r="C11" s="47" t="s">
        <v>41</v>
      </c>
      <c r="D11" s="434" t="e">
        <f>'Fuel mixes'!E22</f>
        <v>#DIV/0!</v>
      </c>
      <c r="E11" s="439" t="e">
        <f>D11/all_technical_specs!F11</f>
        <v>#DIV/0!</v>
      </c>
      <c r="F11" s="461" t="e">
        <f>E11*'Fuel allocation'!D11</f>
        <v>#DIV/0!</v>
      </c>
      <c r="G11" s="461" t="e">
        <f>E11*'Fuel allocation'!E11</f>
        <v>#DIV/0!</v>
      </c>
      <c r="H11" s="439" t="e">
        <f>E11*all_technical_specs!H11</f>
        <v>#DIV/0!</v>
      </c>
      <c r="I11" s="461" t="e">
        <f>H11*(1-Dashboard!E21)</f>
        <v>#DIV/0!</v>
      </c>
      <c r="J11" s="462" t="e">
        <f>H11*Dashboard!E21</f>
        <v>#DIV/0!</v>
      </c>
      <c r="K11"/>
      <c r="L11" s="29"/>
    </row>
    <row r="12" spans="2:12" x14ac:dyDescent="0.2">
      <c r="B12" s="84"/>
      <c r="C12" s="45"/>
      <c r="D12" s="436"/>
      <c r="E12" s="436"/>
      <c r="F12" s="463"/>
      <c r="G12" s="463"/>
      <c r="H12" s="436"/>
      <c r="I12" s="463"/>
      <c r="J12" s="464"/>
      <c r="K12"/>
      <c r="L12" s="29"/>
    </row>
    <row r="13" spans="2:12" x14ac:dyDescent="0.2">
      <c r="B13" s="122" t="s">
        <v>210</v>
      </c>
      <c r="C13" s="47" t="s">
        <v>43</v>
      </c>
      <c r="D13" s="434" t="e">
        <f>'Fuel mixes'!E23</f>
        <v>#DIV/0!</v>
      </c>
      <c r="E13" s="439" t="e">
        <f>D13/all_technical_specs!F12</f>
        <v>#DIV/0!</v>
      </c>
      <c r="F13" s="461" t="e">
        <f>E13*'Fuel allocation'!D12</f>
        <v>#DIV/0!</v>
      </c>
      <c r="G13" s="461" t="e">
        <f>E13*'Fuel allocation'!E12</f>
        <v>#DIV/0!</v>
      </c>
      <c r="H13" s="439" t="e">
        <f>E13*all_technical_specs!H12</f>
        <v>#DIV/0!</v>
      </c>
      <c r="I13" s="461" t="e">
        <f>H13*(1-Dashboard!E22)</f>
        <v>#DIV/0!</v>
      </c>
      <c r="J13" s="462" t="e">
        <f>H13*Dashboard!E22</f>
        <v>#DIV/0!</v>
      </c>
      <c r="K13"/>
      <c r="L13" s="29"/>
    </row>
    <row r="14" spans="2:12" x14ac:dyDescent="0.2">
      <c r="B14" s="84"/>
      <c r="C14" s="45"/>
      <c r="D14" s="436"/>
      <c r="E14" s="436"/>
      <c r="F14" s="463"/>
      <c r="G14" s="463"/>
      <c r="H14" s="436"/>
      <c r="I14" s="463"/>
      <c r="J14" s="464"/>
      <c r="K14"/>
      <c r="L14" s="29"/>
    </row>
    <row r="15" spans="2:12" x14ac:dyDescent="0.2">
      <c r="B15" s="122" t="s">
        <v>273</v>
      </c>
      <c r="C15" s="47" t="s">
        <v>212</v>
      </c>
      <c r="D15" s="434" t="e">
        <f>'Fuel mixes'!E24</f>
        <v>#DIV/0!</v>
      </c>
      <c r="E15" s="439" t="e">
        <f>D15/all_technical_specs!F13</f>
        <v>#DIV/0!</v>
      </c>
      <c r="F15" s="461" t="e">
        <f>E15*'Fuel allocation'!D13</f>
        <v>#DIV/0!</v>
      </c>
      <c r="G15" s="461" t="e">
        <f>E15*'Fuel allocation'!E13</f>
        <v>#DIV/0!</v>
      </c>
      <c r="H15" s="439" t="e">
        <f>E15*all_technical_specs!H13</f>
        <v>#DIV/0!</v>
      </c>
      <c r="I15" s="461" t="e">
        <f>H15*(1-Dashboard!E23)</f>
        <v>#DIV/0!</v>
      </c>
      <c r="J15" s="462" t="e">
        <f>H15*Dashboard!E23</f>
        <v>#DIV/0!</v>
      </c>
      <c r="K15"/>
      <c r="L15" s="29"/>
    </row>
    <row r="16" spans="2:12" ht="17" thickBot="1" x14ac:dyDescent="0.25">
      <c r="B16" s="130"/>
      <c r="C16" s="132"/>
      <c r="D16" s="438"/>
      <c r="E16" s="438"/>
      <c r="F16" s="438"/>
      <c r="G16" s="438"/>
      <c r="H16" s="438"/>
      <c r="I16" s="438"/>
      <c r="J16" s="465"/>
      <c r="K16" s="131" t="s">
        <v>334</v>
      </c>
      <c r="L16" s="29"/>
    </row>
    <row r="17" spans="2:12" ht="17" thickTop="1" x14ac:dyDescent="0.2">
      <c r="B17" s="84"/>
      <c r="C17" s="47"/>
      <c r="D17" s="434"/>
      <c r="E17" s="434"/>
      <c r="F17" s="434"/>
      <c r="G17" s="434"/>
      <c r="H17" s="434"/>
      <c r="I17" s="434"/>
      <c r="J17" s="455"/>
      <c r="K17"/>
      <c r="L17" s="29"/>
    </row>
    <row r="18" spans="2:12" x14ac:dyDescent="0.2">
      <c r="B18" s="122" t="s">
        <v>342</v>
      </c>
      <c r="C18" s="47" t="s">
        <v>340</v>
      </c>
      <c r="D18" s="439" t="e">
        <f>SUM(D11+D13+D15)</f>
        <v>#DIV/0!</v>
      </c>
      <c r="E18" s="439" t="e">
        <f t="shared" ref="E18:J18" si="0">SUM(E11+E13+E15)</f>
        <v>#DIV/0!</v>
      </c>
      <c r="F18" s="439" t="e">
        <f t="shared" si="0"/>
        <v>#DIV/0!</v>
      </c>
      <c r="G18" s="439" t="e">
        <f t="shared" si="0"/>
        <v>#DIV/0!</v>
      </c>
      <c r="H18" s="439" t="e">
        <f t="shared" si="0"/>
        <v>#DIV/0!</v>
      </c>
      <c r="I18" s="439" t="e">
        <f t="shared" si="0"/>
        <v>#DIV/0!</v>
      </c>
      <c r="J18" s="466" t="e">
        <f t="shared" si="0"/>
        <v>#DIV/0!</v>
      </c>
      <c r="K18"/>
      <c r="L18" s="29"/>
    </row>
    <row r="19" spans="2:12" ht="17" thickBot="1" x14ac:dyDescent="0.25">
      <c r="B19" s="91"/>
      <c r="C19" s="108"/>
      <c r="D19" s="31"/>
      <c r="E19" s="31"/>
      <c r="F19" s="31"/>
      <c r="G19" s="31"/>
      <c r="H19" s="31"/>
      <c r="I19" s="31"/>
      <c r="J19" s="108"/>
      <c r="K19" s="31"/>
      <c r="L19" s="32"/>
    </row>
  </sheetData>
  <pageMargins left="0.75" right="0.75" top="1" bottom="1" header="0.5" footer="0.5"/>
  <pageSetup paperSize="9" orientation="portrait" horizontalDpi="4294967292" verticalDpi="429496729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8" tint="0.39997558519241921"/>
  </sheetPr>
  <dimension ref="B2:L19"/>
  <sheetViews>
    <sheetView workbookViewId="0"/>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6" t="s">
        <v>50</v>
      </c>
    </row>
    <row r="4" spans="2:12" x14ac:dyDescent="0.2">
      <c r="B4" s="3" t="s">
        <v>36</v>
      </c>
      <c r="C4" s="4"/>
      <c r="D4" s="4"/>
      <c r="E4" s="5"/>
    </row>
    <row r="5" spans="2:12" ht="30" customHeight="1" x14ac:dyDescent="0.2">
      <c r="B5" s="221" t="s">
        <v>403</v>
      </c>
      <c r="C5" s="8"/>
      <c r="D5" s="8"/>
      <c r="E5" s="9"/>
    </row>
    <row r="6" spans="2:12" ht="17" thickBot="1" x14ac:dyDescent="0.25"/>
    <row r="7" spans="2:12" x14ac:dyDescent="0.2">
      <c r="B7" s="81" t="s">
        <v>272</v>
      </c>
      <c r="C7" s="104"/>
      <c r="D7" s="104"/>
      <c r="E7" s="104"/>
      <c r="F7" s="104"/>
      <c r="G7" s="104"/>
      <c r="H7" s="104"/>
      <c r="I7" s="104"/>
      <c r="J7" s="104"/>
      <c r="K7" s="104"/>
      <c r="L7" s="83"/>
    </row>
    <row r="8" spans="2:12" x14ac:dyDescent="0.2">
      <c r="B8" s="84"/>
      <c r="L8" s="85"/>
    </row>
    <row r="9" spans="2:12" ht="34" x14ac:dyDescent="0.2">
      <c r="B9" s="109" t="s">
        <v>37</v>
      </c>
      <c r="C9" s="95" t="s">
        <v>38</v>
      </c>
      <c r="D9" s="23" t="s">
        <v>579</v>
      </c>
      <c r="E9" s="22" t="s">
        <v>580</v>
      </c>
      <c r="F9" s="134" t="s">
        <v>581</v>
      </c>
      <c r="G9" s="134" t="s">
        <v>582</v>
      </c>
      <c r="H9" s="22" t="s">
        <v>583</v>
      </c>
      <c r="I9" s="134" t="s">
        <v>584</v>
      </c>
      <c r="J9" s="135" t="s">
        <v>585</v>
      </c>
      <c r="K9" s="22"/>
      <c r="L9" s="110" t="s">
        <v>17</v>
      </c>
    </row>
    <row r="10" spans="2:12" x14ac:dyDescent="0.2">
      <c r="B10" s="120"/>
      <c r="C10" s="74"/>
      <c r="D10" s="73"/>
      <c r="E10" s="73"/>
      <c r="F10" s="79"/>
      <c r="G10" s="79"/>
      <c r="H10" s="73"/>
      <c r="I10" s="79"/>
      <c r="J10" s="80"/>
      <c r="K10" s="73"/>
      <c r="L10" s="181"/>
    </row>
    <row r="11" spans="2:12" x14ac:dyDescent="0.2">
      <c r="B11" s="122" t="s">
        <v>209</v>
      </c>
      <c r="C11" s="47" t="s">
        <v>41</v>
      </c>
      <c r="D11" s="434" t="e">
        <f>'Fuel mixes'!E28</f>
        <v>#DIV/0!</v>
      </c>
      <c r="E11" s="439" t="e">
        <f>D11/all_technical_specs!F16</f>
        <v>#DIV/0!</v>
      </c>
      <c r="F11" s="461" t="e">
        <f>E11*'Fuel allocation'!D16</f>
        <v>#DIV/0!</v>
      </c>
      <c r="G11" s="461" t="e">
        <f>E11*'Fuel allocation'!E16</f>
        <v>#DIV/0!</v>
      </c>
      <c r="H11" s="439" t="e">
        <f>E11*all_technical_specs!H16</f>
        <v>#DIV/0!</v>
      </c>
      <c r="I11" s="461" t="e">
        <f>H11*(1-Dashboard!E29)</f>
        <v>#DIV/0!</v>
      </c>
      <c r="J11" s="462" t="e">
        <f>H11*Dashboard!E29</f>
        <v>#DIV/0!</v>
      </c>
      <c r="K11"/>
      <c r="L11" s="29"/>
    </row>
    <row r="12" spans="2:12" x14ac:dyDescent="0.2">
      <c r="B12" s="84"/>
      <c r="C12" s="45"/>
      <c r="D12" s="436"/>
      <c r="E12" s="436"/>
      <c r="F12" s="463"/>
      <c r="G12" s="463"/>
      <c r="H12" s="436"/>
      <c r="I12" s="463"/>
      <c r="J12" s="464"/>
      <c r="K12"/>
      <c r="L12" s="29"/>
    </row>
    <row r="13" spans="2:12" x14ac:dyDescent="0.2">
      <c r="B13" s="122" t="s">
        <v>210</v>
      </c>
      <c r="C13" s="47" t="s">
        <v>43</v>
      </c>
      <c r="D13" s="434" t="e">
        <f>'Fuel mixes'!E29</f>
        <v>#DIV/0!</v>
      </c>
      <c r="E13" s="439" t="e">
        <f>D13/all_technical_specs!F17</f>
        <v>#DIV/0!</v>
      </c>
      <c r="F13" s="461" t="e">
        <f>E13*'Fuel allocation'!D17</f>
        <v>#DIV/0!</v>
      </c>
      <c r="G13" s="461" t="e">
        <f>E13*'Fuel allocation'!E17</f>
        <v>#DIV/0!</v>
      </c>
      <c r="H13" s="439" t="e">
        <f>E13*all_technical_specs!H17</f>
        <v>#DIV/0!</v>
      </c>
      <c r="I13" s="461" t="e">
        <f>H13*(1-Dashboard!E30)</f>
        <v>#DIV/0!</v>
      </c>
      <c r="J13" s="462" t="e">
        <f>H13*Dashboard!E30</f>
        <v>#DIV/0!</v>
      </c>
      <c r="K13"/>
      <c r="L13" s="29"/>
    </row>
    <row r="14" spans="2:12" x14ac:dyDescent="0.2">
      <c r="B14" s="84"/>
      <c r="C14" s="45"/>
      <c r="D14" s="436"/>
      <c r="E14" s="436"/>
      <c r="F14" s="463"/>
      <c r="G14" s="463"/>
      <c r="H14" s="436"/>
      <c r="I14" s="463"/>
      <c r="J14" s="464"/>
      <c r="K14"/>
      <c r="L14" s="29"/>
    </row>
    <row r="15" spans="2:12" x14ac:dyDescent="0.2">
      <c r="B15" s="122" t="s">
        <v>273</v>
      </c>
      <c r="C15" s="47" t="s">
        <v>212</v>
      </c>
      <c r="D15" s="434" t="e">
        <f>'Fuel mixes'!E30</f>
        <v>#DIV/0!</v>
      </c>
      <c r="E15" s="439" t="e">
        <f>D15/all_technical_specs!F18</f>
        <v>#DIV/0!</v>
      </c>
      <c r="F15" s="461" t="e">
        <f>E15*'Fuel allocation'!D18</f>
        <v>#DIV/0!</v>
      </c>
      <c r="G15" s="461" t="e">
        <f>E15*'Fuel allocation'!E18</f>
        <v>#DIV/0!</v>
      </c>
      <c r="H15" s="439" t="e">
        <f>E15*all_technical_specs!H18</f>
        <v>#DIV/0!</v>
      </c>
      <c r="I15" s="461" t="e">
        <f>H15*(1-Dashboard!E31)</f>
        <v>#DIV/0!</v>
      </c>
      <c r="J15" s="462" t="e">
        <f>H15*Dashboard!E31</f>
        <v>#DIV/0!</v>
      </c>
      <c r="K15"/>
      <c r="L15" s="29"/>
    </row>
    <row r="16" spans="2:12" ht="17" thickBot="1" x14ac:dyDescent="0.25">
      <c r="B16" s="130"/>
      <c r="C16" s="132"/>
      <c r="D16" s="438"/>
      <c r="E16" s="438"/>
      <c r="F16" s="438"/>
      <c r="G16" s="438"/>
      <c r="H16" s="438"/>
      <c r="I16" s="438"/>
      <c r="J16" s="465"/>
      <c r="K16" s="131" t="s">
        <v>334</v>
      </c>
      <c r="L16" s="29"/>
    </row>
    <row r="17" spans="2:12" ht="17" thickTop="1" x14ac:dyDescent="0.2">
      <c r="B17" s="84"/>
      <c r="C17" s="47"/>
      <c r="D17" s="434"/>
      <c r="E17" s="434"/>
      <c r="F17" s="434"/>
      <c r="G17" s="434"/>
      <c r="H17" s="434"/>
      <c r="I17" s="434"/>
      <c r="J17" s="455"/>
      <c r="K17"/>
      <c r="L17" s="29"/>
    </row>
    <row r="18" spans="2:12" x14ac:dyDescent="0.2">
      <c r="B18" s="122" t="s">
        <v>343</v>
      </c>
      <c r="C18" s="47" t="s">
        <v>340</v>
      </c>
      <c r="D18" s="439" t="e">
        <f>SUM(D11+D13+D15)</f>
        <v>#DIV/0!</v>
      </c>
      <c r="E18" s="439" t="e">
        <f t="shared" ref="E18:J18" si="0">SUM(E11+E13+E15)</f>
        <v>#DIV/0!</v>
      </c>
      <c r="F18" s="439" t="e">
        <f t="shared" si="0"/>
        <v>#DIV/0!</v>
      </c>
      <c r="G18" s="439" t="e">
        <f t="shared" si="0"/>
        <v>#DIV/0!</v>
      </c>
      <c r="H18" s="439" t="e">
        <f t="shared" si="0"/>
        <v>#DIV/0!</v>
      </c>
      <c r="I18" s="439" t="e">
        <f t="shared" si="0"/>
        <v>#DIV/0!</v>
      </c>
      <c r="J18" s="466" t="e">
        <f t="shared" si="0"/>
        <v>#DIV/0!</v>
      </c>
      <c r="K18"/>
      <c r="L18" s="29"/>
    </row>
    <row r="19" spans="2:12" ht="17" thickBot="1" x14ac:dyDescent="0.25">
      <c r="B19" s="91"/>
      <c r="C19" s="108"/>
      <c r="D19" s="31"/>
      <c r="E19" s="31"/>
      <c r="F19" s="31"/>
      <c r="G19" s="31"/>
      <c r="H19" s="31"/>
      <c r="I19" s="31"/>
      <c r="J19" s="108"/>
      <c r="K19" s="31"/>
      <c r="L19" s="32"/>
    </row>
  </sheetData>
  <pageMargins left="0.75" right="0.75" top="1" bottom="1" header="0.5" footer="0.5"/>
  <pageSetup paperSize="9" orientation="portrait" horizontalDpi="4294967292" verticalDpi="429496729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8" tint="0.39997558519241921"/>
  </sheetPr>
  <dimension ref="B2:L19"/>
  <sheetViews>
    <sheetView workbookViewId="0"/>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6" t="s">
        <v>121</v>
      </c>
    </row>
    <row r="4" spans="2:12" x14ac:dyDescent="0.2">
      <c r="B4" s="3" t="s">
        <v>36</v>
      </c>
      <c r="C4" s="4"/>
      <c r="D4" s="4"/>
      <c r="E4" s="5"/>
    </row>
    <row r="5" spans="2:12" ht="30" customHeight="1" x14ac:dyDescent="0.2">
      <c r="B5" s="222" t="s">
        <v>658</v>
      </c>
      <c r="C5" s="8"/>
      <c r="D5" s="8"/>
      <c r="E5" s="9"/>
    </row>
    <row r="6" spans="2:12" ht="17" thickBot="1" x14ac:dyDescent="0.25"/>
    <row r="7" spans="2:12" x14ac:dyDescent="0.2">
      <c r="B7" s="81" t="s">
        <v>272</v>
      </c>
      <c r="C7" s="104"/>
      <c r="D7" s="104"/>
      <c r="E7" s="104"/>
      <c r="F7" s="104"/>
      <c r="G7" s="104"/>
      <c r="H7" s="104"/>
      <c r="I7" s="104"/>
      <c r="J7" s="104"/>
      <c r="K7" s="104"/>
      <c r="L7" s="83"/>
    </row>
    <row r="8" spans="2:12" x14ac:dyDescent="0.2">
      <c r="B8" s="84"/>
      <c r="L8" s="85"/>
    </row>
    <row r="9" spans="2:12" ht="34" x14ac:dyDescent="0.2">
      <c r="B9" s="109" t="s">
        <v>37</v>
      </c>
      <c r="C9" s="95" t="s">
        <v>38</v>
      </c>
      <c r="D9" s="23" t="s">
        <v>579</v>
      </c>
      <c r="E9" s="22" t="s">
        <v>580</v>
      </c>
      <c r="F9" s="134" t="s">
        <v>581</v>
      </c>
      <c r="G9" s="134" t="s">
        <v>582</v>
      </c>
      <c r="H9" s="22" t="s">
        <v>583</v>
      </c>
      <c r="I9" s="134" t="s">
        <v>584</v>
      </c>
      <c r="J9" s="135" t="s">
        <v>585</v>
      </c>
      <c r="K9" s="22"/>
      <c r="L9" s="110" t="s">
        <v>17</v>
      </c>
    </row>
    <row r="10" spans="2:12" x14ac:dyDescent="0.2">
      <c r="B10" s="120"/>
      <c r="C10" s="74"/>
      <c r="D10" s="73"/>
      <c r="E10" s="73"/>
      <c r="F10" s="79"/>
      <c r="G10" s="79"/>
      <c r="H10" s="73"/>
      <c r="I10" s="79"/>
      <c r="J10" s="80"/>
      <c r="K10" s="73"/>
      <c r="L10" s="181"/>
    </row>
    <row r="11" spans="2:12" x14ac:dyDescent="0.2">
      <c r="B11" s="122" t="s">
        <v>209</v>
      </c>
      <c r="C11" s="47" t="s">
        <v>41</v>
      </c>
      <c r="D11" s="434" t="e">
        <f>'Fuel mixes'!E34</f>
        <v>#DIV/0!</v>
      </c>
      <c r="E11" s="439" t="e">
        <f>D11/all_technical_specs!F21</f>
        <v>#DIV/0!</v>
      </c>
      <c r="F11" s="461" t="e">
        <f>E11*'Fuel allocation'!D21</f>
        <v>#DIV/0!</v>
      </c>
      <c r="G11" s="461" t="e">
        <f>E11*'Fuel allocation'!E21</f>
        <v>#DIV/0!</v>
      </c>
      <c r="H11" s="439" t="e">
        <f>E11*all_technical_specs!H21</f>
        <v>#DIV/0!</v>
      </c>
      <c r="I11" s="461" t="e">
        <f>H11*(1-Dashboard!E37)</f>
        <v>#DIV/0!</v>
      </c>
      <c r="J11" s="462" t="e">
        <f>H11*Dashboard!E37</f>
        <v>#DIV/0!</v>
      </c>
      <c r="K11"/>
      <c r="L11" s="29"/>
    </row>
    <row r="12" spans="2:12" x14ac:dyDescent="0.2">
      <c r="B12" s="84"/>
      <c r="C12" s="45"/>
      <c r="D12" s="436"/>
      <c r="E12" s="436"/>
      <c r="F12" s="463"/>
      <c r="G12" s="463"/>
      <c r="H12" s="436"/>
      <c r="I12" s="463"/>
      <c r="J12" s="464"/>
      <c r="K12"/>
      <c r="L12" s="29"/>
    </row>
    <row r="13" spans="2:12" x14ac:dyDescent="0.2">
      <c r="B13" s="145" t="s">
        <v>210</v>
      </c>
      <c r="C13" s="230" t="s">
        <v>43</v>
      </c>
      <c r="D13" s="434" t="e">
        <f>'Fuel mixes'!E35</f>
        <v>#DIV/0!</v>
      </c>
      <c r="E13" s="439" t="e">
        <f>D13/all_technical_specs!F22</f>
        <v>#DIV/0!</v>
      </c>
      <c r="F13" s="461" t="e">
        <f>E13*'Fuel allocation'!D22</f>
        <v>#DIV/0!</v>
      </c>
      <c r="G13" s="461" t="e">
        <f>E13*'Fuel allocation'!E22</f>
        <v>#DIV/0!</v>
      </c>
      <c r="H13" s="439" t="e">
        <f>E13*all_technical_specs!H22</f>
        <v>#DIV/0!</v>
      </c>
      <c r="I13" s="461" t="e">
        <f>H13*(1-Dashboard!E38)</f>
        <v>#DIV/0!</v>
      </c>
      <c r="J13" s="462" t="e">
        <f>H13*Dashboard!E38</f>
        <v>#DIV/0!</v>
      </c>
      <c r="K13"/>
      <c r="L13" s="29"/>
    </row>
    <row r="14" spans="2:12" x14ac:dyDescent="0.2">
      <c r="B14" s="84"/>
      <c r="C14" s="45"/>
      <c r="D14" s="436"/>
      <c r="E14" s="436"/>
      <c r="F14" s="463"/>
      <c r="G14" s="463"/>
      <c r="H14" s="436"/>
      <c r="I14" s="463"/>
      <c r="J14" s="464"/>
      <c r="K14"/>
      <c r="L14" s="29"/>
    </row>
    <row r="15" spans="2:12" x14ac:dyDescent="0.2">
      <c r="B15" s="122" t="s">
        <v>273</v>
      </c>
      <c r="C15" s="47" t="s">
        <v>212</v>
      </c>
      <c r="D15" s="434" t="e">
        <f>'Fuel mixes'!E36</f>
        <v>#DIV/0!</v>
      </c>
      <c r="E15" s="439" t="e">
        <f>D15/all_technical_specs!F23</f>
        <v>#DIV/0!</v>
      </c>
      <c r="F15" s="461" t="e">
        <f>E15*'Fuel allocation'!D23</f>
        <v>#DIV/0!</v>
      </c>
      <c r="G15" s="461" t="e">
        <f>E15*'Fuel allocation'!E23</f>
        <v>#DIV/0!</v>
      </c>
      <c r="H15" s="439" t="e">
        <f>E15*all_technical_specs!H23</f>
        <v>#DIV/0!</v>
      </c>
      <c r="I15" s="461" t="e">
        <f>H15*(1-Dashboard!E39)</f>
        <v>#DIV/0!</v>
      </c>
      <c r="J15" s="462" t="e">
        <f>H15*Dashboard!E39</f>
        <v>#DIV/0!</v>
      </c>
      <c r="K15"/>
      <c r="L15" s="29"/>
    </row>
    <row r="16" spans="2:12" ht="17" thickBot="1" x14ac:dyDescent="0.25">
      <c r="B16" s="130"/>
      <c r="C16" s="132"/>
      <c r="D16" s="438"/>
      <c r="E16" s="438"/>
      <c r="F16" s="438"/>
      <c r="G16" s="438"/>
      <c r="H16" s="438"/>
      <c r="I16" s="438"/>
      <c r="J16" s="465"/>
      <c r="K16" s="131" t="s">
        <v>334</v>
      </c>
      <c r="L16" s="29"/>
    </row>
    <row r="17" spans="2:12" ht="17" thickTop="1" x14ac:dyDescent="0.2">
      <c r="B17" s="84"/>
      <c r="C17" s="47"/>
      <c r="D17" s="434"/>
      <c r="E17" s="434"/>
      <c r="F17" s="434"/>
      <c r="G17" s="434"/>
      <c r="H17" s="434"/>
      <c r="I17" s="434"/>
      <c r="J17" s="455"/>
      <c r="K17"/>
      <c r="L17" s="29"/>
    </row>
    <row r="18" spans="2:12" x14ac:dyDescent="0.2">
      <c r="B18" s="122" t="s">
        <v>659</v>
      </c>
      <c r="C18" s="47" t="s">
        <v>340</v>
      </c>
      <c r="D18" s="439" t="e">
        <f>SUM(D11+D13+D15)</f>
        <v>#DIV/0!</v>
      </c>
      <c r="E18" s="439" t="e">
        <f t="shared" ref="E18:J18" si="0">SUM(E11+E13+E15)</f>
        <v>#DIV/0!</v>
      </c>
      <c r="F18" s="439" t="e">
        <f t="shared" si="0"/>
        <v>#DIV/0!</v>
      </c>
      <c r="G18" s="439" t="e">
        <f t="shared" si="0"/>
        <v>#DIV/0!</v>
      </c>
      <c r="H18" s="439" t="e">
        <f t="shared" si="0"/>
        <v>#DIV/0!</v>
      </c>
      <c r="I18" s="439" t="e">
        <f t="shared" si="0"/>
        <v>#DIV/0!</v>
      </c>
      <c r="J18" s="466" t="e">
        <f t="shared" si="0"/>
        <v>#DIV/0!</v>
      </c>
      <c r="K18"/>
      <c r="L18" s="29"/>
    </row>
    <row r="19" spans="2:12" ht="17" thickBot="1" x14ac:dyDescent="0.25">
      <c r="B19" s="91"/>
      <c r="C19" s="108"/>
      <c r="D19" s="31"/>
      <c r="E19" s="31"/>
      <c r="F19" s="31"/>
      <c r="G19" s="31"/>
      <c r="H19" s="31"/>
      <c r="I19" s="31"/>
      <c r="J19" s="108"/>
      <c r="K19" s="31"/>
      <c r="L19" s="32"/>
    </row>
  </sheetData>
  <pageMargins left="0.75" right="0.75" top="1" bottom="1" header="0.5" footer="0.5"/>
  <pageSetup paperSize="9" orientation="portrait" horizontalDpi="4294967292" verticalDpi="429496729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8" tint="0.39997558519241921"/>
  </sheetPr>
  <dimension ref="B2:L43"/>
  <sheetViews>
    <sheetView workbookViewId="0"/>
  </sheetViews>
  <sheetFormatPr baseColWidth="10" defaultRowHeight="16" x14ac:dyDescent="0.2"/>
  <cols>
    <col min="1" max="1" width="10.83203125" style="2"/>
    <col min="2" max="2" width="21.5" style="2" customWidth="1"/>
    <col min="3" max="10" width="20.33203125" style="2" customWidth="1"/>
    <col min="11" max="11" width="4.33203125" style="2" customWidth="1"/>
    <col min="12" max="12" width="31.33203125" style="2" customWidth="1"/>
    <col min="13" max="16384" width="10.83203125" style="2"/>
  </cols>
  <sheetData>
    <row r="2" spans="2:12" ht="21" x14ac:dyDescent="0.25">
      <c r="B2" s="16" t="s">
        <v>51</v>
      </c>
    </row>
    <row r="4" spans="2:12" x14ac:dyDescent="0.2">
      <c r="B4" s="3" t="s">
        <v>36</v>
      </c>
      <c r="C4" s="4"/>
      <c r="D4" s="4"/>
      <c r="E4" s="5"/>
    </row>
    <row r="5" spans="2:12" ht="19" customHeight="1" x14ac:dyDescent="0.2">
      <c r="B5" s="222" t="s">
        <v>404</v>
      </c>
      <c r="C5" s="8"/>
      <c r="D5" s="8"/>
      <c r="E5" s="9"/>
    </row>
    <row r="6" spans="2:12" ht="17" thickBot="1" x14ac:dyDescent="0.25"/>
    <row r="7" spans="2:12" x14ac:dyDescent="0.2">
      <c r="B7" s="81" t="s">
        <v>272</v>
      </c>
      <c r="C7" s="104"/>
      <c r="D7" s="104"/>
      <c r="E7" s="104"/>
      <c r="F7" s="104"/>
      <c r="G7" s="104"/>
      <c r="H7" s="104"/>
      <c r="I7" s="104"/>
      <c r="J7" s="104"/>
      <c r="K7" s="104"/>
      <c r="L7" s="83"/>
    </row>
    <row r="8" spans="2:12" x14ac:dyDescent="0.2">
      <c r="B8" s="84"/>
      <c r="L8" s="85"/>
    </row>
    <row r="9" spans="2:12" ht="34" x14ac:dyDescent="0.2">
      <c r="B9" s="126" t="s">
        <v>37</v>
      </c>
      <c r="C9" s="65" t="s">
        <v>38</v>
      </c>
      <c r="D9" s="22" t="s">
        <v>579</v>
      </c>
      <c r="E9" s="22" t="s">
        <v>580</v>
      </c>
      <c r="F9" s="134" t="s">
        <v>581</v>
      </c>
      <c r="G9" s="134" t="s">
        <v>582</v>
      </c>
      <c r="H9" s="22" t="s">
        <v>583</v>
      </c>
      <c r="I9" s="134" t="s">
        <v>584</v>
      </c>
      <c r="J9" s="135" t="s">
        <v>585</v>
      </c>
      <c r="K9" s="22"/>
      <c r="L9" s="110" t="s">
        <v>17</v>
      </c>
    </row>
    <row r="10" spans="2:12" x14ac:dyDescent="0.2">
      <c r="B10" s="122" t="s">
        <v>345</v>
      </c>
      <c r="C10" s="47"/>
      <c r="D10" s="250"/>
      <c r="E10"/>
      <c r="F10"/>
      <c r="G10"/>
      <c r="H10"/>
      <c r="I10"/>
      <c r="J10" s="47"/>
      <c r="K10" s="71"/>
      <c r="L10" s="161"/>
    </row>
    <row r="11" spans="2:12" x14ac:dyDescent="0.2">
      <c r="B11" s="122"/>
      <c r="C11" s="47" t="s">
        <v>40</v>
      </c>
      <c r="D11" s="434" t="e">
        <f>'Fuel mixes'!E40</f>
        <v>#DIV/0!</v>
      </c>
      <c r="E11" s="434"/>
      <c r="F11" s="434"/>
      <c r="G11" s="434"/>
      <c r="H11" s="434"/>
      <c r="I11" s="434"/>
      <c r="J11" s="455"/>
      <c r="K11" s="71"/>
      <c r="L11" s="161"/>
    </row>
    <row r="12" spans="2:12" x14ac:dyDescent="0.2">
      <c r="B12" s="122"/>
      <c r="C12" s="47" t="s">
        <v>41</v>
      </c>
      <c r="D12" s="434" t="e">
        <f>'Fuel mixes'!E41</f>
        <v>#DIV/0!</v>
      </c>
      <c r="E12" s="434"/>
      <c r="F12" s="434"/>
      <c r="G12" s="434"/>
      <c r="H12" s="434"/>
      <c r="I12" s="434"/>
      <c r="J12" s="455"/>
      <c r="K12"/>
      <c r="L12" s="29"/>
    </row>
    <row r="13" spans="2:12" x14ac:dyDescent="0.2">
      <c r="B13" s="122"/>
      <c r="C13" s="47" t="s">
        <v>42</v>
      </c>
      <c r="D13" s="434">
        <f>'Fuel mixes'!E42</f>
        <v>0</v>
      </c>
      <c r="E13" s="434"/>
      <c r="F13" s="434"/>
      <c r="G13" s="434"/>
      <c r="H13" s="434"/>
      <c r="I13" s="434"/>
      <c r="J13" s="455"/>
      <c r="K13"/>
      <c r="L13" s="29"/>
    </row>
    <row r="14" spans="2:12" ht="17" thickBot="1" x14ac:dyDescent="0.25">
      <c r="B14" s="122"/>
      <c r="C14" s="225" t="s">
        <v>340</v>
      </c>
      <c r="D14" s="467" t="e">
        <f>SUM(D11:D13)</f>
        <v>#DIV/0!</v>
      </c>
      <c r="E14" s="468"/>
      <c r="F14" s="468"/>
      <c r="G14" s="468"/>
      <c r="H14" s="468"/>
      <c r="I14" s="468"/>
      <c r="J14" s="469"/>
      <c r="K14"/>
      <c r="L14" s="29"/>
    </row>
    <row r="15" spans="2:12" ht="17" thickTop="1" x14ac:dyDescent="0.2">
      <c r="B15" s="150"/>
      <c r="C15" s="45"/>
      <c r="D15" s="436"/>
      <c r="E15" s="436"/>
      <c r="F15" s="436"/>
      <c r="G15" s="436"/>
      <c r="H15" s="436"/>
      <c r="I15" s="436"/>
      <c r="J15" s="470"/>
      <c r="K15"/>
      <c r="L15" s="29"/>
    </row>
    <row r="16" spans="2:12" x14ac:dyDescent="0.2">
      <c r="B16" s="122" t="s">
        <v>213</v>
      </c>
      <c r="C16" s="47"/>
      <c r="D16" s="434"/>
      <c r="E16" s="434"/>
      <c r="F16" s="434"/>
      <c r="G16" s="434"/>
      <c r="H16" s="434"/>
      <c r="I16" s="434"/>
      <c r="J16" s="455"/>
      <c r="K16"/>
      <c r="L16" s="29"/>
    </row>
    <row r="17" spans="2:12" x14ac:dyDescent="0.2">
      <c r="B17" s="122"/>
      <c r="C17" s="47" t="s">
        <v>41</v>
      </c>
      <c r="D17" s="439" t="e">
        <f>D12*Dashboard!E50</f>
        <v>#DIV/0!</v>
      </c>
      <c r="E17" s="439" t="e">
        <f>D17/all_technical_specs!F26</f>
        <v>#DIV/0!</v>
      </c>
      <c r="F17" s="461" t="e">
        <f>E17*'Fuel allocation'!D26</f>
        <v>#DIV/0!</v>
      </c>
      <c r="G17" s="461" t="e">
        <f>E17*'Fuel allocation'!E26</f>
        <v>#DIV/0!</v>
      </c>
      <c r="H17" s="439" t="e">
        <f>E17*all_technical_specs!H26</f>
        <v>#DIV/0!</v>
      </c>
      <c r="I17" s="461" t="e">
        <f>H17*(1-Dashboard!E45)</f>
        <v>#DIV/0!</v>
      </c>
      <c r="J17" s="462" t="e">
        <f>H17*Dashboard!E45</f>
        <v>#DIV/0!</v>
      </c>
      <c r="K17"/>
      <c r="L17" s="29"/>
    </row>
    <row r="18" spans="2:12" x14ac:dyDescent="0.2">
      <c r="B18" s="122"/>
      <c r="C18" s="47" t="s">
        <v>42</v>
      </c>
      <c r="D18" s="439">
        <f>D13*Dashboard!E50</f>
        <v>0</v>
      </c>
      <c r="E18" s="439" t="e">
        <f>D18/all_technical_specs!F26</f>
        <v>#DIV/0!</v>
      </c>
      <c r="F18" s="461" t="e">
        <f>E18*'Fuel allocation'!D26</f>
        <v>#DIV/0!</v>
      </c>
      <c r="G18" s="461" t="e">
        <f>E18*'Fuel allocation'!E26</f>
        <v>#DIV/0!</v>
      </c>
      <c r="H18" s="439" t="e">
        <f>E18*all_technical_specs!H26</f>
        <v>#DIV/0!</v>
      </c>
      <c r="I18" s="461" t="e">
        <f>H18*(1-Dashboard!E45)</f>
        <v>#DIV/0!</v>
      </c>
      <c r="J18" s="462" t="e">
        <f>H18*Dashboard!E45</f>
        <v>#DIV/0!</v>
      </c>
      <c r="K18"/>
      <c r="L18" s="29"/>
    </row>
    <row r="19" spans="2:12" x14ac:dyDescent="0.2">
      <c r="B19" s="122"/>
      <c r="C19" s="47" t="s">
        <v>340</v>
      </c>
      <c r="D19" s="439" t="e">
        <f>SUM(D17:D18)</f>
        <v>#DIV/0!</v>
      </c>
      <c r="E19" s="439" t="e">
        <f>SUM(E17:E18)</f>
        <v>#DIV/0!</v>
      </c>
      <c r="F19" s="461" t="e">
        <f t="shared" ref="F19:J19" si="0">SUM(F17:F18)</f>
        <v>#DIV/0!</v>
      </c>
      <c r="G19" s="461" t="e">
        <f t="shared" si="0"/>
        <v>#DIV/0!</v>
      </c>
      <c r="H19" s="439" t="e">
        <f t="shared" si="0"/>
        <v>#DIV/0!</v>
      </c>
      <c r="I19" s="461" t="e">
        <f t="shared" si="0"/>
        <v>#DIV/0!</v>
      </c>
      <c r="J19" s="462" t="e">
        <f t="shared" si="0"/>
        <v>#DIV/0!</v>
      </c>
      <c r="K19"/>
      <c r="L19" s="29"/>
    </row>
    <row r="20" spans="2:12" x14ac:dyDescent="0.2">
      <c r="B20" s="122"/>
      <c r="C20" s="47"/>
      <c r="D20" s="439"/>
      <c r="E20" s="439"/>
      <c r="F20" s="461"/>
      <c r="G20" s="461"/>
      <c r="H20" s="439"/>
      <c r="I20" s="461"/>
      <c r="J20" s="462"/>
      <c r="K20"/>
      <c r="L20" s="29"/>
    </row>
    <row r="21" spans="2:12" x14ac:dyDescent="0.2">
      <c r="B21" s="122" t="s">
        <v>214</v>
      </c>
      <c r="C21" s="47"/>
      <c r="D21" s="439"/>
      <c r="E21" s="439"/>
      <c r="F21" s="461"/>
      <c r="G21" s="461"/>
      <c r="H21" s="439"/>
      <c r="I21" s="461"/>
      <c r="J21" s="462"/>
      <c r="K21"/>
      <c r="L21" s="29"/>
    </row>
    <row r="22" spans="2:12" x14ac:dyDescent="0.2">
      <c r="B22" s="122"/>
      <c r="C22" s="47" t="s">
        <v>41</v>
      </c>
      <c r="D22" s="439" t="e">
        <f>D12*Dashboard!E51</f>
        <v>#DIV/0!</v>
      </c>
      <c r="E22" s="439" t="e">
        <f>D22/all_technical_specs!F27</f>
        <v>#DIV/0!</v>
      </c>
      <c r="F22" s="461" t="e">
        <f>E22*'Fuel allocation'!D27</f>
        <v>#DIV/0!</v>
      </c>
      <c r="G22" s="461" t="e">
        <f>E22*'Fuel allocation'!E27</f>
        <v>#DIV/0!</v>
      </c>
      <c r="H22" s="439" t="e">
        <f>E22*all_technical_specs!H27</f>
        <v>#DIV/0!</v>
      </c>
      <c r="I22" s="461" t="e">
        <f>H22*(1-Dashboard!E46)</f>
        <v>#DIV/0!</v>
      </c>
      <c r="J22" s="462" t="e">
        <f>H22*Dashboard!E46</f>
        <v>#DIV/0!</v>
      </c>
      <c r="K22"/>
      <c r="L22" s="29"/>
    </row>
    <row r="23" spans="2:12" x14ac:dyDescent="0.2">
      <c r="B23" s="122"/>
      <c r="C23" s="47" t="s">
        <v>42</v>
      </c>
      <c r="D23" s="439">
        <f>D13*Dashboard!E51</f>
        <v>0</v>
      </c>
      <c r="E23" s="439" t="e">
        <f>D23/all_technical_specs!F27</f>
        <v>#DIV/0!</v>
      </c>
      <c r="F23" s="461" t="e">
        <f>E23*'Fuel allocation'!D27</f>
        <v>#DIV/0!</v>
      </c>
      <c r="G23" s="461" t="e">
        <f>E23*'Fuel allocation'!E27</f>
        <v>#DIV/0!</v>
      </c>
      <c r="H23" s="439" t="e">
        <f>E23*all_technical_specs!H27</f>
        <v>#DIV/0!</v>
      </c>
      <c r="I23" s="461" t="e">
        <f>H23*(1-Dashboard!E46)</f>
        <v>#DIV/0!</v>
      </c>
      <c r="J23" s="462" t="e">
        <f>H23*Dashboard!E46</f>
        <v>#DIV/0!</v>
      </c>
      <c r="K23"/>
      <c r="L23" s="29"/>
    </row>
    <row r="24" spans="2:12" x14ac:dyDescent="0.2">
      <c r="B24" s="122"/>
      <c r="C24" s="47" t="s">
        <v>340</v>
      </c>
      <c r="D24" s="439" t="e">
        <f>SUM(D22:D23)</f>
        <v>#DIV/0!</v>
      </c>
      <c r="E24" s="439" t="e">
        <f>SUM(E22:E23)</f>
        <v>#DIV/0!</v>
      </c>
      <c r="F24" s="461" t="e">
        <f t="shared" ref="F24:J24" si="1">SUM(F22:F23)</f>
        <v>#DIV/0!</v>
      </c>
      <c r="G24" s="461" t="e">
        <f t="shared" si="1"/>
        <v>#DIV/0!</v>
      </c>
      <c r="H24" s="439" t="e">
        <f t="shared" si="1"/>
        <v>#DIV/0!</v>
      </c>
      <c r="I24" s="461" t="e">
        <f t="shared" si="1"/>
        <v>#DIV/0!</v>
      </c>
      <c r="J24" s="462" t="e">
        <f t="shared" si="1"/>
        <v>#DIV/0!</v>
      </c>
      <c r="K24"/>
      <c r="L24" s="29"/>
    </row>
    <row r="25" spans="2:12" x14ac:dyDescent="0.2">
      <c r="B25" s="122"/>
      <c r="C25" s="47"/>
      <c r="D25" s="439"/>
      <c r="E25" s="439"/>
      <c r="F25" s="461"/>
      <c r="G25" s="461"/>
      <c r="H25" s="439"/>
      <c r="I25" s="461"/>
      <c r="J25" s="462"/>
      <c r="K25"/>
      <c r="L25" s="29"/>
    </row>
    <row r="26" spans="2:12" x14ac:dyDescent="0.2">
      <c r="B26" s="122" t="s">
        <v>215</v>
      </c>
      <c r="C26" s="47"/>
      <c r="D26" s="439"/>
      <c r="E26" s="439"/>
      <c r="F26" s="461"/>
      <c r="G26" s="461"/>
      <c r="H26" s="439"/>
      <c r="I26" s="461"/>
      <c r="J26" s="462"/>
      <c r="K26"/>
      <c r="L26" s="29"/>
    </row>
    <row r="27" spans="2:12" x14ac:dyDescent="0.2">
      <c r="B27" s="122"/>
      <c r="C27" s="47" t="s">
        <v>41</v>
      </c>
      <c r="D27" s="439" t="e">
        <f>D12*Dashboard!E52</f>
        <v>#DIV/0!</v>
      </c>
      <c r="E27" s="439" t="e">
        <f>D27/all_technical_specs!F28</f>
        <v>#DIV/0!</v>
      </c>
      <c r="F27" s="461" t="e">
        <f>E27*'Fuel allocation'!D28</f>
        <v>#DIV/0!</v>
      </c>
      <c r="G27" s="461" t="e">
        <f>E27*'Fuel allocation'!E28</f>
        <v>#DIV/0!</v>
      </c>
      <c r="H27" s="439" t="e">
        <f>E27*all_technical_specs!H28</f>
        <v>#DIV/0!</v>
      </c>
      <c r="I27" s="461" t="e">
        <f>H27*(1-Dashboard!E47)</f>
        <v>#DIV/0!</v>
      </c>
      <c r="J27" s="462" t="e">
        <f>H27*Dashboard!E47</f>
        <v>#DIV/0!</v>
      </c>
      <c r="K27"/>
      <c r="L27" s="29"/>
    </row>
    <row r="28" spans="2:12" x14ac:dyDescent="0.2">
      <c r="B28" s="122"/>
      <c r="C28" s="47" t="s">
        <v>42</v>
      </c>
      <c r="D28" s="439">
        <f>D13*Dashboard!E52</f>
        <v>0</v>
      </c>
      <c r="E28" s="439" t="e">
        <f>D28/all_technical_specs!F28</f>
        <v>#DIV/0!</v>
      </c>
      <c r="F28" s="461" t="e">
        <f>E28*'Fuel allocation'!D28</f>
        <v>#DIV/0!</v>
      </c>
      <c r="G28" s="461" t="e">
        <f>E28*'Fuel allocation'!E28</f>
        <v>#DIV/0!</v>
      </c>
      <c r="H28" s="439" t="e">
        <f>E28*all_technical_specs!H28</f>
        <v>#DIV/0!</v>
      </c>
      <c r="I28" s="461" t="e">
        <f>H28*(1-Dashboard!E47)</f>
        <v>#DIV/0!</v>
      </c>
      <c r="J28" s="462" t="e">
        <f>H28*Dashboard!E47</f>
        <v>#DIV/0!</v>
      </c>
      <c r="K28"/>
      <c r="L28" s="29"/>
    </row>
    <row r="29" spans="2:12" x14ac:dyDescent="0.2">
      <c r="B29" s="122"/>
      <c r="C29" s="47" t="s">
        <v>340</v>
      </c>
      <c r="D29" s="439" t="e">
        <f>SUM(D27:D28)</f>
        <v>#DIV/0!</v>
      </c>
      <c r="E29" s="439" t="e">
        <f>SUM(E27:E28)</f>
        <v>#DIV/0!</v>
      </c>
      <c r="F29" s="461" t="e">
        <f t="shared" ref="F29:J29" si="2">SUM(F27:F28)</f>
        <v>#DIV/0!</v>
      </c>
      <c r="G29" s="461" t="e">
        <f t="shared" si="2"/>
        <v>#DIV/0!</v>
      </c>
      <c r="H29" s="439" t="e">
        <f t="shared" si="2"/>
        <v>#DIV/0!</v>
      </c>
      <c r="I29" s="461" t="e">
        <f t="shared" si="2"/>
        <v>#DIV/0!</v>
      </c>
      <c r="J29" s="462" t="e">
        <f t="shared" si="2"/>
        <v>#DIV/0!</v>
      </c>
      <c r="K29"/>
      <c r="L29" s="29"/>
    </row>
    <row r="30" spans="2:12" x14ac:dyDescent="0.2">
      <c r="B30" s="122"/>
      <c r="C30" s="47"/>
      <c r="D30" s="439"/>
      <c r="E30" s="439"/>
      <c r="F30" s="461"/>
      <c r="G30" s="461"/>
      <c r="H30" s="439"/>
      <c r="I30" s="461"/>
      <c r="J30" s="462"/>
      <c r="K30"/>
      <c r="L30" s="29"/>
    </row>
    <row r="31" spans="2:12" x14ac:dyDescent="0.2">
      <c r="B31" s="122" t="s">
        <v>216</v>
      </c>
      <c r="C31" s="47"/>
      <c r="D31" s="439"/>
      <c r="E31" s="439"/>
      <c r="F31" s="461"/>
      <c r="G31" s="461"/>
      <c r="H31" s="439"/>
      <c r="I31" s="461"/>
      <c r="J31" s="462"/>
      <c r="K31"/>
      <c r="L31" s="29"/>
    </row>
    <row r="32" spans="2:12" x14ac:dyDescent="0.2">
      <c r="B32" s="122"/>
      <c r="C32" s="47" t="s">
        <v>40</v>
      </c>
      <c r="D32" s="439" t="e">
        <f>D11</f>
        <v>#DIV/0!</v>
      </c>
      <c r="E32" s="439" t="e">
        <f>D32/all_technical_specs!F30</f>
        <v>#DIV/0!</v>
      </c>
      <c r="F32" s="461" t="e">
        <f>E32*'Fuel allocation'!D29</f>
        <v>#DIV/0!</v>
      </c>
      <c r="G32" s="461" t="e">
        <f>E32*'Fuel allocation'!E29</f>
        <v>#DIV/0!</v>
      </c>
      <c r="H32" s="439" t="e">
        <f>E32*all_technical_specs!H30</f>
        <v>#DIV/0!</v>
      </c>
      <c r="I32" s="461" t="e">
        <f>H32*(1-Dashboard!E48)</f>
        <v>#DIV/0!</v>
      </c>
      <c r="J32" s="462" t="e">
        <f>H32*Dashboard!E48</f>
        <v>#DIV/0!</v>
      </c>
      <c r="K32"/>
      <c r="L32" s="29"/>
    </row>
    <row r="33" spans="2:12" x14ac:dyDescent="0.2">
      <c r="B33" s="89"/>
      <c r="C33" s="45"/>
      <c r="D33" s="471"/>
      <c r="E33" s="471"/>
      <c r="F33" s="471"/>
      <c r="G33" s="471"/>
      <c r="H33" s="471"/>
      <c r="I33" s="471"/>
      <c r="J33" s="472"/>
      <c r="K33" s="40"/>
      <c r="L33" s="41"/>
    </row>
    <row r="34" spans="2:12" x14ac:dyDescent="0.2">
      <c r="B34" s="122" t="s">
        <v>345</v>
      </c>
      <c r="C34" s="47"/>
      <c r="D34" s="439"/>
      <c r="E34" s="439"/>
      <c r="F34" s="439"/>
      <c r="G34" s="439"/>
      <c r="H34" s="439"/>
      <c r="I34" s="439"/>
      <c r="J34" s="466"/>
      <c r="K34" s="71"/>
      <c r="L34" s="161"/>
    </row>
    <row r="35" spans="2:12" x14ac:dyDescent="0.2">
      <c r="B35" s="122"/>
      <c r="C35" s="47" t="s">
        <v>40</v>
      </c>
      <c r="D35" s="439" t="e">
        <f>D32</f>
        <v>#DIV/0!</v>
      </c>
      <c r="E35" s="439" t="e">
        <f t="shared" ref="E35:J35" si="3">E32</f>
        <v>#DIV/0!</v>
      </c>
      <c r="F35" s="439" t="e">
        <f t="shared" si="3"/>
        <v>#DIV/0!</v>
      </c>
      <c r="G35" s="439" t="e">
        <f t="shared" si="3"/>
        <v>#DIV/0!</v>
      </c>
      <c r="H35" s="439" t="e">
        <f t="shared" si="3"/>
        <v>#DIV/0!</v>
      </c>
      <c r="I35" s="439" t="e">
        <f t="shared" si="3"/>
        <v>#DIV/0!</v>
      </c>
      <c r="J35" s="466" t="e">
        <f t="shared" si="3"/>
        <v>#DIV/0!</v>
      </c>
      <c r="K35" s="71"/>
      <c r="L35" s="161"/>
    </row>
    <row r="36" spans="2:12" x14ac:dyDescent="0.2">
      <c r="B36" s="122"/>
      <c r="C36" s="47" t="s">
        <v>41</v>
      </c>
      <c r="D36" s="439" t="e">
        <f>D17+D22+D27</f>
        <v>#DIV/0!</v>
      </c>
      <c r="E36" s="439" t="e">
        <f t="shared" ref="E36:J36" si="4">E17+E22+E27</f>
        <v>#DIV/0!</v>
      </c>
      <c r="F36" s="439" t="e">
        <f t="shared" si="4"/>
        <v>#DIV/0!</v>
      </c>
      <c r="G36" s="439" t="e">
        <f t="shared" si="4"/>
        <v>#DIV/0!</v>
      </c>
      <c r="H36" s="439" t="e">
        <f t="shared" si="4"/>
        <v>#DIV/0!</v>
      </c>
      <c r="I36" s="439" t="e">
        <f t="shared" si="4"/>
        <v>#DIV/0!</v>
      </c>
      <c r="J36" s="439" t="e">
        <f t="shared" si="4"/>
        <v>#DIV/0!</v>
      </c>
      <c r="K36" s="52"/>
      <c r="L36" s="29"/>
    </row>
    <row r="37" spans="2:12" x14ac:dyDescent="0.2">
      <c r="B37" s="122"/>
      <c r="C37" s="47" t="s">
        <v>42</v>
      </c>
      <c r="D37" s="439">
        <f>D18+D23+D28</f>
        <v>0</v>
      </c>
      <c r="E37" s="439" t="e">
        <f t="shared" ref="E37:J37" si="5">E18+E23+E28</f>
        <v>#DIV/0!</v>
      </c>
      <c r="F37" s="439" t="e">
        <f t="shared" si="5"/>
        <v>#DIV/0!</v>
      </c>
      <c r="G37" s="439" t="e">
        <f t="shared" si="5"/>
        <v>#DIV/0!</v>
      </c>
      <c r="H37" s="439" t="e">
        <f t="shared" si="5"/>
        <v>#DIV/0!</v>
      </c>
      <c r="I37" s="439" t="e">
        <f t="shared" si="5"/>
        <v>#DIV/0!</v>
      </c>
      <c r="J37" s="439" t="e">
        <f t="shared" si="5"/>
        <v>#DIV/0!</v>
      </c>
      <c r="K37" s="52"/>
      <c r="L37" s="29"/>
    </row>
    <row r="38" spans="2:12" ht="17" thickBot="1" x14ac:dyDescent="0.25">
      <c r="B38" s="122"/>
      <c r="C38" s="225" t="s">
        <v>340</v>
      </c>
      <c r="D38" s="473" t="e">
        <f>D19+D24+D29+D32</f>
        <v>#DIV/0!</v>
      </c>
      <c r="E38" s="473" t="e">
        <f t="shared" ref="E38:J38" si="6">E19+E24+E29+E32</f>
        <v>#DIV/0!</v>
      </c>
      <c r="F38" s="473" t="e">
        <f t="shared" si="6"/>
        <v>#DIV/0!</v>
      </c>
      <c r="G38" s="473" t="e">
        <f t="shared" si="6"/>
        <v>#DIV/0!</v>
      </c>
      <c r="H38" s="473" t="e">
        <f t="shared" si="6"/>
        <v>#DIV/0!</v>
      </c>
      <c r="I38" s="473" t="e">
        <f t="shared" si="6"/>
        <v>#DIV/0!</v>
      </c>
      <c r="J38" s="473" t="e">
        <f t="shared" si="6"/>
        <v>#DIV/0!</v>
      </c>
      <c r="K38" s="52"/>
      <c r="L38" s="29"/>
    </row>
    <row r="39" spans="2:12" ht="18" thickTop="1" thickBot="1" x14ac:dyDescent="0.25">
      <c r="B39" s="146"/>
      <c r="C39" s="108"/>
      <c r="D39" s="31"/>
      <c r="E39" s="31"/>
      <c r="F39" s="31"/>
      <c r="G39" s="31"/>
      <c r="H39" s="31"/>
      <c r="I39" s="31"/>
      <c r="J39" s="108"/>
      <c r="K39" s="31"/>
      <c r="L39" s="32"/>
    </row>
    <row r="40" spans="2:12" x14ac:dyDescent="0.2">
      <c r="B40" s="259"/>
    </row>
    <row r="43" spans="2:12" x14ac:dyDescent="0.2">
      <c r="B43" s="259"/>
    </row>
  </sheetData>
  <conditionalFormatting sqref="D38">
    <cfRule type="cellIs" dxfId="8" priority="1" operator="equal">
      <formula>$D$14</formula>
    </cfRule>
  </conditionalFormatting>
  <pageMargins left="0.75" right="0.75" top="1" bottom="1" header="0.5" footer="0.5"/>
  <pageSetup paperSize="9" orientation="portrait" horizontalDpi="4294967292" verticalDpi="429496729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8" tint="0.39997558519241921"/>
  </sheetPr>
  <dimension ref="B2:L57"/>
  <sheetViews>
    <sheetView workbookViewId="0">
      <pane xSplit="3" ySplit="9" topLeftCell="D10" activePane="bottomRight" state="frozen"/>
      <selection pane="topRight" activeCell="D1" sqref="D1"/>
      <selection pane="bottomLeft" activeCell="A10" sqref="A10"/>
      <selection pane="bottomRight" activeCell="D40" sqref="D40"/>
    </sheetView>
  </sheetViews>
  <sheetFormatPr baseColWidth="10" defaultRowHeight="16" x14ac:dyDescent="0.2"/>
  <cols>
    <col min="1" max="1" width="9.83203125" style="2" customWidth="1"/>
    <col min="2" max="2" width="22" style="2" customWidth="1"/>
    <col min="3" max="10" width="19" style="2" customWidth="1"/>
    <col min="11" max="11" width="4.33203125" style="2" customWidth="1"/>
    <col min="12" max="12" width="46.5" style="2" customWidth="1"/>
    <col min="13" max="16384" width="10.83203125" style="2"/>
  </cols>
  <sheetData>
    <row r="2" spans="2:12" ht="21" x14ac:dyDescent="0.25">
      <c r="B2" s="16" t="s">
        <v>52</v>
      </c>
    </row>
    <row r="4" spans="2:12" x14ac:dyDescent="0.2">
      <c r="B4" s="3" t="s">
        <v>36</v>
      </c>
      <c r="C4" s="4"/>
      <c r="D4" s="4"/>
      <c r="E4" s="5"/>
    </row>
    <row r="5" spans="2:12" ht="31" customHeight="1" x14ac:dyDescent="0.2">
      <c r="B5" s="838" t="s">
        <v>405</v>
      </c>
      <c r="C5" s="839"/>
      <c r="D5" s="839"/>
      <c r="E5" s="840"/>
    </row>
    <row r="6" spans="2:12" ht="17" thickBot="1" x14ac:dyDescent="0.25"/>
    <row r="7" spans="2:12" x14ac:dyDescent="0.2">
      <c r="B7" s="81" t="s">
        <v>272</v>
      </c>
      <c r="C7" s="104"/>
      <c r="D7" s="104"/>
      <c r="E7" s="104"/>
      <c r="F7" s="104"/>
      <c r="G7" s="104"/>
      <c r="H7" s="104"/>
      <c r="I7" s="104"/>
      <c r="J7" s="104"/>
      <c r="K7" s="104"/>
      <c r="L7" s="83"/>
    </row>
    <row r="8" spans="2:12" x14ac:dyDescent="0.2">
      <c r="B8" s="84"/>
      <c r="L8" s="85"/>
    </row>
    <row r="9" spans="2:12" ht="31" customHeight="1" x14ac:dyDescent="0.2">
      <c r="B9" s="379" t="s">
        <v>37</v>
      </c>
      <c r="C9" s="65" t="s">
        <v>38</v>
      </c>
      <c r="D9" s="22" t="s">
        <v>579</v>
      </c>
      <c r="E9" s="22" t="s">
        <v>580</v>
      </c>
      <c r="F9" s="134" t="s">
        <v>581</v>
      </c>
      <c r="G9" s="134" t="s">
        <v>582</v>
      </c>
      <c r="H9" s="22" t="s">
        <v>583</v>
      </c>
      <c r="I9" s="134" t="s">
        <v>584</v>
      </c>
      <c r="J9" s="135" t="s">
        <v>585</v>
      </c>
      <c r="K9" s="22"/>
      <c r="L9" s="110" t="s">
        <v>17</v>
      </c>
    </row>
    <row r="10" spans="2:12" x14ac:dyDescent="0.2">
      <c r="B10" s="122" t="s">
        <v>275</v>
      </c>
      <c r="C10" s="47"/>
      <c r="D10"/>
      <c r="E10"/>
      <c r="F10"/>
      <c r="G10"/>
      <c r="H10"/>
      <c r="I10"/>
      <c r="J10" s="47"/>
      <c r="K10"/>
      <c r="L10" s="29"/>
    </row>
    <row r="11" spans="2:12" x14ac:dyDescent="0.2">
      <c r="B11" s="84"/>
      <c r="C11" s="47" t="s">
        <v>40</v>
      </c>
      <c r="D11" s="474" t="e">
        <f>'Fuel mixes'!E46</f>
        <v>#DIV/0!</v>
      </c>
      <c r="E11" s="434"/>
      <c r="F11" s="434"/>
      <c r="G11" s="434"/>
      <c r="H11" s="434"/>
      <c r="I11" s="434"/>
      <c r="J11" s="455"/>
      <c r="K11"/>
      <c r="L11" s="29"/>
    </row>
    <row r="12" spans="2:12" x14ac:dyDescent="0.2">
      <c r="B12" s="84"/>
      <c r="C12" s="47" t="s">
        <v>363</v>
      </c>
      <c r="D12" s="474">
        <f>'Fuel mixes'!E47</f>
        <v>0</v>
      </c>
      <c r="E12" s="434"/>
      <c r="F12" s="434"/>
      <c r="G12" s="434"/>
      <c r="H12" s="434"/>
      <c r="I12" s="434"/>
      <c r="J12" s="455"/>
      <c r="K12"/>
      <c r="L12" s="29"/>
    </row>
    <row r="13" spans="2:12" x14ac:dyDescent="0.2">
      <c r="B13" s="84"/>
      <c r="C13" s="47" t="s">
        <v>146</v>
      </c>
      <c r="D13" s="474">
        <f>'Fuel mixes'!E48</f>
        <v>0</v>
      </c>
      <c r="E13" s="434"/>
      <c r="F13" s="434"/>
      <c r="G13" s="434"/>
      <c r="H13" s="434"/>
      <c r="I13" s="434"/>
      <c r="J13" s="455"/>
      <c r="K13"/>
      <c r="L13" s="29" t="s">
        <v>597</v>
      </c>
    </row>
    <row r="14" spans="2:12" x14ac:dyDescent="0.2">
      <c r="B14" s="84"/>
      <c r="C14" s="47" t="s">
        <v>41</v>
      </c>
      <c r="D14" s="474" t="e">
        <f>'Fuel mixes'!E49</f>
        <v>#DIV/0!</v>
      </c>
      <c r="E14" s="434"/>
      <c r="F14" s="434"/>
      <c r="G14" s="434"/>
      <c r="H14" s="434"/>
      <c r="I14" s="434"/>
      <c r="J14" s="455"/>
      <c r="K14"/>
      <c r="L14" s="29"/>
    </row>
    <row r="15" spans="2:12" x14ac:dyDescent="0.2">
      <c r="B15" s="84"/>
      <c r="C15" s="47" t="s">
        <v>43</v>
      </c>
      <c r="D15" s="474">
        <f>'Fuel mixes'!E50</f>
        <v>0</v>
      </c>
      <c r="E15" s="434"/>
      <c r="F15" s="434"/>
      <c r="G15" s="434"/>
      <c r="H15" s="434"/>
      <c r="I15" s="434"/>
      <c r="J15" s="455"/>
      <c r="K15"/>
      <c r="L15" s="29"/>
    </row>
    <row r="16" spans="2:12" x14ac:dyDescent="0.2">
      <c r="B16" s="84"/>
      <c r="C16" s="47" t="s">
        <v>274</v>
      </c>
      <c r="D16" s="474">
        <f>'Fuel mixes'!E51</f>
        <v>0</v>
      </c>
      <c r="E16" s="434"/>
      <c r="F16" s="434"/>
      <c r="G16" s="434"/>
      <c r="H16" s="434"/>
      <c r="I16" s="434"/>
      <c r="J16" s="455"/>
      <c r="K16"/>
      <c r="L16" s="29" t="s">
        <v>478</v>
      </c>
    </row>
    <row r="17" spans="2:12" x14ac:dyDescent="0.2">
      <c r="B17" s="84"/>
      <c r="C17" s="47" t="s">
        <v>212</v>
      </c>
      <c r="D17" s="474" t="e">
        <f>'Fuel mixes'!E52</f>
        <v>#DIV/0!</v>
      </c>
      <c r="E17" s="434"/>
      <c r="F17" s="434"/>
      <c r="G17" s="434"/>
      <c r="H17" s="434"/>
      <c r="I17" s="434"/>
      <c r="J17" s="455"/>
      <c r="K17"/>
      <c r="L17" s="29" t="s">
        <v>597</v>
      </c>
    </row>
    <row r="18" spans="2:12" ht="17" thickBot="1" x14ac:dyDescent="0.25">
      <c r="B18" s="84"/>
      <c r="C18" s="206" t="s">
        <v>340</v>
      </c>
      <c r="D18" s="475" t="e">
        <f>SUM(D11:D17)</f>
        <v>#DIV/0!</v>
      </c>
      <c r="E18" s="437"/>
      <c r="F18" s="437"/>
      <c r="G18" s="437"/>
      <c r="H18" s="437"/>
      <c r="I18" s="437"/>
      <c r="J18" s="476"/>
      <c r="K18"/>
      <c r="L18" s="29"/>
    </row>
    <row r="19" spans="2:12" ht="17" thickTop="1" x14ac:dyDescent="0.2">
      <c r="B19" s="89"/>
      <c r="C19" s="9"/>
      <c r="D19" s="477"/>
      <c r="E19" s="445"/>
      <c r="F19" s="445"/>
      <c r="G19" s="445"/>
      <c r="H19" s="445"/>
      <c r="I19" s="445"/>
      <c r="J19" s="478"/>
      <c r="K19" s="8"/>
      <c r="L19" s="90"/>
    </row>
    <row r="20" spans="2:12" x14ac:dyDescent="0.2">
      <c r="B20" s="122" t="s">
        <v>213</v>
      </c>
      <c r="C20" s="47"/>
      <c r="D20" s="474"/>
      <c r="E20" s="434"/>
      <c r="F20" s="434"/>
      <c r="G20" s="434"/>
      <c r="H20" s="434"/>
      <c r="I20" s="434"/>
      <c r="J20" s="455"/>
      <c r="K20"/>
      <c r="L20" s="29"/>
    </row>
    <row r="21" spans="2:12" x14ac:dyDescent="0.2">
      <c r="B21" s="122"/>
      <c r="C21" s="47" t="s">
        <v>41</v>
      </c>
      <c r="D21" s="442" t="e">
        <f>D14*Dashboard!E59</f>
        <v>#DIV/0!</v>
      </c>
      <c r="E21" s="439" t="e">
        <f>D21/all_technical_specs!$F$26</f>
        <v>#DIV/0!</v>
      </c>
      <c r="F21" s="461" t="e">
        <f>E21*'Fuel allocation'!$D$32</f>
        <v>#DIV/0!</v>
      </c>
      <c r="G21" s="461" t="e">
        <f>E21*'Fuel allocation'!$E$32</f>
        <v>#DIV/0!</v>
      </c>
      <c r="H21" s="439" t="e">
        <f>E21*all_technical_specs!$H$26</f>
        <v>#DIV/0!</v>
      </c>
      <c r="I21" s="461" t="e">
        <f>H21*(1-Dashboard!$E$55)</f>
        <v>#DIV/0!</v>
      </c>
      <c r="J21" s="462" t="e">
        <f>H21*Dashboard!$E$55</f>
        <v>#DIV/0!</v>
      </c>
      <c r="K21"/>
      <c r="L21" s="29"/>
    </row>
    <row r="22" spans="2:12" x14ac:dyDescent="0.2">
      <c r="B22" s="122"/>
      <c r="C22" s="47" t="s">
        <v>43</v>
      </c>
      <c r="D22" s="442">
        <f>D15*Dashboard!E59</f>
        <v>0</v>
      </c>
      <c r="E22" s="439" t="e">
        <f>D22/all_technical_specs!$F$26</f>
        <v>#DIV/0!</v>
      </c>
      <c r="F22" s="461" t="e">
        <f>E22*'Fuel allocation'!$D$32</f>
        <v>#DIV/0!</v>
      </c>
      <c r="G22" s="461" t="e">
        <f>E22*'Fuel allocation'!$E$32</f>
        <v>#DIV/0!</v>
      </c>
      <c r="H22" s="439" t="e">
        <f>E22*all_technical_specs!$H$26</f>
        <v>#DIV/0!</v>
      </c>
      <c r="I22" s="461" t="e">
        <f>H22*(1-Dashboard!$E$55)</f>
        <v>#DIV/0!</v>
      </c>
      <c r="J22" s="462" t="e">
        <f>H22*Dashboard!$E$55</f>
        <v>#DIV/0!</v>
      </c>
      <c r="K22"/>
      <c r="L22" s="29"/>
    </row>
    <row r="23" spans="2:12" x14ac:dyDescent="0.2">
      <c r="B23" s="122"/>
      <c r="C23" s="47" t="s">
        <v>274</v>
      </c>
      <c r="D23" s="442">
        <f>D16*Dashboard!E59</f>
        <v>0</v>
      </c>
      <c r="E23" s="439" t="e">
        <f>D23/all_technical_specs!$F$26</f>
        <v>#DIV/0!</v>
      </c>
      <c r="F23" s="461" t="e">
        <f>E23*'Fuel allocation'!$D$32</f>
        <v>#DIV/0!</v>
      </c>
      <c r="G23" s="461" t="e">
        <f>E23*'Fuel allocation'!$E$32</f>
        <v>#DIV/0!</v>
      </c>
      <c r="H23" s="439" t="e">
        <f>E23*all_technical_specs!$H$26</f>
        <v>#DIV/0!</v>
      </c>
      <c r="I23" s="461" t="e">
        <f>H23*(1-Dashboard!$E$55)</f>
        <v>#DIV/0!</v>
      </c>
      <c r="J23" s="462" t="e">
        <f>H23*Dashboard!$E$55</f>
        <v>#DIV/0!</v>
      </c>
      <c r="K23"/>
      <c r="L23" s="29"/>
    </row>
    <row r="24" spans="2:12" x14ac:dyDescent="0.2">
      <c r="B24" s="122"/>
      <c r="C24" s="47" t="s">
        <v>340</v>
      </c>
      <c r="D24" s="442" t="e">
        <f t="shared" ref="D24:J24" si="0">SUM(D21:D23)</f>
        <v>#DIV/0!</v>
      </c>
      <c r="E24" s="439" t="e">
        <f t="shared" si="0"/>
        <v>#DIV/0!</v>
      </c>
      <c r="F24" s="461" t="e">
        <f t="shared" si="0"/>
        <v>#DIV/0!</v>
      </c>
      <c r="G24" s="461" t="e">
        <f t="shared" si="0"/>
        <v>#DIV/0!</v>
      </c>
      <c r="H24" s="439" t="e">
        <f t="shared" si="0"/>
        <v>#DIV/0!</v>
      </c>
      <c r="I24" s="461" t="e">
        <f t="shared" si="0"/>
        <v>#DIV/0!</v>
      </c>
      <c r="J24" s="462" t="e">
        <f t="shared" si="0"/>
        <v>#DIV/0!</v>
      </c>
      <c r="K24"/>
      <c r="L24" s="29"/>
    </row>
    <row r="25" spans="2:12" x14ac:dyDescent="0.2">
      <c r="B25" s="122"/>
      <c r="C25" s="45"/>
      <c r="D25" s="479"/>
      <c r="E25" s="471"/>
      <c r="F25" s="480"/>
      <c r="G25" s="480"/>
      <c r="H25" s="471"/>
      <c r="I25" s="480"/>
      <c r="J25" s="481"/>
      <c r="K25"/>
      <c r="L25" s="29"/>
    </row>
    <row r="26" spans="2:12" x14ac:dyDescent="0.2">
      <c r="B26" s="122" t="s">
        <v>214</v>
      </c>
      <c r="C26" s="47"/>
      <c r="D26" s="442"/>
      <c r="E26" s="439"/>
      <c r="F26" s="461"/>
      <c r="G26" s="461"/>
      <c r="H26" s="439"/>
      <c r="I26" s="461"/>
      <c r="J26" s="462"/>
      <c r="K26"/>
      <c r="L26" s="29"/>
    </row>
    <row r="27" spans="2:12" x14ac:dyDescent="0.2">
      <c r="B27" s="122"/>
      <c r="C27" s="47" t="s">
        <v>41</v>
      </c>
      <c r="D27" s="442" t="e">
        <f>D14*Dashboard!E60</f>
        <v>#DIV/0!</v>
      </c>
      <c r="E27" s="439" t="e">
        <f>D27/all_technical_specs!$F$27</f>
        <v>#DIV/0!</v>
      </c>
      <c r="F27" s="461" t="e">
        <f>E27*'Fuel allocation'!$D$33</f>
        <v>#DIV/0!</v>
      </c>
      <c r="G27" s="461" t="e">
        <f>E27*'Fuel allocation'!$E$33</f>
        <v>#DIV/0!</v>
      </c>
      <c r="H27" s="439" t="e">
        <f>E27*all_technical_specs!$H$27</f>
        <v>#DIV/0!</v>
      </c>
      <c r="I27" s="461" t="e">
        <f>H27*(1-Dashboard!$E$56)</f>
        <v>#DIV/0!</v>
      </c>
      <c r="J27" s="462" t="e">
        <f>H27*Dashboard!$E$56</f>
        <v>#DIV/0!</v>
      </c>
      <c r="K27"/>
      <c r="L27" s="29"/>
    </row>
    <row r="28" spans="2:12" x14ac:dyDescent="0.2">
      <c r="B28" s="122"/>
      <c r="C28" s="47" t="s">
        <v>43</v>
      </c>
      <c r="D28" s="442">
        <f>D15*Dashboard!E60</f>
        <v>0</v>
      </c>
      <c r="E28" s="439" t="e">
        <f>D28/all_technical_specs!$F$27</f>
        <v>#DIV/0!</v>
      </c>
      <c r="F28" s="461" t="e">
        <f>E28*'Fuel allocation'!$D$33</f>
        <v>#DIV/0!</v>
      </c>
      <c r="G28" s="461" t="e">
        <f>E28*'Fuel allocation'!$E$33</f>
        <v>#DIV/0!</v>
      </c>
      <c r="H28" s="439" t="e">
        <f>E28*all_technical_specs!$H$27</f>
        <v>#DIV/0!</v>
      </c>
      <c r="I28" s="461" t="e">
        <f>H28*(1-Dashboard!$E$56)</f>
        <v>#DIV/0!</v>
      </c>
      <c r="J28" s="462" t="e">
        <f>H28*Dashboard!$E$56</f>
        <v>#DIV/0!</v>
      </c>
      <c r="K28"/>
      <c r="L28" s="29"/>
    </row>
    <row r="29" spans="2:12" x14ac:dyDescent="0.2">
      <c r="B29" s="122"/>
      <c r="C29" s="47" t="s">
        <v>274</v>
      </c>
      <c r="D29" s="442">
        <f>D16*Dashboard!E60</f>
        <v>0</v>
      </c>
      <c r="E29" s="439" t="e">
        <f>D29/all_technical_specs!$F$27</f>
        <v>#DIV/0!</v>
      </c>
      <c r="F29" s="461" t="e">
        <f>E29*'Fuel allocation'!$D$33</f>
        <v>#DIV/0!</v>
      </c>
      <c r="G29" s="461" t="e">
        <f>E29*'Fuel allocation'!$E$33</f>
        <v>#DIV/0!</v>
      </c>
      <c r="H29" s="439" t="e">
        <f>E29*all_technical_specs!$H$27</f>
        <v>#DIV/0!</v>
      </c>
      <c r="I29" s="461" t="e">
        <f>H29*(1-Dashboard!$E$56)</f>
        <v>#DIV/0!</v>
      </c>
      <c r="J29" s="462" t="e">
        <f>H29*Dashboard!$E$56</f>
        <v>#DIV/0!</v>
      </c>
      <c r="K29"/>
      <c r="L29" s="29"/>
    </row>
    <row r="30" spans="2:12" x14ac:dyDescent="0.2">
      <c r="B30" s="122"/>
      <c r="C30" s="47" t="s">
        <v>340</v>
      </c>
      <c r="D30" s="442" t="e">
        <f t="shared" ref="D30:J30" si="1">SUM(D27:D29)</f>
        <v>#DIV/0!</v>
      </c>
      <c r="E30" s="439" t="e">
        <f t="shared" si="1"/>
        <v>#DIV/0!</v>
      </c>
      <c r="F30" s="461" t="e">
        <f t="shared" si="1"/>
        <v>#DIV/0!</v>
      </c>
      <c r="G30" s="461" t="e">
        <f t="shared" si="1"/>
        <v>#DIV/0!</v>
      </c>
      <c r="H30" s="439" t="e">
        <f t="shared" si="1"/>
        <v>#DIV/0!</v>
      </c>
      <c r="I30" s="461" t="e">
        <f t="shared" si="1"/>
        <v>#DIV/0!</v>
      </c>
      <c r="J30" s="462" t="e">
        <f t="shared" si="1"/>
        <v>#DIV/0!</v>
      </c>
      <c r="K30"/>
      <c r="L30" s="29"/>
    </row>
    <row r="31" spans="2:12" x14ac:dyDescent="0.2">
      <c r="B31" s="122"/>
      <c r="C31" s="45"/>
      <c r="D31" s="479"/>
      <c r="E31" s="471"/>
      <c r="F31" s="480"/>
      <c r="G31" s="480"/>
      <c r="H31" s="471"/>
      <c r="I31" s="480"/>
      <c r="J31" s="481"/>
      <c r="K31"/>
      <c r="L31" s="29"/>
    </row>
    <row r="32" spans="2:12" x14ac:dyDescent="0.2">
      <c r="B32" s="122" t="s">
        <v>215</v>
      </c>
      <c r="C32" s="47"/>
      <c r="D32" s="442"/>
      <c r="E32" s="439"/>
      <c r="F32" s="461"/>
      <c r="G32" s="461"/>
      <c r="H32" s="439"/>
      <c r="I32" s="461"/>
      <c r="J32" s="462"/>
      <c r="K32"/>
      <c r="L32" s="29"/>
    </row>
    <row r="33" spans="2:12" x14ac:dyDescent="0.2">
      <c r="B33" s="122"/>
      <c r="C33" s="47" t="s">
        <v>41</v>
      </c>
      <c r="D33" s="442" t="e">
        <f>D14*Dashboard!E61</f>
        <v>#DIV/0!</v>
      </c>
      <c r="E33" s="439" t="e">
        <f>D33/all_technical_specs!$F$28</f>
        <v>#DIV/0!</v>
      </c>
      <c r="F33" s="461" t="e">
        <f>E33*'Fuel allocation'!$D$34</f>
        <v>#DIV/0!</v>
      </c>
      <c r="G33" s="461" t="e">
        <f>E33*'Fuel allocation'!$E$34</f>
        <v>#DIV/0!</v>
      </c>
      <c r="H33" s="439" t="e">
        <f>E33*all_technical_specs!$H$28</f>
        <v>#DIV/0!</v>
      </c>
      <c r="I33" s="461" t="e">
        <f>H33*(1-Dashboard!$E$57)</f>
        <v>#DIV/0!</v>
      </c>
      <c r="J33" s="462" t="e">
        <f>H33*Dashboard!$E$57</f>
        <v>#DIV/0!</v>
      </c>
      <c r="K33"/>
      <c r="L33" s="29"/>
    </row>
    <row r="34" spans="2:12" x14ac:dyDescent="0.2">
      <c r="B34" s="122"/>
      <c r="C34" s="47" t="s">
        <v>43</v>
      </c>
      <c r="D34" s="442">
        <f>D15*Dashboard!E61</f>
        <v>0</v>
      </c>
      <c r="E34" s="439" t="e">
        <f>D34/all_technical_specs!$F$28</f>
        <v>#DIV/0!</v>
      </c>
      <c r="F34" s="461" t="e">
        <f>E34*'Fuel allocation'!$D$34</f>
        <v>#DIV/0!</v>
      </c>
      <c r="G34" s="461" t="e">
        <f>E34*'Fuel allocation'!$E$34</f>
        <v>#DIV/0!</v>
      </c>
      <c r="H34" s="439" t="e">
        <f>E34*all_technical_specs!$H$28</f>
        <v>#DIV/0!</v>
      </c>
      <c r="I34" s="461" t="e">
        <f>H34*(1-Dashboard!$E$57)</f>
        <v>#DIV/0!</v>
      </c>
      <c r="J34" s="462" t="e">
        <f>H34*Dashboard!$E$57</f>
        <v>#DIV/0!</v>
      </c>
      <c r="K34"/>
      <c r="L34" s="29"/>
    </row>
    <row r="35" spans="2:12" x14ac:dyDescent="0.2">
      <c r="B35" s="122"/>
      <c r="C35" s="47" t="s">
        <v>274</v>
      </c>
      <c r="D35" s="442">
        <f>D16*Dashboard!E61</f>
        <v>0</v>
      </c>
      <c r="E35" s="439" t="e">
        <f>D35/all_technical_specs!$F$28</f>
        <v>#DIV/0!</v>
      </c>
      <c r="F35" s="461" t="e">
        <f>E35*'Fuel allocation'!$D$34</f>
        <v>#DIV/0!</v>
      </c>
      <c r="G35" s="461" t="e">
        <f>E35*'Fuel allocation'!$E$34</f>
        <v>#DIV/0!</v>
      </c>
      <c r="H35" s="439" t="e">
        <f>E35*all_technical_specs!$H$28</f>
        <v>#DIV/0!</v>
      </c>
      <c r="I35" s="461" t="e">
        <f>H35*(1-Dashboard!$E$57)</f>
        <v>#DIV/0!</v>
      </c>
      <c r="J35" s="462" t="e">
        <f>H35*Dashboard!$E$57</f>
        <v>#DIV/0!</v>
      </c>
      <c r="K35"/>
      <c r="L35" s="29"/>
    </row>
    <row r="36" spans="2:12" x14ac:dyDescent="0.2">
      <c r="B36" s="122"/>
      <c r="C36" s="47" t="s">
        <v>340</v>
      </c>
      <c r="D36" s="442" t="e">
        <f t="shared" ref="D36:J36" si="2">SUM(D33:D35)</f>
        <v>#DIV/0!</v>
      </c>
      <c r="E36" s="439" t="e">
        <f t="shared" si="2"/>
        <v>#DIV/0!</v>
      </c>
      <c r="F36" s="461" t="e">
        <f t="shared" si="2"/>
        <v>#DIV/0!</v>
      </c>
      <c r="G36" s="461" t="e">
        <f t="shared" si="2"/>
        <v>#DIV/0!</v>
      </c>
      <c r="H36" s="439" t="e">
        <f t="shared" si="2"/>
        <v>#DIV/0!</v>
      </c>
      <c r="I36" s="461" t="e">
        <f t="shared" si="2"/>
        <v>#DIV/0!</v>
      </c>
      <c r="J36" s="462" t="e">
        <f t="shared" si="2"/>
        <v>#DIV/0!</v>
      </c>
      <c r="K36"/>
      <c r="L36" s="29"/>
    </row>
    <row r="37" spans="2:12" x14ac:dyDescent="0.2">
      <c r="B37" s="122"/>
      <c r="C37" s="45"/>
      <c r="D37" s="479"/>
      <c r="E37" s="471"/>
      <c r="F37" s="480"/>
      <c r="G37" s="480"/>
      <c r="H37" s="471"/>
      <c r="I37" s="480"/>
      <c r="J37" s="481"/>
      <c r="K37"/>
      <c r="L37" s="29"/>
    </row>
    <row r="38" spans="2:12" x14ac:dyDescent="0.2">
      <c r="B38" s="122" t="s">
        <v>823</v>
      </c>
      <c r="C38" s="47"/>
      <c r="D38" s="442"/>
      <c r="E38" s="439"/>
      <c r="F38" s="461"/>
      <c r="G38" s="461"/>
      <c r="H38" s="439"/>
      <c r="I38" s="461"/>
      <c r="J38" s="462"/>
      <c r="K38"/>
      <c r="L38" s="29"/>
    </row>
    <row r="39" spans="2:12" x14ac:dyDescent="0.2">
      <c r="B39" s="122"/>
      <c r="C39" s="47" t="s">
        <v>363</v>
      </c>
      <c r="D39" s="442">
        <f>D12</f>
        <v>0</v>
      </c>
      <c r="E39" s="439">
        <f>'Fuel aggregation'!F24</f>
        <v>0</v>
      </c>
      <c r="F39" s="461">
        <f>E39</f>
        <v>0</v>
      </c>
      <c r="G39" s="461">
        <v>0</v>
      </c>
      <c r="H39" s="439">
        <f>'Fuel aggregation'!I24</f>
        <v>0</v>
      </c>
      <c r="I39" s="461">
        <f>H39</f>
        <v>0</v>
      </c>
      <c r="J39" s="462">
        <v>0</v>
      </c>
      <c r="K39"/>
      <c r="L39" s="29" t="s">
        <v>829</v>
      </c>
    </row>
    <row r="40" spans="2:12" x14ac:dyDescent="0.2">
      <c r="B40" s="122"/>
      <c r="C40" s="47" t="s">
        <v>340</v>
      </c>
      <c r="D40" s="442">
        <f>SUM(D39)</f>
        <v>0</v>
      </c>
      <c r="E40" s="439">
        <f t="shared" ref="E40:J40" si="3">SUM(E39)</f>
        <v>0</v>
      </c>
      <c r="F40" s="439">
        <f t="shared" si="3"/>
        <v>0</v>
      </c>
      <c r="G40" s="439">
        <f t="shared" si="3"/>
        <v>0</v>
      </c>
      <c r="H40" s="439">
        <f t="shared" si="3"/>
        <v>0</v>
      </c>
      <c r="I40" s="439">
        <f t="shared" si="3"/>
        <v>0</v>
      </c>
      <c r="J40" s="466">
        <f t="shared" si="3"/>
        <v>0</v>
      </c>
      <c r="K40"/>
      <c r="L40" s="29"/>
    </row>
    <row r="41" spans="2:12" x14ac:dyDescent="0.2">
      <c r="B41" s="122"/>
      <c r="C41" s="45"/>
      <c r="D41" s="479"/>
      <c r="E41" s="471"/>
      <c r="F41" s="480"/>
      <c r="G41" s="480"/>
      <c r="H41" s="471"/>
      <c r="I41" s="480"/>
      <c r="J41" s="481"/>
      <c r="K41"/>
      <c r="L41" s="29"/>
    </row>
    <row r="42" spans="2:12" x14ac:dyDescent="0.2">
      <c r="B42" s="122" t="s">
        <v>216</v>
      </c>
      <c r="C42" s="47"/>
      <c r="D42" s="442"/>
      <c r="E42" s="439"/>
      <c r="F42" s="461"/>
      <c r="G42" s="461"/>
      <c r="H42" s="439"/>
      <c r="I42" s="461"/>
      <c r="J42" s="462"/>
      <c r="K42"/>
      <c r="L42" s="29"/>
    </row>
    <row r="43" spans="2:12" x14ac:dyDescent="0.2">
      <c r="B43" s="122"/>
      <c r="C43" s="47" t="s">
        <v>40</v>
      </c>
      <c r="D43" s="442" t="e">
        <f>D11</f>
        <v>#DIV/0!</v>
      </c>
      <c r="E43" s="439" t="e">
        <f>D43/all_technical_specs!$F$30</f>
        <v>#DIV/0!</v>
      </c>
      <c r="F43" s="461" t="e">
        <f>E43*'Fuel allocation'!$D$35</f>
        <v>#DIV/0!</v>
      </c>
      <c r="G43" s="461" t="e">
        <f>E43*'Fuel allocation'!$E$35</f>
        <v>#DIV/0!</v>
      </c>
      <c r="H43" s="439" t="e">
        <f>E43*all_technical_specs!$H$30</f>
        <v>#DIV/0!</v>
      </c>
      <c r="I43" s="461" t="e">
        <f>H43*(1-Dashboard!$E$58)</f>
        <v>#DIV/0!</v>
      </c>
      <c r="J43" s="462" t="e">
        <f>H43*Dashboard!$E$58</f>
        <v>#DIV/0!</v>
      </c>
      <c r="K43"/>
      <c r="L43" s="29"/>
    </row>
    <row r="44" spans="2:12" x14ac:dyDescent="0.2">
      <c r="B44" s="122"/>
      <c r="C44" s="47" t="s">
        <v>146</v>
      </c>
      <c r="D44" s="442">
        <f>D13</f>
        <v>0</v>
      </c>
      <c r="E44" s="439" t="e">
        <f>D44/all_technical_specs!$F$30</f>
        <v>#DIV/0!</v>
      </c>
      <c r="F44" s="461" t="e">
        <f>E44*'Fuel allocation'!$D$35</f>
        <v>#DIV/0!</v>
      </c>
      <c r="G44" s="461" t="e">
        <f>E44*'Fuel allocation'!$E$35</f>
        <v>#DIV/0!</v>
      </c>
      <c r="H44" s="439" t="e">
        <f>E44*all_technical_specs!$H$30</f>
        <v>#DIV/0!</v>
      </c>
      <c r="I44" s="461" t="e">
        <f>H44*(1-Dashboard!$E$58)</f>
        <v>#DIV/0!</v>
      </c>
      <c r="J44" s="462" t="e">
        <f>H44*Dashboard!$E$58</f>
        <v>#DIV/0!</v>
      </c>
      <c r="K44"/>
      <c r="L44" s="29"/>
    </row>
    <row r="45" spans="2:12" x14ac:dyDescent="0.2">
      <c r="B45" s="122"/>
      <c r="C45" s="47" t="s">
        <v>212</v>
      </c>
      <c r="D45" s="442" t="e">
        <f>D17</f>
        <v>#DIV/0!</v>
      </c>
      <c r="E45" s="439" t="e">
        <f>D45/all_technical_specs!$F$30</f>
        <v>#DIV/0!</v>
      </c>
      <c r="F45" s="461" t="e">
        <f>E45*'Fuel allocation'!$D$35</f>
        <v>#DIV/0!</v>
      </c>
      <c r="G45" s="461" t="e">
        <f>E45*'Fuel allocation'!$E$35</f>
        <v>#DIV/0!</v>
      </c>
      <c r="H45" s="439" t="e">
        <f>E45*all_technical_specs!$H$30</f>
        <v>#DIV/0!</v>
      </c>
      <c r="I45" s="461" t="e">
        <f>H45*(1-Dashboard!$E$58)</f>
        <v>#DIV/0!</v>
      </c>
      <c r="J45" s="462" t="e">
        <f>H45*Dashboard!$E$58</f>
        <v>#DIV/0!</v>
      </c>
      <c r="K45"/>
      <c r="L45" s="29"/>
    </row>
    <row r="46" spans="2:12" x14ac:dyDescent="0.2">
      <c r="B46" s="122"/>
      <c r="C46" s="47" t="s">
        <v>340</v>
      </c>
      <c r="D46" s="442" t="e">
        <f>SUM(D43:D45)</f>
        <v>#DIV/0!</v>
      </c>
      <c r="E46" s="439" t="e">
        <f t="shared" ref="E46:J46" si="4">SUM(E43:E45)</f>
        <v>#DIV/0!</v>
      </c>
      <c r="F46" s="461" t="e">
        <f t="shared" si="4"/>
        <v>#DIV/0!</v>
      </c>
      <c r="G46" s="461" t="e">
        <f t="shared" si="4"/>
        <v>#DIV/0!</v>
      </c>
      <c r="H46" s="439" t="e">
        <f t="shared" si="4"/>
        <v>#DIV/0!</v>
      </c>
      <c r="I46" s="461" t="e">
        <f t="shared" si="4"/>
        <v>#DIV/0!</v>
      </c>
      <c r="J46" s="462" t="e">
        <f t="shared" si="4"/>
        <v>#DIV/0!</v>
      </c>
      <c r="K46"/>
      <c r="L46" s="29"/>
    </row>
    <row r="47" spans="2:12" x14ac:dyDescent="0.2">
      <c r="B47" s="150"/>
      <c r="C47" s="45"/>
      <c r="D47" s="479"/>
      <c r="E47" s="471"/>
      <c r="F47" s="480"/>
      <c r="G47" s="480"/>
      <c r="H47" s="471"/>
      <c r="I47" s="480"/>
      <c r="J47" s="481"/>
      <c r="K47"/>
      <c r="L47" s="29"/>
    </row>
    <row r="48" spans="2:12" x14ac:dyDescent="0.2">
      <c r="B48" s="122" t="s">
        <v>275</v>
      </c>
      <c r="C48" s="47"/>
      <c r="D48" s="442"/>
      <c r="E48" s="439"/>
      <c r="F48" s="461"/>
      <c r="G48" s="461"/>
      <c r="H48" s="439"/>
      <c r="I48" s="461"/>
      <c r="J48" s="462"/>
      <c r="K48"/>
      <c r="L48" s="29"/>
    </row>
    <row r="49" spans="2:12" x14ac:dyDescent="0.2">
      <c r="B49" s="84"/>
      <c r="C49" s="47" t="s">
        <v>40</v>
      </c>
      <c r="D49" s="442" t="e">
        <f>D43</f>
        <v>#DIV/0!</v>
      </c>
      <c r="E49" s="439" t="e">
        <f t="shared" ref="E49:J49" si="5">E43</f>
        <v>#DIV/0!</v>
      </c>
      <c r="F49" s="461" t="e">
        <f t="shared" si="5"/>
        <v>#DIV/0!</v>
      </c>
      <c r="G49" s="461" t="e">
        <f t="shared" si="5"/>
        <v>#DIV/0!</v>
      </c>
      <c r="H49" s="439" t="e">
        <f t="shared" si="5"/>
        <v>#DIV/0!</v>
      </c>
      <c r="I49" s="461" t="e">
        <f t="shared" si="5"/>
        <v>#DIV/0!</v>
      </c>
      <c r="J49" s="462" t="e">
        <f t="shared" si="5"/>
        <v>#DIV/0!</v>
      </c>
      <c r="K49"/>
      <c r="L49" s="29"/>
    </row>
    <row r="50" spans="2:12" x14ac:dyDescent="0.2">
      <c r="B50" s="84"/>
      <c r="C50" s="47" t="s">
        <v>363</v>
      </c>
      <c r="D50" s="442">
        <f>D39</f>
        <v>0</v>
      </c>
      <c r="E50" s="442">
        <f t="shared" ref="E50:J50" si="6">E39</f>
        <v>0</v>
      </c>
      <c r="F50" s="442">
        <f t="shared" si="6"/>
        <v>0</v>
      </c>
      <c r="G50" s="442">
        <f t="shared" si="6"/>
        <v>0</v>
      </c>
      <c r="H50" s="442">
        <f t="shared" si="6"/>
        <v>0</v>
      </c>
      <c r="I50" s="442">
        <f t="shared" si="6"/>
        <v>0</v>
      </c>
      <c r="J50" s="818">
        <f t="shared" si="6"/>
        <v>0</v>
      </c>
      <c r="K50"/>
      <c r="L50" s="263"/>
    </row>
    <row r="51" spans="2:12" x14ac:dyDescent="0.2">
      <c r="B51" s="84"/>
      <c r="C51" s="47" t="s">
        <v>146</v>
      </c>
      <c r="D51" s="442">
        <f>D44</f>
        <v>0</v>
      </c>
      <c r="E51" s="439" t="e">
        <f t="shared" ref="E51:J51" si="7">E44</f>
        <v>#DIV/0!</v>
      </c>
      <c r="F51" s="461" t="e">
        <f t="shared" si="7"/>
        <v>#DIV/0!</v>
      </c>
      <c r="G51" s="461" t="e">
        <f t="shared" si="7"/>
        <v>#DIV/0!</v>
      </c>
      <c r="H51" s="439" t="e">
        <f t="shared" si="7"/>
        <v>#DIV/0!</v>
      </c>
      <c r="I51" s="461" t="e">
        <f t="shared" si="7"/>
        <v>#DIV/0!</v>
      </c>
      <c r="J51" s="462" t="e">
        <f t="shared" si="7"/>
        <v>#DIV/0!</v>
      </c>
      <c r="K51"/>
      <c r="L51" s="227" t="s">
        <v>597</v>
      </c>
    </row>
    <row r="52" spans="2:12" x14ac:dyDescent="0.2">
      <c r="B52" s="84"/>
      <c r="C52" s="47" t="s">
        <v>41</v>
      </c>
      <c r="D52" s="442" t="e">
        <f t="shared" ref="D52:J54" si="8">D21+D27+D33</f>
        <v>#DIV/0!</v>
      </c>
      <c r="E52" s="439" t="e">
        <f t="shared" si="8"/>
        <v>#DIV/0!</v>
      </c>
      <c r="F52" s="461" t="e">
        <f t="shared" si="8"/>
        <v>#DIV/0!</v>
      </c>
      <c r="G52" s="461" t="e">
        <f t="shared" si="8"/>
        <v>#DIV/0!</v>
      </c>
      <c r="H52" s="439" t="e">
        <f t="shared" si="8"/>
        <v>#DIV/0!</v>
      </c>
      <c r="I52" s="461" t="e">
        <f t="shared" si="8"/>
        <v>#DIV/0!</v>
      </c>
      <c r="J52" s="462" t="e">
        <f t="shared" si="8"/>
        <v>#DIV/0!</v>
      </c>
      <c r="K52"/>
      <c r="L52" s="29"/>
    </row>
    <row r="53" spans="2:12" x14ac:dyDescent="0.2">
      <c r="B53" s="84"/>
      <c r="C53" s="47" t="s">
        <v>43</v>
      </c>
      <c r="D53" s="442">
        <f t="shared" si="8"/>
        <v>0</v>
      </c>
      <c r="E53" s="439" t="e">
        <f t="shared" si="8"/>
        <v>#DIV/0!</v>
      </c>
      <c r="F53" s="461" t="e">
        <f t="shared" si="8"/>
        <v>#DIV/0!</v>
      </c>
      <c r="G53" s="461" t="e">
        <f t="shared" si="8"/>
        <v>#DIV/0!</v>
      </c>
      <c r="H53" s="439" t="e">
        <f t="shared" si="8"/>
        <v>#DIV/0!</v>
      </c>
      <c r="I53" s="461" t="e">
        <f t="shared" si="8"/>
        <v>#DIV/0!</v>
      </c>
      <c r="J53" s="462" t="e">
        <f t="shared" si="8"/>
        <v>#DIV/0!</v>
      </c>
      <c r="K53"/>
      <c r="L53" s="29"/>
    </row>
    <row r="54" spans="2:12" x14ac:dyDescent="0.2">
      <c r="B54" s="84"/>
      <c r="C54" s="47" t="s">
        <v>274</v>
      </c>
      <c r="D54" s="442">
        <f t="shared" si="8"/>
        <v>0</v>
      </c>
      <c r="E54" s="439" t="e">
        <f t="shared" si="8"/>
        <v>#DIV/0!</v>
      </c>
      <c r="F54" s="461" t="e">
        <f t="shared" si="8"/>
        <v>#DIV/0!</v>
      </c>
      <c r="G54" s="461" t="e">
        <f t="shared" si="8"/>
        <v>#DIV/0!</v>
      </c>
      <c r="H54" s="439" t="e">
        <f t="shared" si="8"/>
        <v>#DIV/0!</v>
      </c>
      <c r="I54" s="461" t="e">
        <f t="shared" si="8"/>
        <v>#DIV/0!</v>
      </c>
      <c r="J54" s="462" t="e">
        <f t="shared" si="8"/>
        <v>#DIV/0!</v>
      </c>
      <c r="K54"/>
      <c r="L54" s="29" t="s">
        <v>478</v>
      </c>
    </row>
    <row r="55" spans="2:12" x14ac:dyDescent="0.2">
      <c r="B55" s="84"/>
      <c r="C55" s="47" t="s">
        <v>212</v>
      </c>
      <c r="D55" s="442" t="e">
        <f>D45</f>
        <v>#DIV/0!</v>
      </c>
      <c r="E55" s="439" t="e">
        <f t="shared" ref="E55:J55" si="9">E45</f>
        <v>#DIV/0!</v>
      </c>
      <c r="F55" s="461" t="e">
        <f t="shared" si="9"/>
        <v>#DIV/0!</v>
      </c>
      <c r="G55" s="461" t="e">
        <f t="shared" si="9"/>
        <v>#DIV/0!</v>
      </c>
      <c r="H55" s="439" t="e">
        <f t="shared" si="9"/>
        <v>#DIV/0!</v>
      </c>
      <c r="I55" s="461" t="e">
        <f t="shared" si="9"/>
        <v>#DIV/0!</v>
      </c>
      <c r="J55" s="462" t="e">
        <f t="shared" si="9"/>
        <v>#DIV/0!</v>
      </c>
      <c r="K55"/>
      <c r="L55" s="227" t="s">
        <v>597</v>
      </c>
    </row>
    <row r="56" spans="2:12" ht="17" thickBot="1" x14ac:dyDescent="0.25">
      <c r="B56" s="84"/>
      <c r="C56" s="206" t="s">
        <v>340</v>
      </c>
      <c r="D56" s="482" t="e">
        <f>SUM(D49:D55)</f>
        <v>#DIV/0!</v>
      </c>
      <c r="E56" s="483" t="e">
        <f t="shared" ref="E56:J56" si="10">SUM(E49:E55)</f>
        <v>#DIV/0!</v>
      </c>
      <c r="F56" s="484" t="e">
        <f t="shared" si="10"/>
        <v>#DIV/0!</v>
      </c>
      <c r="G56" s="484" t="e">
        <f t="shared" si="10"/>
        <v>#DIV/0!</v>
      </c>
      <c r="H56" s="483" t="e">
        <f t="shared" si="10"/>
        <v>#DIV/0!</v>
      </c>
      <c r="I56" s="484" t="e">
        <f t="shared" si="10"/>
        <v>#DIV/0!</v>
      </c>
      <c r="J56" s="485" t="e">
        <f t="shared" si="10"/>
        <v>#DIV/0!</v>
      </c>
      <c r="K56"/>
      <c r="L56" s="29"/>
    </row>
    <row r="57" spans="2:12" ht="18" thickTop="1" thickBot="1" x14ac:dyDescent="0.25">
      <c r="B57" s="91"/>
      <c r="C57" s="125"/>
      <c r="D57" s="92"/>
      <c r="E57" s="92"/>
      <c r="F57" s="92"/>
      <c r="G57" s="92"/>
      <c r="H57" s="92"/>
      <c r="I57" s="92"/>
      <c r="J57" s="125"/>
      <c r="K57" s="92"/>
      <c r="L57" s="94"/>
    </row>
  </sheetData>
  <mergeCells count="1">
    <mergeCell ref="B5:E5"/>
  </mergeCells>
  <conditionalFormatting sqref="D56">
    <cfRule type="cellIs" dxfId="7" priority="1" operator="equal">
      <formula>$D$18</formula>
    </cfRule>
  </conditionalFormatting>
  <pageMargins left="0.75" right="0.75" top="1" bottom="1" header="0.5" footer="0.5"/>
  <pageSetup paperSize="9" orientation="portrait" horizontalDpi="4294967292" verticalDpi="429496729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8" tint="0.39997558519241921"/>
  </sheetPr>
  <dimension ref="B2:L41"/>
  <sheetViews>
    <sheetView workbookViewId="0">
      <selection activeCell="G48" sqref="G48"/>
    </sheetView>
  </sheetViews>
  <sheetFormatPr baseColWidth="10" defaultRowHeight="16" x14ac:dyDescent="0.2"/>
  <cols>
    <col min="1" max="1" width="10.83203125" style="2"/>
    <col min="2" max="2" width="21.5" style="2" customWidth="1"/>
    <col min="3" max="10" width="19" style="2" customWidth="1"/>
    <col min="11" max="11" width="4.33203125" style="2" customWidth="1"/>
    <col min="12" max="12" width="31.33203125" style="2" customWidth="1"/>
    <col min="13" max="16384" width="10.83203125" style="2"/>
  </cols>
  <sheetData>
    <row r="2" spans="2:12" ht="21" x14ac:dyDescent="0.25">
      <c r="B2" s="16" t="s">
        <v>53</v>
      </c>
    </row>
    <row r="4" spans="2:12" x14ac:dyDescent="0.2">
      <c r="B4" s="3" t="s">
        <v>36</v>
      </c>
      <c r="C4" s="4"/>
      <c r="D4" s="4"/>
      <c r="E4" s="5"/>
    </row>
    <row r="5" spans="2:12" ht="34" customHeight="1" x14ac:dyDescent="0.2">
      <c r="B5" s="838" t="s">
        <v>406</v>
      </c>
      <c r="C5" s="839"/>
      <c r="D5" s="839"/>
      <c r="E5" s="840"/>
    </row>
    <row r="6" spans="2:12" ht="17" thickBot="1" x14ac:dyDescent="0.25"/>
    <row r="7" spans="2:12" x14ac:dyDescent="0.2">
      <c r="B7" s="81" t="s">
        <v>272</v>
      </c>
      <c r="C7" s="104"/>
      <c r="D7" s="104"/>
      <c r="E7" s="104"/>
      <c r="F7" s="104"/>
      <c r="G7" s="104"/>
      <c r="H7" s="104"/>
      <c r="I7" s="104"/>
      <c r="J7" s="104"/>
      <c r="K7" s="104"/>
      <c r="L7" s="83"/>
    </row>
    <row r="8" spans="2:12" x14ac:dyDescent="0.2">
      <c r="B8" s="84"/>
      <c r="L8" s="85"/>
    </row>
    <row r="9" spans="2:12" ht="48" x14ac:dyDescent="0.2">
      <c r="B9" s="126" t="s">
        <v>37</v>
      </c>
      <c r="C9" s="65" t="s">
        <v>38</v>
      </c>
      <c r="D9" s="22" t="s">
        <v>579</v>
      </c>
      <c r="E9" s="22" t="s">
        <v>580</v>
      </c>
      <c r="F9" s="134" t="s">
        <v>581</v>
      </c>
      <c r="G9" s="134" t="s">
        <v>582</v>
      </c>
      <c r="H9" s="22" t="s">
        <v>583</v>
      </c>
      <c r="I9" s="134" t="s">
        <v>584</v>
      </c>
      <c r="J9" s="135" t="s">
        <v>585</v>
      </c>
      <c r="K9" s="22"/>
      <c r="L9" s="110" t="s">
        <v>17</v>
      </c>
    </row>
    <row r="10" spans="2:12" x14ac:dyDescent="0.2">
      <c r="B10" s="194" t="s">
        <v>346</v>
      </c>
      <c r="C10" s="47"/>
      <c r="D10"/>
      <c r="E10"/>
      <c r="F10"/>
      <c r="G10"/>
      <c r="H10"/>
      <c r="I10"/>
      <c r="J10" s="47"/>
      <c r="K10"/>
      <c r="L10" s="29"/>
    </row>
    <row r="11" spans="2:12" x14ac:dyDescent="0.2">
      <c r="B11" s="84"/>
      <c r="C11" s="47" t="s">
        <v>338</v>
      </c>
      <c r="D11" s="434">
        <f>'Fuel mixes'!E63</f>
        <v>0</v>
      </c>
      <c r="E11" s="434"/>
      <c r="F11" s="434"/>
      <c r="G11" s="434"/>
      <c r="H11" s="434"/>
      <c r="I11" s="434"/>
      <c r="J11" s="455"/>
      <c r="K11"/>
      <c r="L11" s="29"/>
    </row>
    <row r="12" spans="2:12" x14ac:dyDescent="0.2">
      <c r="B12" s="84"/>
      <c r="C12" s="47" t="s">
        <v>146</v>
      </c>
      <c r="D12" s="434">
        <f>'Fuel mixes'!E64</f>
        <v>0</v>
      </c>
      <c r="E12" s="434"/>
      <c r="F12" s="434"/>
      <c r="G12" s="434"/>
      <c r="H12" s="434"/>
      <c r="I12" s="434"/>
      <c r="J12" s="455"/>
      <c r="K12"/>
      <c r="L12" s="29"/>
    </row>
    <row r="13" spans="2:12" x14ac:dyDescent="0.2">
      <c r="B13" s="84"/>
      <c r="C13" s="47" t="s">
        <v>41</v>
      </c>
      <c r="D13" s="434">
        <f>'Fuel mixes'!E65</f>
        <v>0</v>
      </c>
      <c r="E13" s="434"/>
      <c r="F13" s="434"/>
      <c r="G13" s="434"/>
      <c r="H13" s="434"/>
      <c r="I13" s="434"/>
      <c r="J13" s="455"/>
      <c r="K13"/>
      <c r="L13" s="29"/>
    </row>
    <row r="14" spans="2:12" x14ac:dyDescent="0.2">
      <c r="B14" s="84"/>
      <c r="C14" s="47" t="s">
        <v>43</v>
      </c>
      <c r="D14" s="434">
        <f>'Fuel mixes'!E66</f>
        <v>0</v>
      </c>
      <c r="E14" s="434"/>
      <c r="F14" s="434"/>
      <c r="G14" s="434"/>
      <c r="H14" s="434"/>
      <c r="I14" s="434"/>
      <c r="J14" s="455"/>
      <c r="K14"/>
      <c r="L14" s="29"/>
    </row>
    <row r="15" spans="2:12" x14ac:dyDescent="0.2">
      <c r="B15" s="84"/>
      <c r="C15" s="47" t="s">
        <v>212</v>
      </c>
      <c r="D15" s="434">
        <f>'Fuel mixes'!E67</f>
        <v>0</v>
      </c>
      <c r="E15" s="434"/>
      <c r="F15" s="434"/>
      <c r="G15" s="434"/>
      <c r="H15" s="434"/>
      <c r="I15" s="434"/>
      <c r="J15" s="455"/>
      <c r="K15"/>
      <c r="L15" s="29"/>
    </row>
    <row r="16" spans="2:12" ht="17" thickBot="1" x14ac:dyDescent="0.25">
      <c r="B16" s="84"/>
      <c r="C16" s="206" t="s">
        <v>340</v>
      </c>
      <c r="D16" s="459">
        <f>SUM(D11:D15)</f>
        <v>0</v>
      </c>
      <c r="E16" s="437"/>
      <c r="F16" s="437"/>
      <c r="G16" s="437"/>
      <c r="H16" s="437"/>
      <c r="I16" s="437"/>
      <c r="J16" s="476"/>
      <c r="K16"/>
      <c r="L16" s="29"/>
    </row>
    <row r="17" spans="2:12" ht="18" thickTop="1" thickBot="1" x14ac:dyDescent="0.25">
      <c r="B17" s="91"/>
      <c r="C17" s="108"/>
      <c r="D17" s="457"/>
      <c r="E17" s="457"/>
      <c r="F17" s="457"/>
      <c r="G17" s="457"/>
      <c r="H17" s="457"/>
      <c r="I17" s="457"/>
      <c r="J17" s="486"/>
      <c r="K17" s="31"/>
      <c r="L17" s="32"/>
    </row>
    <row r="18" spans="2:12" x14ac:dyDescent="0.2">
      <c r="B18" s="122" t="s">
        <v>215</v>
      </c>
      <c r="C18" s="47"/>
      <c r="D18" s="434"/>
      <c r="E18" s="434"/>
      <c r="F18" s="434"/>
      <c r="G18" s="434"/>
      <c r="H18" s="434"/>
      <c r="I18" s="434"/>
      <c r="J18" s="455"/>
      <c r="K18"/>
      <c r="L18" s="29"/>
    </row>
    <row r="19" spans="2:12" x14ac:dyDescent="0.2">
      <c r="B19" s="122"/>
      <c r="C19" s="47" t="s">
        <v>41</v>
      </c>
      <c r="D19" s="439">
        <f>D13</f>
        <v>0</v>
      </c>
      <c r="E19" s="439" t="e">
        <f>D19/all_technical_specs!$F$34</f>
        <v>#DIV/0!</v>
      </c>
      <c r="F19" s="461" t="e">
        <f>E19*'Fuel allocation'!$D$38</f>
        <v>#DIV/0!</v>
      </c>
      <c r="G19" s="461" t="e">
        <f>E19*'Fuel allocation'!$E$38</f>
        <v>#DIV/0!</v>
      </c>
      <c r="H19" s="439" t="e">
        <f>E19*all_technical_specs!$H$34</f>
        <v>#DIV/0!</v>
      </c>
      <c r="I19" s="461" t="e">
        <f>H19</f>
        <v>#DIV/0!</v>
      </c>
      <c r="J19" s="462">
        <f>0</f>
        <v>0</v>
      </c>
      <c r="K19"/>
      <c r="L19" s="29"/>
    </row>
    <row r="20" spans="2:12" x14ac:dyDescent="0.2">
      <c r="B20" s="122"/>
      <c r="C20" s="47" t="s">
        <v>43</v>
      </c>
      <c r="D20" s="439">
        <f>D14</f>
        <v>0</v>
      </c>
      <c r="E20" s="439" t="e">
        <f>D20/all_technical_specs!$F$34</f>
        <v>#DIV/0!</v>
      </c>
      <c r="F20" s="461" t="e">
        <f>E20*'Fuel allocation'!$D$38</f>
        <v>#DIV/0!</v>
      </c>
      <c r="G20" s="461" t="e">
        <f>E20*'Fuel allocation'!$E$38</f>
        <v>#DIV/0!</v>
      </c>
      <c r="H20" s="439" t="e">
        <f>E20*all_technical_specs!$H$34</f>
        <v>#DIV/0!</v>
      </c>
      <c r="I20" s="461" t="e">
        <f>H20</f>
        <v>#DIV/0!</v>
      </c>
      <c r="J20" s="462">
        <v>0</v>
      </c>
      <c r="K20"/>
      <c r="L20" s="29"/>
    </row>
    <row r="21" spans="2:12" x14ac:dyDescent="0.2">
      <c r="B21" s="122"/>
      <c r="C21" s="47" t="s">
        <v>340</v>
      </c>
      <c r="D21" s="439">
        <f>SUM(D19:D20)</f>
        <v>0</v>
      </c>
      <c r="E21" s="439" t="e">
        <f t="shared" ref="E21:J21" si="0">SUM(E19:E20)</f>
        <v>#DIV/0!</v>
      </c>
      <c r="F21" s="461" t="e">
        <f t="shared" si="0"/>
        <v>#DIV/0!</v>
      </c>
      <c r="G21" s="461" t="e">
        <f t="shared" si="0"/>
        <v>#DIV/0!</v>
      </c>
      <c r="H21" s="439" t="e">
        <f t="shared" si="0"/>
        <v>#DIV/0!</v>
      </c>
      <c r="I21" s="461" t="e">
        <f t="shared" si="0"/>
        <v>#DIV/0!</v>
      </c>
      <c r="J21" s="461">
        <f t="shared" si="0"/>
        <v>0</v>
      </c>
      <c r="K21" s="52"/>
      <c r="L21" s="29"/>
    </row>
    <row r="22" spans="2:12" x14ac:dyDescent="0.2">
      <c r="B22" s="122"/>
      <c r="C22" s="45"/>
      <c r="D22" s="471"/>
      <c r="E22" s="471"/>
      <c r="F22" s="480"/>
      <c r="G22" s="480"/>
      <c r="H22" s="471"/>
      <c r="I22" s="480"/>
      <c r="J22" s="480"/>
      <c r="K22" s="52"/>
      <c r="L22" s="29"/>
    </row>
    <row r="23" spans="2:12" x14ac:dyDescent="0.2">
      <c r="B23" s="122" t="s">
        <v>216</v>
      </c>
      <c r="C23" s="47"/>
      <c r="D23" s="439"/>
      <c r="E23" s="439"/>
      <c r="F23" s="461"/>
      <c r="G23" s="461"/>
      <c r="H23" s="439"/>
      <c r="I23" s="461"/>
      <c r="J23" s="461"/>
      <c r="K23" s="52"/>
      <c r="L23" s="29"/>
    </row>
    <row r="24" spans="2:12" x14ac:dyDescent="0.2">
      <c r="B24" s="122"/>
      <c r="C24" s="47" t="s">
        <v>40</v>
      </c>
      <c r="D24" s="439">
        <f>'Co-fueling shares'!E32</f>
        <v>0</v>
      </c>
      <c r="E24" s="439" t="e">
        <f>D24/all_technical_specs!F35</f>
        <v>#DIV/0!</v>
      </c>
      <c r="F24" s="461" t="e">
        <f>E24*'Fuel allocation'!D39</f>
        <v>#DIV/0!</v>
      </c>
      <c r="G24" s="461" t="e">
        <f>E24*'Fuel allocation'!E39</f>
        <v>#DIV/0!</v>
      </c>
      <c r="H24" s="439" t="e">
        <f>E24*all_technical_specs!H35</f>
        <v>#DIV/0!</v>
      </c>
      <c r="I24" s="461" t="e">
        <f>H24</f>
        <v>#DIV/0!</v>
      </c>
      <c r="J24" s="461">
        <f>0</f>
        <v>0</v>
      </c>
      <c r="K24" s="52"/>
      <c r="L24" s="29"/>
    </row>
    <row r="25" spans="2:12" x14ac:dyDescent="0.2">
      <c r="B25" s="122"/>
      <c r="C25" s="45"/>
      <c r="D25" s="471"/>
      <c r="E25" s="471"/>
      <c r="F25" s="480"/>
      <c r="G25" s="480"/>
      <c r="H25" s="471"/>
      <c r="I25" s="480"/>
      <c r="J25" s="480"/>
      <c r="K25" s="52"/>
      <c r="L25" s="29"/>
    </row>
    <row r="26" spans="2:12" x14ac:dyDescent="0.2">
      <c r="B26" s="122" t="s">
        <v>256</v>
      </c>
      <c r="C26" s="47"/>
      <c r="D26" s="439"/>
      <c r="E26" s="439"/>
      <c r="F26" s="461"/>
      <c r="G26" s="461"/>
      <c r="H26" s="439"/>
      <c r="I26" s="461"/>
      <c r="J26" s="461"/>
      <c r="K26" s="52"/>
      <c r="L26" s="29"/>
    </row>
    <row r="27" spans="2:12" x14ac:dyDescent="0.2">
      <c r="B27" s="122"/>
      <c r="C27" s="47" t="s">
        <v>146</v>
      </c>
      <c r="D27" s="439">
        <f>D12</f>
        <v>0</v>
      </c>
      <c r="E27" s="439" t="e">
        <f>D27/all_technical_specs!F36</f>
        <v>#DIV/0!</v>
      </c>
      <c r="F27" s="461" t="e">
        <f>E27*'Fuel allocation'!D40</f>
        <v>#DIV/0!</v>
      </c>
      <c r="G27" s="461" t="e">
        <f>E27*'Fuel allocation'!E40</f>
        <v>#DIV/0!</v>
      </c>
      <c r="H27" s="439" t="e">
        <f>E27*all_technical_specs!H36</f>
        <v>#DIV/0!</v>
      </c>
      <c r="I27" s="461" t="e">
        <f>H27</f>
        <v>#DIV/0!</v>
      </c>
      <c r="J27" s="461">
        <f>0</f>
        <v>0</v>
      </c>
      <c r="K27" s="52"/>
      <c r="L27" s="29"/>
    </row>
    <row r="28" spans="2:12" x14ac:dyDescent="0.2">
      <c r="B28" s="122"/>
      <c r="C28" s="45"/>
      <c r="D28" s="471"/>
      <c r="E28" s="471"/>
      <c r="F28" s="480"/>
      <c r="G28" s="480"/>
      <c r="H28" s="471"/>
      <c r="I28" s="480"/>
      <c r="J28" s="480"/>
      <c r="K28" s="52"/>
      <c r="L28" s="29"/>
    </row>
    <row r="29" spans="2:12" x14ac:dyDescent="0.2">
      <c r="B29" s="122" t="s">
        <v>444</v>
      </c>
      <c r="C29" s="47"/>
      <c r="D29" s="439"/>
      <c r="E29" s="439"/>
      <c r="F29" s="461"/>
      <c r="G29" s="461"/>
      <c r="H29" s="439"/>
      <c r="I29" s="461"/>
      <c r="J29" s="461"/>
      <c r="K29" s="52"/>
      <c r="L29" s="29"/>
    </row>
    <row r="30" spans="2:12" x14ac:dyDescent="0.2">
      <c r="B30" s="122"/>
      <c r="C30" s="47" t="s">
        <v>40</v>
      </c>
      <c r="D30" s="439">
        <f>'Co-fueling shares'!E28</f>
        <v>0</v>
      </c>
      <c r="E30" s="439" t="e">
        <f>D30/all_technical_specs!$F$37</f>
        <v>#DIV/0!</v>
      </c>
      <c r="F30" s="461" t="e">
        <f>E30*'Fuel allocation'!$D$41</f>
        <v>#DIV/0!</v>
      </c>
      <c r="G30" s="461" t="e">
        <f>E30*'Fuel allocation'!$E$41</f>
        <v>#DIV/0!</v>
      </c>
      <c r="H30" s="439" t="e">
        <f>E30*all_technical_specs!$H$37</f>
        <v>#DIV/0!</v>
      </c>
      <c r="I30" s="461" t="e">
        <f>H30</f>
        <v>#DIV/0!</v>
      </c>
      <c r="J30" s="461">
        <f>0</f>
        <v>0</v>
      </c>
      <c r="K30" s="52"/>
      <c r="L30" s="29"/>
    </row>
    <row r="31" spans="2:12" x14ac:dyDescent="0.2">
      <c r="B31" s="122"/>
      <c r="C31" s="47" t="s">
        <v>212</v>
      </c>
      <c r="D31" s="439">
        <f>'Co-fueling shares'!E29</f>
        <v>0</v>
      </c>
      <c r="E31" s="439" t="e">
        <f>D31/all_technical_specs!$F$37</f>
        <v>#DIV/0!</v>
      </c>
      <c r="F31" s="461" t="e">
        <f>E31*'Fuel allocation'!$D$41</f>
        <v>#DIV/0!</v>
      </c>
      <c r="G31" s="461" t="e">
        <f>E31*'Fuel allocation'!$E$41</f>
        <v>#DIV/0!</v>
      </c>
      <c r="H31" s="439" t="e">
        <f>E31*all_technical_specs!$H$37</f>
        <v>#DIV/0!</v>
      </c>
      <c r="I31" s="461" t="e">
        <f>H31</f>
        <v>#DIV/0!</v>
      </c>
      <c r="J31" s="461">
        <f>0</f>
        <v>0</v>
      </c>
      <c r="K31" s="52"/>
      <c r="L31" s="29"/>
    </row>
    <row r="32" spans="2:12" x14ac:dyDescent="0.2">
      <c r="B32" s="122"/>
      <c r="C32" s="47" t="s">
        <v>340</v>
      </c>
      <c r="D32" s="439">
        <f>SUM(D30:D31)</f>
        <v>0</v>
      </c>
      <c r="E32" s="439" t="e">
        <f t="shared" ref="E32:J32" si="1">SUM(E30:E31)</f>
        <v>#DIV/0!</v>
      </c>
      <c r="F32" s="461" t="e">
        <f t="shared" si="1"/>
        <v>#DIV/0!</v>
      </c>
      <c r="G32" s="461" t="e">
        <f t="shared" si="1"/>
        <v>#DIV/0!</v>
      </c>
      <c r="H32" s="439" t="e">
        <f t="shared" si="1"/>
        <v>#DIV/0!</v>
      </c>
      <c r="I32" s="461" t="e">
        <f t="shared" si="1"/>
        <v>#DIV/0!</v>
      </c>
      <c r="J32" s="461">
        <f t="shared" si="1"/>
        <v>0</v>
      </c>
      <c r="K32" s="52"/>
      <c r="L32" s="29"/>
    </row>
    <row r="33" spans="2:12" x14ac:dyDescent="0.2">
      <c r="B33" s="150"/>
      <c r="C33" s="45"/>
      <c r="D33" s="471"/>
      <c r="E33" s="471"/>
      <c r="F33" s="480"/>
      <c r="G33" s="480"/>
      <c r="H33" s="471"/>
      <c r="I33" s="480"/>
      <c r="J33" s="480"/>
      <c r="K33" s="53"/>
      <c r="L33" s="41"/>
    </row>
    <row r="34" spans="2:12" x14ac:dyDescent="0.2">
      <c r="B34" s="194" t="s">
        <v>346</v>
      </c>
      <c r="C34" s="47"/>
      <c r="D34" s="439"/>
      <c r="E34" s="439"/>
      <c r="F34" s="461"/>
      <c r="G34" s="461"/>
      <c r="H34" s="439"/>
      <c r="I34" s="461"/>
      <c r="J34" s="461"/>
      <c r="K34" s="52"/>
      <c r="L34" s="29"/>
    </row>
    <row r="35" spans="2:12" x14ac:dyDescent="0.2">
      <c r="B35" s="84"/>
      <c r="C35" s="47" t="s">
        <v>338</v>
      </c>
      <c r="D35" s="439">
        <f>D24+D30</f>
        <v>0</v>
      </c>
      <c r="E35" s="439" t="e">
        <f t="shared" ref="E35:J35" si="2">E24+E30</f>
        <v>#DIV/0!</v>
      </c>
      <c r="F35" s="461" t="e">
        <f t="shared" si="2"/>
        <v>#DIV/0!</v>
      </c>
      <c r="G35" s="461" t="e">
        <f t="shared" si="2"/>
        <v>#DIV/0!</v>
      </c>
      <c r="H35" s="439" t="e">
        <f t="shared" si="2"/>
        <v>#DIV/0!</v>
      </c>
      <c r="I35" s="461" t="e">
        <f t="shared" si="2"/>
        <v>#DIV/0!</v>
      </c>
      <c r="J35" s="461">
        <f t="shared" si="2"/>
        <v>0</v>
      </c>
      <c r="K35" s="52"/>
      <c r="L35" s="29"/>
    </row>
    <row r="36" spans="2:12" x14ac:dyDescent="0.2">
      <c r="B36" s="84"/>
      <c r="C36" s="47" t="s">
        <v>146</v>
      </c>
      <c r="D36" s="439">
        <f>D27</f>
        <v>0</v>
      </c>
      <c r="E36" s="439" t="e">
        <f t="shared" ref="E36:J36" si="3">E27</f>
        <v>#DIV/0!</v>
      </c>
      <c r="F36" s="461" t="e">
        <f t="shared" si="3"/>
        <v>#DIV/0!</v>
      </c>
      <c r="G36" s="461" t="e">
        <f t="shared" si="3"/>
        <v>#DIV/0!</v>
      </c>
      <c r="H36" s="439" t="e">
        <f t="shared" si="3"/>
        <v>#DIV/0!</v>
      </c>
      <c r="I36" s="461" t="e">
        <f t="shared" si="3"/>
        <v>#DIV/0!</v>
      </c>
      <c r="J36" s="461">
        <f t="shared" si="3"/>
        <v>0</v>
      </c>
      <c r="K36" s="52"/>
      <c r="L36" s="29"/>
    </row>
    <row r="37" spans="2:12" x14ac:dyDescent="0.2">
      <c r="B37" s="84"/>
      <c r="C37" s="47" t="s">
        <v>41</v>
      </c>
      <c r="D37" s="439">
        <f>D19</f>
        <v>0</v>
      </c>
      <c r="E37" s="439" t="e">
        <f t="shared" ref="E37:J37" si="4">E19</f>
        <v>#DIV/0!</v>
      </c>
      <c r="F37" s="461" t="e">
        <f t="shared" si="4"/>
        <v>#DIV/0!</v>
      </c>
      <c r="G37" s="461" t="e">
        <f t="shared" si="4"/>
        <v>#DIV/0!</v>
      </c>
      <c r="H37" s="439" t="e">
        <f t="shared" si="4"/>
        <v>#DIV/0!</v>
      </c>
      <c r="I37" s="461" t="e">
        <f t="shared" si="4"/>
        <v>#DIV/0!</v>
      </c>
      <c r="J37" s="461">
        <f t="shared" si="4"/>
        <v>0</v>
      </c>
      <c r="K37" s="52"/>
      <c r="L37" s="29"/>
    </row>
    <row r="38" spans="2:12" x14ac:dyDescent="0.2">
      <c r="B38" s="84"/>
      <c r="C38" s="47" t="s">
        <v>43</v>
      </c>
      <c r="D38" s="439">
        <f>D20</f>
        <v>0</v>
      </c>
      <c r="E38" s="439" t="e">
        <f t="shared" ref="E38:J38" si="5">E20</f>
        <v>#DIV/0!</v>
      </c>
      <c r="F38" s="461" t="e">
        <f t="shared" si="5"/>
        <v>#DIV/0!</v>
      </c>
      <c r="G38" s="461" t="e">
        <f t="shared" si="5"/>
        <v>#DIV/0!</v>
      </c>
      <c r="H38" s="439" t="e">
        <f t="shared" si="5"/>
        <v>#DIV/0!</v>
      </c>
      <c r="I38" s="461" t="e">
        <f t="shared" si="5"/>
        <v>#DIV/0!</v>
      </c>
      <c r="J38" s="461">
        <f t="shared" si="5"/>
        <v>0</v>
      </c>
      <c r="K38" s="52"/>
      <c r="L38" s="29"/>
    </row>
    <row r="39" spans="2:12" x14ac:dyDescent="0.2">
      <c r="B39" s="84"/>
      <c r="C39" s="47" t="s">
        <v>212</v>
      </c>
      <c r="D39" s="439">
        <f>D31</f>
        <v>0</v>
      </c>
      <c r="E39" s="439" t="e">
        <f>E31</f>
        <v>#DIV/0!</v>
      </c>
      <c r="F39" s="461" t="e">
        <f t="shared" ref="F39:J39" si="6">F31</f>
        <v>#DIV/0!</v>
      </c>
      <c r="G39" s="461" t="e">
        <f t="shared" si="6"/>
        <v>#DIV/0!</v>
      </c>
      <c r="H39" s="439" t="e">
        <f t="shared" si="6"/>
        <v>#DIV/0!</v>
      </c>
      <c r="I39" s="461" t="e">
        <f t="shared" si="6"/>
        <v>#DIV/0!</v>
      </c>
      <c r="J39" s="461">
        <f t="shared" si="6"/>
        <v>0</v>
      </c>
      <c r="K39" s="52"/>
      <c r="L39" s="29"/>
    </row>
    <row r="40" spans="2:12" ht="17" thickBot="1" x14ac:dyDescent="0.25">
      <c r="B40" s="84"/>
      <c r="C40" s="206" t="s">
        <v>340</v>
      </c>
      <c r="D40" s="483">
        <f>SUM(D35:D39)</f>
        <v>0</v>
      </c>
      <c r="E40" s="483" t="e">
        <f t="shared" ref="E40:J40" si="7">SUM(E35:E39)</f>
        <v>#DIV/0!</v>
      </c>
      <c r="F40" s="484" t="e">
        <f t="shared" si="7"/>
        <v>#DIV/0!</v>
      </c>
      <c r="G40" s="484" t="e">
        <f t="shared" si="7"/>
        <v>#DIV/0!</v>
      </c>
      <c r="H40" s="483" t="e">
        <f t="shared" si="7"/>
        <v>#DIV/0!</v>
      </c>
      <c r="I40" s="484" t="e">
        <f t="shared" si="7"/>
        <v>#DIV/0!</v>
      </c>
      <c r="J40" s="485">
        <f t="shared" si="7"/>
        <v>0</v>
      </c>
      <c r="K40" s="52"/>
      <c r="L40" s="29"/>
    </row>
    <row r="41" spans="2:12" ht="18" thickTop="1" thickBot="1" x14ac:dyDescent="0.25">
      <c r="B41" s="91"/>
      <c r="C41" s="108"/>
      <c r="D41" s="31"/>
      <c r="E41" s="31"/>
      <c r="F41" s="268"/>
      <c r="G41" s="268"/>
      <c r="H41" s="31"/>
      <c r="I41" s="268"/>
      <c r="J41" s="269"/>
      <c r="K41" s="31"/>
      <c r="L41" s="32"/>
    </row>
  </sheetData>
  <mergeCells count="1">
    <mergeCell ref="B5:E5"/>
  </mergeCells>
  <conditionalFormatting sqref="D40">
    <cfRule type="cellIs" dxfId="6" priority="1" operator="equal">
      <formula>$D$16</formula>
    </cfRule>
  </conditionalFormatting>
  <pageMargins left="0.75" right="0.75" top="1" bottom="1" header="0.5" footer="0.5"/>
  <pageSetup paperSize="9" orientation="portrait" horizontalDpi="4294967292" verticalDpi="429496729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8" tint="0.39997558519241921"/>
  </sheetPr>
  <dimension ref="B2:L14"/>
  <sheetViews>
    <sheetView workbookViewId="0"/>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6" t="s">
        <v>54</v>
      </c>
    </row>
    <row r="4" spans="2:12" x14ac:dyDescent="0.2">
      <c r="B4" s="3" t="s">
        <v>36</v>
      </c>
      <c r="C4" s="4"/>
      <c r="D4" s="4"/>
      <c r="E4" s="5"/>
    </row>
    <row r="5" spans="2:12" ht="24" customHeight="1" x14ac:dyDescent="0.2">
      <c r="B5" s="838" t="s">
        <v>407</v>
      </c>
      <c r="C5" s="839"/>
      <c r="D5" s="839"/>
      <c r="E5" s="841"/>
    </row>
    <row r="7" spans="2:12" x14ac:dyDescent="0.2">
      <c r="B7" s="3" t="s">
        <v>272</v>
      </c>
      <c r="C7" s="4"/>
      <c r="D7" s="4"/>
      <c r="E7" s="4"/>
      <c r="F7" s="4"/>
      <c r="G7" s="4"/>
      <c r="H7" s="4"/>
      <c r="I7" s="4"/>
      <c r="J7" s="4"/>
      <c r="K7" s="4"/>
      <c r="L7" s="5"/>
    </row>
    <row r="8" spans="2:12" x14ac:dyDescent="0.2">
      <c r="B8" s="10"/>
      <c r="L8" s="7"/>
    </row>
    <row r="9" spans="2:12" ht="34" x14ac:dyDescent="0.2">
      <c r="B9" s="23" t="s">
        <v>37</v>
      </c>
      <c r="C9" s="95" t="s">
        <v>38</v>
      </c>
      <c r="D9" s="23" t="s">
        <v>579</v>
      </c>
      <c r="E9" s="22" t="s">
        <v>580</v>
      </c>
      <c r="F9" s="134" t="s">
        <v>581</v>
      </c>
      <c r="G9" s="134" t="s">
        <v>582</v>
      </c>
      <c r="H9" s="22" t="s">
        <v>583</v>
      </c>
      <c r="I9" s="134" t="s">
        <v>584</v>
      </c>
      <c r="J9" s="135" t="s">
        <v>585</v>
      </c>
      <c r="K9" s="22"/>
      <c r="L9" s="64" t="s">
        <v>17</v>
      </c>
    </row>
    <row r="10" spans="2:12" ht="17" x14ac:dyDescent="0.2">
      <c r="B10" s="192" t="s">
        <v>218</v>
      </c>
      <c r="C10" s="124"/>
      <c r="D10" s="61"/>
      <c r="E10" s="61"/>
      <c r="F10" s="140"/>
      <c r="G10" s="140"/>
      <c r="H10" s="61"/>
      <c r="I10" s="140"/>
      <c r="J10" s="141"/>
      <c r="K10" s="61"/>
      <c r="L10" s="193"/>
    </row>
    <row r="11" spans="2:12" x14ac:dyDescent="0.2">
      <c r="B11" s="10"/>
      <c r="C11" s="47" t="s">
        <v>328</v>
      </c>
      <c r="D11" s="434">
        <f>'Fuel mixes'!E59</f>
        <v>0</v>
      </c>
      <c r="E11" s="439" t="e">
        <f>D11/all_technical_specs!$F$40</f>
        <v>#DIV/0!</v>
      </c>
      <c r="F11" s="461" t="e">
        <f>E11*'Fuel allocation'!$D$44</f>
        <v>#DIV/0!</v>
      </c>
      <c r="G11" s="461" t="e">
        <f>E11*'Fuel allocation'!$E$44</f>
        <v>#DIV/0!</v>
      </c>
      <c r="H11" s="439" t="e">
        <f>E11*all_technical_specs!$H$40</f>
        <v>#DIV/0!</v>
      </c>
      <c r="I11" s="461" t="e">
        <f>H11</f>
        <v>#DIV/0!</v>
      </c>
      <c r="J11" s="462">
        <f>0</f>
        <v>0</v>
      </c>
      <c r="K11"/>
      <c r="L11" s="47"/>
    </row>
    <row r="12" spans="2:12" x14ac:dyDescent="0.2">
      <c r="B12" s="10"/>
      <c r="C12" s="47" t="s">
        <v>329</v>
      </c>
      <c r="D12" s="434">
        <f>'Fuel mixes'!E60</f>
        <v>0</v>
      </c>
      <c r="E12" s="439" t="e">
        <f>D12/all_technical_specs!$F$40</f>
        <v>#DIV/0!</v>
      </c>
      <c r="F12" s="461" t="e">
        <f>E12*'Fuel allocation'!$D$44</f>
        <v>#DIV/0!</v>
      </c>
      <c r="G12" s="461" t="e">
        <f>E12*'Fuel allocation'!$E$44</f>
        <v>#DIV/0!</v>
      </c>
      <c r="H12" s="439" t="e">
        <f>E12*all_technical_specs!$H$40</f>
        <v>#DIV/0!</v>
      </c>
      <c r="I12" s="461" t="e">
        <f>H12</f>
        <v>#DIV/0!</v>
      </c>
      <c r="J12" s="462">
        <f>0</f>
        <v>0</v>
      </c>
      <c r="K12"/>
      <c r="L12" s="47"/>
    </row>
    <row r="13" spans="2:12" ht="18" thickBot="1" x14ac:dyDescent="0.25">
      <c r="B13" s="10"/>
      <c r="C13" s="270" t="s">
        <v>340</v>
      </c>
      <c r="D13" s="483">
        <f>SUM(D11:D12)</f>
        <v>0</v>
      </c>
      <c r="E13" s="483" t="e">
        <f t="shared" ref="E13:J13" si="0">SUM(E11:E12)</f>
        <v>#DIV/0!</v>
      </c>
      <c r="F13" s="484" t="e">
        <f t="shared" si="0"/>
        <v>#DIV/0!</v>
      </c>
      <c r="G13" s="484" t="e">
        <f t="shared" si="0"/>
        <v>#DIV/0!</v>
      </c>
      <c r="H13" s="483" t="e">
        <f t="shared" si="0"/>
        <v>#DIV/0!</v>
      </c>
      <c r="I13" s="484" t="e">
        <f t="shared" si="0"/>
        <v>#DIV/0!</v>
      </c>
      <c r="J13" s="484">
        <f t="shared" si="0"/>
        <v>0</v>
      </c>
      <c r="K13" s="52"/>
      <c r="L13" s="47"/>
    </row>
    <row r="14" spans="2:12" ht="17" thickTop="1" x14ac:dyDescent="0.2">
      <c r="B14" s="11"/>
      <c r="C14" s="40"/>
      <c r="D14" s="53"/>
      <c r="E14" s="40"/>
      <c r="F14" s="40"/>
      <c r="G14" s="40"/>
      <c r="H14" s="40"/>
      <c r="I14" s="40"/>
      <c r="J14" s="40"/>
      <c r="K14" s="53"/>
      <c r="L14" s="45"/>
    </row>
  </sheetData>
  <mergeCells count="1">
    <mergeCell ref="B5:E5"/>
  </mergeCells>
  <pageMargins left="0.75" right="0.75" top="1" bottom="1" header="0.5" footer="0.5"/>
  <pageSetup paperSize="9" orientation="portrait" horizontalDpi="4294967292" verticalDpi="429496729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tabColor theme="8" tint="0.39997558519241921"/>
  </sheetPr>
  <dimension ref="B2:G68"/>
  <sheetViews>
    <sheetView workbookViewId="0">
      <selection activeCell="E47" sqref="E47"/>
    </sheetView>
  </sheetViews>
  <sheetFormatPr baseColWidth="10" defaultRowHeight="16" x14ac:dyDescent="0.2"/>
  <cols>
    <col min="1" max="1" width="10.83203125" style="2"/>
    <col min="2" max="2" width="17.33203125" style="2" customWidth="1"/>
    <col min="3" max="3" width="18.33203125" style="2" customWidth="1"/>
    <col min="4" max="5" width="23.5" style="2" customWidth="1"/>
    <col min="6" max="6" width="4.33203125" style="2" customWidth="1"/>
    <col min="7" max="7" width="86.5" style="2" customWidth="1"/>
    <col min="8" max="11" width="10.5" style="2" customWidth="1"/>
    <col min="12" max="16384" width="10.83203125" style="2"/>
  </cols>
  <sheetData>
    <row r="2" spans="2:7" ht="21" x14ac:dyDescent="0.25">
      <c r="B2" s="16" t="s">
        <v>265</v>
      </c>
    </row>
    <row r="4" spans="2:7" x14ac:dyDescent="0.2">
      <c r="B4" s="3" t="s">
        <v>36</v>
      </c>
      <c r="C4" s="4"/>
      <c r="D4" s="4"/>
      <c r="E4" s="4"/>
      <c r="F4" s="5"/>
    </row>
    <row r="5" spans="2:7" ht="32" customHeight="1" x14ac:dyDescent="0.2">
      <c r="B5" s="827" t="s">
        <v>400</v>
      </c>
      <c r="C5" s="828"/>
      <c r="D5" s="828"/>
      <c r="E5" s="828"/>
      <c r="F5" s="829"/>
    </row>
    <row r="6" spans="2:7" ht="17" thickBot="1" x14ac:dyDescent="0.25"/>
    <row r="7" spans="2:7" x14ac:dyDescent="0.2">
      <c r="B7" s="81" t="s">
        <v>316</v>
      </c>
      <c r="C7" s="104"/>
      <c r="D7" s="104"/>
      <c r="E7" s="104"/>
      <c r="F7" s="104"/>
      <c r="G7" s="83"/>
    </row>
    <row r="8" spans="2:7" x14ac:dyDescent="0.2">
      <c r="B8" s="84"/>
      <c r="G8" s="85"/>
    </row>
    <row r="9" spans="2:7" ht="49" customHeight="1" x14ac:dyDescent="0.2">
      <c r="B9" s="105" t="s">
        <v>27</v>
      </c>
      <c r="C9" s="98" t="s">
        <v>266</v>
      </c>
      <c r="D9" s="68" t="s">
        <v>267</v>
      </c>
      <c r="E9" s="68" t="s">
        <v>579</v>
      </c>
      <c r="F9" s="53"/>
      <c r="G9" s="151" t="s">
        <v>17</v>
      </c>
    </row>
    <row r="10" spans="2:7" s="581" customFormat="1" x14ac:dyDescent="0.2">
      <c r="B10" s="647" t="s">
        <v>317</v>
      </c>
      <c r="C10" s="648"/>
      <c r="D10" s="649"/>
      <c r="E10" s="649"/>
      <c r="F10" s="650"/>
      <c r="G10" s="651"/>
    </row>
    <row r="11" spans="2:7" s="581" customFormat="1" x14ac:dyDescent="0.2">
      <c r="B11" s="137"/>
      <c r="C11" s="652" t="s">
        <v>40</v>
      </c>
      <c r="D11" s="653" t="s">
        <v>219</v>
      </c>
      <c r="E11" s="654">
        <f>'Fuel aggregation'!D89</f>
        <v>0</v>
      </c>
      <c r="F11" s="655"/>
      <c r="G11" s="656" t="s">
        <v>556</v>
      </c>
    </row>
    <row r="12" spans="2:7" s="581" customFormat="1" x14ac:dyDescent="0.2">
      <c r="B12" s="137"/>
      <c r="C12" s="652" t="s">
        <v>363</v>
      </c>
      <c r="D12" s="653" t="s">
        <v>219</v>
      </c>
      <c r="E12" s="654">
        <f>'Fuel aggregation'!D90</f>
        <v>0</v>
      </c>
      <c r="F12" s="655"/>
      <c r="G12" s="656"/>
    </row>
    <row r="13" spans="2:7" s="581" customFormat="1" x14ac:dyDescent="0.2">
      <c r="B13" s="137"/>
      <c r="C13" s="652" t="s">
        <v>146</v>
      </c>
      <c r="D13" s="653" t="s">
        <v>219</v>
      </c>
      <c r="E13" s="654">
        <f>'Fuel aggregation'!D91</f>
        <v>0</v>
      </c>
      <c r="F13" s="655"/>
      <c r="G13" s="656"/>
    </row>
    <row r="14" spans="2:7" s="581" customFormat="1" x14ac:dyDescent="0.2">
      <c r="B14" s="137"/>
      <c r="C14" s="652" t="s">
        <v>41</v>
      </c>
      <c r="D14" s="653" t="s">
        <v>219</v>
      </c>
      <c r="E14" s="654">
        <f>'Fuel aggregation'!D92</f>
        <v>0</v>
      </c>
      <c r="F14" s="655"/>
      <c r="G14" s="656"/>
    </row>
    <row r="15" spans="2:7" s="581" customFormat="1" x14ac:dyDescent="0.2">
      <c r="B15" s="137"/>
      <c r="C15" s="652" t="s">
        <v>42</v>
      </c>
      <c r="D15" s="653" t="s">
        <v>219</v>
      </c>
      <c r="E15" s="654">
        <f>'Fuel aggregation'!D93</f>
        <v>0</v>
      </c>
      <c r="F15" s="655"/>
      <c r="G15" s="656"/>
    </row>
    <row r="16" spans="2:7" s="581" customFormat="1" x14ac:dyDescent="0.2">
      <c r="B16" s="137"/>
      <c r="C16" s="652" t="s">
        <v>43</v>
      </c>
      <c r="D16" s="653" t="s">
        <v>219</v>
      </c>
      <c r="E16" s="654">
        <f>'Fuel aggregation'!D96</f>
        <v>0</v>
      </c>
      <c r="F16" s="655"/>
      <c r="G16" s="656"/>
    </row>
    <row r="17" spans="2:7" s="581" customFormat="1" x14ac:dyDescent="0.2">
      <c r="B17" s="137"/>
      <c r="C17" s="652" t="s">
        <v>44</v>
      </c>
      <c r="D17" s="653" t="s">
        <v>219</v>
      </c>
      <c r="E17" s="654">
        <f>'Fuel aggregation'!D97</f>
        <v>0</v>
      </c>
      <c r="F17" s="655"/>
      <c r="G17" s="656"/>
    </row>
    <row r="18" spans="2:7" s="581" customFormat="1" x14ac:dyDescent="0.2">
      <c r="B18" s="137"/>
      <c r="C18" s="652" t="s">
        <v>212</v>
      </c>
      <c r="D18" s="653" t="s">
        <v>219</v>
      </c>
      <c r="E18" s="654">
        <f>'Fuel aggregation'!D98</f>
        <v>0</v>
      </c>
      <c r="F18" s="655"/>
      <c r="G18" s="656"/>
    </row>
    <row r="19" spans="2:7" s="581" customFormat="1" ht="17" thickBot="1" x14ac:dyDescent="0.25">
      <c r="B19" s="657"/>
      <c r="C19" s="658"/>
      <c r="D19" s="659"/>
      <c r="E19" s="660"/>
      <c r="F19" s="661"/>
      <c r="G19" s="662"/>
    </row>
    <row r="20" spans="2:7" s="581" customFormat="1" ht="17" thickTop="1" x14ac:dyDescent="0.2">
      <c r="B20" s="647" t="s">
        <v>49</v>
      </c>
      <c r="C20" s="663"/>
      <c r="D20" s="664"/>
      <c r="E20" s="654"/>
      <c r="F20" s="655"/>
      <c r="G20" s="656"/>
    </row>
    <row r="21" spans="2:7" s="581" customFormat="1" x14ac:dyDescent="0.2">
      <c r="B21" s="137"/>
      <c r="C21" s="652" t="s">
        <v>340</v>
      </c>
      <c r="D21" s="664"/>
      <c r="E21" s="654" t="e">
        <f>'Fuel aggregation'!D36</f>
        <v>#DIV/0!</v>
      </c>
      <c r="F21" s="655"/>
      <c r="G21" s="656"/>
    </row>
    <row r="22" spans="2:7" s="581" customFormat="1" x14ac:dyDescent="0.2">
      <c r="B22" s="137"/>
      <c r="C22" s="652" t="s">
        <v>41</v>
      </c>
      <c r="D22" s="665" t="e">
        <f>Dashboard!E25*(1-D23)</f>
        <v>#DIV/0!</v>
      </c>
      <c r="E22" s="666" t="e">
        <f>E21*D22</f>
        <v>#DIV/0!</v>
      </c>
      <c r="F22" s="655"/>
      <c r="G22" s="656"/>
    </row>
    <row r="23" spans="2:7" s="581" customFormat="1" ht="68" x14ac:dyDescent="0.2">
      <c r="B23" s="137"/>
      <c r="C23" s="652" t="s">
        <v>43</v>
      </c>
      <c r="D23" s="667" t="e">
        <f>IF(E21=0,0,E23/E21)</f>
        <v>#DIV/0!</v>
      </c>
      <c r="E23" s="668" t="e">
        <f>IF(('energy balance'!AV84/'Fuel allocation'!E12)*all_technical_specs!F12&gt;E21,E21,('energy balance'!AV84/'Fuel allocation'!E12)*all_technical_specs!F12)</f>
        <v>#DIV/0!</v>
      </c>
      <c r="F23" s="655"/>
      <c r="G23" s="669" t="s">
        <v>714</v>
      </c>
    </row>
    <row r="24" spans="2:7" s="581" customFormat="1" x14ac:dyDescent="0.2">
      <c r="B24" s="137"/>
      <c r="C24" s="652" t="s">
        <v>212</v>
      </c>
      <c r="D24" s="665" t="e">
        <f>Dashboard!E26*(1-D23)</f>
        <v>#DIV/0!</v>
      </c>
      <c r="E24" s="666" t="e">
        <f>E21*D24</f>
        <v>#DIV/0!</v>
      </c>
      <c r="F24" s="655"/>
      <c r="G24" s="656"/>
    </row>
    <row r="25" spans="2:7" s="581" customFormat="1" x14ac:dyDescent="0.2">
      <c r="B25" s="670"/>
      <c r="C25" s="671"/>
      <c r="D25" s="672"/>
      <c r="E25" s="673"/>
      <c r="F25" s="674"/>
      <c r="G25" s="675"/>
    </row>
    <row r="26" spans="2:7" s="581" customFormat="1" x14ac:dyDescent="0.2">
      <c r="B26" s="647" t="s">
        <v>50</v>
      </c>
      <c r="C26" s="663"/>
      <c r="D26" s="664"/>
      <c r="E26" s="666"/>
      <c r="F26" s="655"/>
      <c r="G26" s="656"/>
    </row>
    <row r="27" spans="2:7" s="581" customFormat="1" x14ac:dyDescent="0.2">
      <c r="B27" s="137"/>
      <c r="C27" s="652" t="s">
        <v>340</v>
      </c>
      <c r="D27" s="664"/>
      <c r="E27" s="654" t="e">
        <f>'Fuel aggregation'!D39</f>
        <v>#DIV/0!</v>
      </c>
      <c r="F27" s="655"/>
      <c r="G27" s="656"/>
    </row>
    <row r="28" spans="2:7" s="581" customFormat="1" x14ac:dyDescent="0.2">
      <c r="B28" s="137"/>
      <c r="C28" s="652" t="s">
        <v>41</v>
      </c>
      <c r="D28" s="665" t="e">
        <f>Dashboard!E33*(1-D29)</f>
        <v>#DIV/0!</v>
      </c>
      <c r="E28" s="666" t="e">
        <f>E27*D28</f>
        <v>#DIV/0!</v>
      </c>
      <c r="F28" s="655"/>
      <c r="G28" s="656"/>
    </row>
    <row r="29" spans="2:7" s="581" customFormat="1" ht="68" x14ac:dyDescent="0.2">
      <c r="B29" s="137"/>
      <c r="C29" s="652" t="s">
        <v>43</v>
      </c>
      <c r="D29" s="667" t="e">
        <f>IF(E27=0,0,E29/E27)</f>
        <v>#DIV/0!</v>
      </c>
      <c r="E29" s="668" t="e">
        <f>IF(('energy balance'!AV82/'Fuel allocation'!E17)*all_technical_specs!F17&gt;E27,E27,('energy balance'!AV82/'Fuel allocation'!E17)*all_technical_specs!F17)</f>
        <v>#DIV/0!</v>
      </c>
      <c r="F29" s="655"/>
      <c r="G29" s="669" t="s">
        <v>714</v>
      </c>
    </row>
    <row r="30" spans="2:7" s="581" customFormat="1" x14ac:dyDescent="0.2">
      <c r="B30" s="137"/>
      <c r="C30" s="652" t="s">
        <v>212</v>
      </c>
      <c r="D30" s="665" t="e">
        <f>Dashboard!E34*(1-D29)</f>
        <v>#DIV/0!</v>
      </c>
      <c r="E30" s="666" t="e">
        <f>E27*D30</f>
        <v>#DIV/0!</v>
      </c>
      <c r="F30" s="655"/>
      <c r="G30" s="656"/>
    </row>
    <row r="31" spans="2:7" s="581" customFormat="1" x14ac:dyDescent="0.2">
      <c r="B31" s="670"/>
      <c r="C31" s="671"/>
      <c r="D31" s="672"/>
      <c r="E31" s="673"/>
      <c r="F31" s="674"/>
      <c r="G31" s="675"/>
    </row>
    <row r="32" spans="2:7" s="581" customFormat="1" x14ac:dyDescent="0.2">
      <c r="B32" s="647" t="s">
        <v>589</v>
      </c>
      <c r="C32" s="663"/>
      <c r="D32" s="664"/>
      <c r="E32" s="666"/>
      <c r="F32" s="655"/>
      <c r="G32" s="656"/>
    </row>
    <row r="33" spans="2:7" s="581" customFormat="1" x14ac:dyDescent="0.2">
      <c r="B33" s="137"/>
      <c r="C33" s="652" t="s">
        <v>340</v>
      </c>
      <c r="D33" s="664"/>
      <c r="E33" s="654" t="e">
        <f>'Fuel aggregation'!D62</f>
        <v>#DIV/0!</v>
      </c>
      <c r="F33" s="655"/>
      <c r="G33" s="656"/>
    </row>
    <row r="34" spans="2:7" s="581" customFormat="1" x14ac:dyDescent="0.2">
      <c r="B34" s="137"/>
      <c r="C34" s="652" t="s">
        <v>41</v>
      </c>
      <c r="D34" s="665" t="e">
        <f>Dashboard!E41*(1-D35)</f>
        <v>#DIV/0!</v>
      </c>
      <c r="E34" s="666" t="e">
        <f>E33*D34</f>
        <v>#DIV/0!</v>
      </c>
      <c r="F34" s="655"/>
      <c r="G34" s="656"/>
    </row>
    <row r="35" spans="2:7" s="581" customFormat="1" ht="68" x14ac:dyDescent="0.2">
      <c r="B35" s="137"/>
      <c r="C35" s="652" t="s">
        <v>43</v>
      </c>
      <c r="D35" s="667" t="e">
        <f>IF(E33=0,0,E35/E33)</f>
        <v>#DIV/0!</v>
      </c>
      <c r="E35" s="668" t="e">
        <f>IF(('energy balance'!AV83/'Fuel allocation'!E22)*all_technical_specs!F22&gt;E33,E33,('energy balance'!AV83/'Fuel allocation'!E22)*all_technical_specs!F22)</f>
        <v>#DIV/0!</v>
      </c>
      <c r="F35" s="655"/>
      <c r="G35" s="669" t="s">
        <v>714</v>
      </c>
    </row>
    <row r="36" spans="2:7" s="581" customFormat="1" x14ac:dyDescent="0.2">
      <c r="B36" s="137"/>
      <c r="C36" s="652" t="s">
        <v>212</v>
      </c>
      <c r="D36" s="665" t="e">
        <f>Dashboard!E42*(1-D35)</f>
        <v>#DIV/0!</v>
      </c>
      <c r="E36" s="666" t="e">
        <f>E33*D36</f>
        <v>#DIV/0!</v>
      </c>
      <c r="F36" s="655"/>
      <c r="G36" s="656"/>
    </row>
    <row r="37" spans="2:7" s="581" customFormat="1" x14ac:dyDescent="0.2">
      <c r="B37" s="670"/>
      <c r="C37" s="671"/>
      <c r="D37" s="672"/>
      <c r="E37" s="673"/>
      <c r="F37" s="674"/>
      <c r="G37" s="675"/>
    </row>
    <row r="38" spans="2:7" s="581" customFormat="1" x14ac:dyDescent="0.2">
      <c r="B38" s="647" t="s">
        <v>51</v>
      </c>
      <c r="C38" s="663"/>
      <c r="D38" s="664"/>
      <c r="E38" s="666"/>
      <c r="F38" s="655"/>
      <c r="G38" s="656"/>
    </row>
    <row r="39" spans="2:7" s="581" customFormat="1" x14ac:dyDescent="0.2">
      <c r="B39" s="137"/>
      <c r="C39" s="652" t="s">
        <v>340</v>
      </c>
      <c r="D39" s="664"/>
      <c r="E39" s="654" t="e">
        <f>'Fuel aggregation'!D66</f>
        <v>#DIV/0!</v>
      </c>
      <c r="F39" s="655"/>
      <c r="G39" s="656"/>
    </row>
    <row r="40" spans="2:7" s="581" customFormat="1" x14ac:dyDescent="0.2">
      <c r="B40" s="137"/>
      <c r="C40" s="652" t="s">
        <v>40</v>
      </c>
      <c r="D40" s="665">
        <f>1-D41</f>
        <v>1</v>
      </c>
      <c r="E40" s="666" t="e">
        <f>D40*(E39-E42)</f>
        <v>#DIV/0!</v>
      </c>
      <c r="F40" s="655"/>
      <c r="G40" s="656"/>
    </row>
    <row r="41" spans="2:7" s="581" customFormat="1" x14ac:dyDescent="0.2">
      <c r="B41" s="137"/>
      <c r="C41" s="652" t="s">
        <v>41</v>
      </c>
      <c r="D41" s="665">
        <f>Dashboard!E49</f>
        <v>0</v>
      </c>
      <c r="E41" s="666" t="e">
        <f>D41*(E39-E42)</f>
        <v>#DIV/0!</v>
      </c>
      <c r="F41" s="655"/>
      <c r="G41" s="656"/>
    </row>
    <row r="42" spans="2:7" s="581" customFormat="1" x14ac:dyDescent="0.2">
      <c r="B42" s="137"/>
      <c r="C42" s="652" t="s">
        <v>42</v>
      </c>
      <c r="D42" s="664"/>
      <c r="E42" s="654">
        <f>E15</f>
        <v>0</v>
      </c>
      <c r="F42" s="655"/>
      <c r="G42" s="656" t="s">
        <v>435</v>
      </c>
    </row>
    <row r="43" spans="2:7" s="581" customFormat="1" x14ac:dyDescent="0.2">
      <c r="B43" s="670"/>
      <c r="C43" s="671"/>
      <c r="D43" s="672"/>
      <c r="E43" s="676"/>
      <c r="F43" s="674"/>
      <c r="G43" s="675"/>
    </row>
    <row r="44" spans="2:7" s="581" customFormat="1" x14ac:dyDescent="0.2">
      <c r="B44" s="647" t="s">
        <v>52</v>
      </c>
      <c r="C44" s="663"/>
      <c r="D44" s="664"/>
      <c r="E44" s="654"/>
      <c r="F44" s="655"/>
      <c r="G44" s="656"/>
    </row>
    <row r="45" spans="2:7" s="581" customFormat="1" x14ac:dyDescent="0.2">
      <c r="B45" s="137"/>
      <c r="C45" s="652" t="s">
        <v>340</v>
      </c>
      <c r="D45" s="653" t="s">
        <v>219</v>
      </c>
      <c r="E45" s="654" t="e">
        <f>'Fuel aggregation'!D71</f>
        <v>#DIV/0!</v>
      </c>
      <c r="F45" s="655"/>
      <c r="G45" s="656" t="s">
        <v>556</v>
      </c>
    </row>
    <row r="46" spans="2:7" s="581" customFormat="1" x14ac:dyDescent="0.2">
      <c r="B46" s="137"/>
      <c r="C46" s="652" t="s">
        <v>40</v>
      </c>
      <c r="D46" s="653" t="s">
        <v>219</v>
      </c>
      <c r="E46" s="666" t="e">
        <f>E11-E40</f>
        <v>#DIV/0!</v>
      </c>
      <c r="F46" s="655"/>
      <c r="G46" s="656"/>
    </row>
    <row r="47" spans="2:7" s="581" customFormat="1" x14ac:dyDescent="0.2">
      <c r="B47" s="137"/>
      <c r="C47" s="652" t="s">
        <v>363</v>
      </c>
      <c r="D47" s="653" t="s">
        <v>219</v>
      </c>
      <c r="E47" s="666">
        <f>E12</f>
        <v>0</v>
      </c>
      <c r="F47" s="655"/>
      <c r="G47" s="656"/>
    </row>
    <row r="48" spans="2:7" s="581" customFormat="1" x14ac:dyDescent="0.2">
      <c r="B48" s="137"/>
      <c r="C48" s="652" t="s">
        <v>146</v>
      </c>
      <c r="D48" s="653" t="s">
        <v>219</v>
      </c>
      <c r="E48" s="666">
        <f>E13</f>
        <v>0</v>
      </c>
      <c r="F48" s="655"/>
      <c r="G48" s="677" t="s">
        <v>597</v>
      </c>
    </row>
    <row r="49" spans="2:7" s="581" customFormat="1" x14ac:dyDescent="0.2">
      <c r="B49" s="137"/>
      <c r="C49" s="652" t="s">
        <v>41</v>
      </c>
      <c r="D49" s="653" t="s">
        <v>219</v>
      </c>
      <c r="E49" s="666" t="e">
        <f>(E14-SUM(E22,E28,E34,E41))+(E16-SUM(E23,E29,E35))</f>
        <v>#DIV/0!</v>
      </c>
      <c r="F49" s="655"/>
      <c r="G49" s="669"/>
    </row>
    <row r="50" spans="2:7" s="581" customFormat="1" ht="15" customHeight="1" x14ac:dyDescent="0.2">
      <c r="B50" s="137"/>
      <c r="C50" s="652" t="s">
        <v>43</v>
      </c>
      <c r="D50" s="653" t="s">
        <v>219</v>
      </c>
      <c r="E50" s="666">
        <f>0</f>
        <v>0</v>
      </c>
      <c r="F50" s="655"/>
      <c r="G50" s="842" t="s">
        <v>492</v>
      </c>
    </row>
    <row r="51" spans="2:7" s="581" customFormat="1" x14ac:dyDescent="0.2">
      <c r="B51" s="137"/>
      <c r="C51" s="652" t="s">
        <v>44</v>
      </c>
      <c r="D51" s="653" t="s">
        <v>219</v>
      </c>
      <c r="E51" s="666">
        <f>E17</f>
        <v>0</v>
      </c>
      <c r="F51" s="655"/>
      <c r="G51" s="842"/>
    </row>
    <row r="52" spans="2:7" s="581" customFormat="1" x14ac:dyDescent="0.2">
      <c r="B52" s="137"/>
      <c r="C52" s="652" t="s">
        <v>212</v>
      </c>
      <c r="D52" s="653" t="s">
        <v>219</v>
      </c>
      <c r="E52" s="666" t="e">
        <f>E18-E24-E30-E36</f>
        <v>#DIV/0!</v>
      </c>
      <c r="F52" s="655"/>
      <c r="G52" s="677" t="s">
        <v>597</v>
      </c>
    </row>
    <row r="53" spans="2:7" s="581" customFormat="1" ht="17" thickBot="1" x14ac:dyDescent="0.25">
      <c r="B53" s="678"/>
      <c r="C53" s="679"/>
      <c r="D53" s="680"/>
      <c r="E53" s="681"/>
      <c r="F53" s="682"/>
      <c r="G53" s="683"/>
    </row>
    <row r="54" spans="2:7" ht="17" thickBot="1" x14ac:dyDescent="0.25"/>
    <row r="55" spans="2:7" x14ac:dyDescent="0.2">
      <c r="B55" s="81" t="s">
        <v>53</v>
      </c>
      <c r="C55" s="104"/>
      <c r="D55" s="104"/>
      <c r="E55" s="104"/>
      <c r="F55" s="104"/>
      <c r="G55" s="83"/>
    </row>
    <row r="56" spans="2:7" x14ac:dyDescent="0.2">
      <c r="B56" s="84"/>
      <c r="G56" s="85"/>
    </row>
    <row r="57" spans="2:7" x14ac:dyDescent="0.2">
      <c r="B57" s="105" t="s">
        <v>27</v>
      </c>
      <c r="C57" s="98" t="s">
        <v>266</v>
      </c>
      <c r="D57" s="68" t="s">
        <v>267</v>
      </c>
      <c r="E57" s="68" t="s">
        <v>579</v>
      </c>
      <c r="F57" s="53"/>
      <c r="G57" s="151" t="s">
        <v>17</v>
      </c>
    </row>
    <row r="58" spans="2:7" x14ac:dyDescent="0.2">
      <c r="B58" s="122" t="s">
        <v>54</v>
      </c>
      <c r="C58" s="15"/>
      <c r="D58" s="24"/>
      <c r="E58" s="24"/>
      <c r="F58" s="52"/>
      <c r="G58" s="263"/>
    </row>
    <row r="59" spans="2:7" x14ac:dyDescent="0.2">
      <c r="B59" s="122"/>
      <c r="C59" s="47" t="s">
        <v>328</v>
      </c>
      <c r="D59"/>
      <c r="E59" s="434">
        <f>'Fuel aggregation'!D56</f>
        <v>0</v>
      </c>
      <c r="F59" s="52"/>
      <c r="G59" s="29"/>
    </row>
    <row r="60" spans="2:7" x14ac:dyDescent="0.2">
      <c r="B60" s="84"/>
      <c r="C60" s="47" t="s">
        <v>329</v>
      </c>
      <c r="D60"/>
      <c r="E60" s="434">
        <f>'Fuel aggregation'!D57</f>
        <v>0</v>
      </c>
      <c r="F60" s="52"/>
      <c r="G60" s="29"/>
    </row>
    <row r="61" spans="2:7" x14ac:dyDescent="0.2">
      <c r="B61" s="89"/>
      <c r="C61" s="9"/>
      <c r="D61" s="40"/>
      <c r="E61" s="436"/>
      <c r="F61" s="53"/>
      <c r="G61" s="41"/>
    </row>
    <row r="62" spans="2:7" x14ac:dyDescent="0.2">
      <c r="B62" s="122" t="s">
        <v>53</v>
      </c>
      <c r="C62" s="7"/>
      <c r="D62"/>
      <c r="E62" s="434"/>
      <c r="F62" s="52"/>
      <c r="G62" s="29"/>
    </row>
    <row r="63" spans="2:7" x14ac:dyDescent="0.2">
      <c r="B63" s="84"/>
      <c r="C63" s="47" t="s">
        <v>40</v>
      </c>
      <c r="D63"/>
      <c r="E63" s="434">
        <f>'Fuel aggregation'!D76</f>
        <v>0</v>
      </c>
      <c r="F63" s="52"/>
      <c r="G63" s="29"/>
    </row>
    <row r="64" spans="2:7" x14ac:dyDescent="0.2">
      <c r="B64" s="84"/>
      <c r="C64" s="47" t="s">
        <v>146</v>
      </c>
      <c r="D64"/>
      <c r="E64" s="434">
        <f>'Fuel aggregation'!D78</f>
        <v>0</v>
      </c>
      <c r="F64" s="52"/>
      <c r="G64" s="29"/>
    </row>
    <row r="65" spans="2:7" x14ac:dyDescent="0.2">
      <c r="B65" s="84"/>
      <c r="C65" s="47" t="s">
        <v>41</v>
      </c>
      <c r="D65"/>
      <c r="E65" s="434">
        <f>'Fuel aggregation'!D79</f>
        <v>0</v>
      </c>
      <c r="F65" s="52"/>
      <c r="G65" s="29"/>
    </row>
    <row r="66" spans="2:7" x14ac:dyDescent="0.2">
      <c r="B66" s="84"/>
      <c r="C66" s="47" t="s">
        <v>43</v>
      </c>
      <c r="D66"/>
      <c r="E66" s="434">
        <f>'Fuel aggregation'!D83</f>
        <v>0</v>
      </c>
      <c r="F66" s="52"/>
      <c r="G66" s="29"/>
    </row>
    <row r="67" spans="2:7" x14ac:dyDescent="0.2">
      <c r="B67" s="84"/>
      <c r="C67" s="47" t="s">
        <v>212</v>
      </c>
      <c r="D67"/>
      <c r="E67" s="434">
        <f>'Fuel aggregation'!D85</f>
        <v>0</v>
      </c>
      <c r="F67" s="52"/>
      <c r="G67" s="29"/>
    </row>
    <row r="68" spans="2:7" ht="17" thickBot="1" x14ac:dyDescent="0.25">
      <c r="B68" s="91"/>
      <c r="C68" s="125"/>
      <c r="D68" s="31"/>
      <c r="E68" s="31"/>
      <c r="F68" s="133"/>
      <c r="G68" s="32"/>
    </row>
  </sheetData>
  <mergeCells count="2">
    <mergeCell ref="B5:F5"/>
    <mergeCell ref="G50:G51"/>
  </mergeCells>
  <conditionalFormatting sqref="E46:E52">
    <cfRule type="cellIs" dxfId="5" priority="1" operator="lessThan">
      <formula>0</formula>
    </cfRule>
  </conditionalFormatting>
  <pageMargins left="0.75" right="0.75" top="1" bottom="1" header="0.5" footer="0.5"/>
  <pageSetup paperSize="9" orientation="portrait" horizontalDpi="4294967292" verticalDpi="429496729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theme="8" tint="0.39997558519241921"/>
  </sheetPr>
  <dimension ref="A2:M108"/>
  <sheetViews>
    <sheetView workbookViewId="0">
      <pane xSplit="3" ySplit="9" topLeftCell="D57" activePane="bottomRight" state="frozen"/>
      <selection pane="topRight" activeCell="D1" sqref="D1"/>
      <selection pane="bottomLeft" activeCell="A10" sqref="A10"/>
      <selection pane="bottomRight" activeCell="A2" sqref="A2"/>
    </sheetView>
  </sheetViews>
  <sheetFormatPr baseColWidth="10" defaultRowHeight="16" x14ac:dyDescent="0.2"/>
  <cols>
    <col min="1" max="1" width="10.83203125" style="2"/>
    <col min="2" max="2" width="27.1640625" style="2" customWidth="1"/>
    <col min="3" max="3" width="31.1640625" style="2" customWidth="1"/>
    <col min="4" max="10" width="21.33203125" style="2" customWidth="1"/>
    <col min="11" max="11" width="4.5" style="2" customWidth="1"/>
    <col min="12" max="12" width="10.83203125" style="2" customWidth="1"/>
    <col min="13" max="13" width="67.5" style="2" customWidth="1"/>
    <col min="14" max="16384" width="10.83203125" style="2"/>
  </cols>
  <sheetData>
    <row r="2" spans="2:13" ht="21" x14ac:dyDescent="0.25">
      <c r="B2" s="16" t="s">
        <v>399</v>
      </c>
    </row>
    <row r="4" spans="2:13" x14ac:dyDescent="0.2">
      <c r="B4" s="3" t="s">
        <v>36</v>
      </c>
      <c r="C4" s="4"/>
      <c r="D4" s="4"/>
      <c r="E4" s="4"/>
      <c r="F4" s="5"/>
    </row>
    <row r="5" spans="2:13" ht="45" customHeight="1" x14ac:dyDescent="0.2">
      <c r="B5" s="827" t="s">
        <v>555</v>
      </c>
      <c r="C5" s="828"/>
      <c r="D5" s="828"/>
      <c r="E5" s="828"/>
      <c r="F5" s="829"/>
    </row>
    <row r="6" spans="2:13" ht="17" thickBot="1" x14ac:dyDescent="0.25"/>
    <row r="7" spans="2:13" x14ac:dyDescent="0.2">
      <c r="B7" s="81" t="s">
        <v>262</v>
      </c>
      <c r="C7" s="104"/>
      <c r="D7" s="104"/>
      <c r="E7" s="104"/>
      <c r="F7" s="104"/>
      <c r="G7" s="104"/>
      <c r="H7" s="104"/>
      <c r="I7" s="104"/>
      <c r="J7" s="104"/>
      <c r="K7" s="104"/>
      <c r="L7" s="104"/>
      <c r="M7" s="83"/>
    </row>
    <row r="8" spans="2:13" x14ac:dyDescent="0.2">
      <c r="B8" s="84"/>
      <c r="M8" s="85"/>
    </row>
    <row r="9" spans="2:13" ht="34" x14ac:dyDescent="0.2">
      <c r="B9" s="126" t="s">
        <v>37</v>
      </c>
      <c r="C9" s="65" t="s">
        <v>38</v>
      </c>
      <c r="D9" s="23" t="s">
        <v>579</v>
      </c>
      <c r="E9" s="22" t="s">
        <v>580</v>
      </c>
      <c r="F9" s="134" t="s">
        <v>581</v>
      </c>
      <c r="G9" s="134" t="s">
        <v>582</v>
      </c>
      <c r="H9" s="22" t="s">
        <v>583</v>
      </c>
      <c r="I9" s="134" t="s">
        <v>584</v>
      </c>
      <c r="J9" s="135" t="s">
        <v>585</v>
      </c>
      <c r="K9" s="22"/>
      <c r="L9" s="169" t="s">
        <v>553</v>
      </c>
      <c r="M9" s="110" t="s">
        <v>17</v>
      </c>
    </row>
    <row r="10" spans="2:13" ht="17" x14ac:dyDescent="0.2">
      <c r="B10" s="136" t="s">
        <v>39</v>
      </c>
      <c r="C10" s="124"/>
      <c r="D10" s="61"/>
      <c r="E10" s="61"/>
      <c r="F10" s="140"/>
      <c r="G10" s="140"/>
      <c r="H10" s="61"/>
      <c r="I10" s="140"/>
      <c r="J10" s="141"/>
      <c r="K10" s="61"/>
      <c r="L10" s="61"/>
      <c r="M10" s="142"/>
    </row>
    <row r="11" spans="2:13" ht="15" customHeight="1" x14ac:dyDescent="0.2">
      <c r="B11" s="137"/>
      <c r="C11" s="47" t="s">
        <v>40</v>
      </c>
      <c r="D11" s="487">
        <f>SUM('energy balance'!C95:H95,'energy balance'!J95:N95,'energy balance'!S95)*kWh_MJ_conversion</f>
        <v>0</v>
      </c>
      <c r="E11" s="488"/>
      <c r="F11" s="487">
        <f>-SUM('energy balance'!C21:H21,'energy balance'!J21:N21,'energy balance'!S21)</f>
        <v>0</v>
      </c>
      <c r="G11" s="489"/>
      <c r="H11" s="489"/>
      <c r="I11" s="490">
        <f>SUM('energy balance'!C98:H98,'energy balance'!J98:N98,'energy balance'!S98)</f>
        <v>0</v>
      </c>
      <c r="J11" s="239"/>
      <c r="K11" s="52"/>
      <c r="L11"/>
      <c r="M11" s="29"/>
    </row>
    <row r="12" spans="2:13" ht="15" customHeight="1" x14ac:dyDescent="0.2">
      <c r="B12" s="137"/>
      <c r="C12" s="47" t="s">
        <v>146</v>
      </c>
      <c r="D12" s="487">
        <f>'energy balance'!I95*kWh_MJ_conversion</f>
        <v>0</v>
      </c>
      <c r="E12" s="488"/>
      <c r="F12" s="487">
        <f>-'energy balance'!I21</f>
        <v>0</v>
      </c>
      <c r="G12" s="489"/>
      <c r="H12" s="489"/>
      <c r="I12" s="490">
        <f>'energy balance'!I98</f>
        <v>0</v>
      </c>
      <c r="J12" s="239"/>
      <c r="K12" s="52"/>
      <c r="L12"/>
      <c r="M12" s="29"/>
    </row>
    <row r="13" spans="2:13" ht="15" customHeight="1" x14ac:dyDescent="0.2">
      <c r="B13" s="138"/>
      <c r="C13" s="47" t="s">
        <v>41</v>
      </c>
      <c r="D13" s="487">
        <f>('energy balance'!T95+'energy balance'!BK95)*kWh_MJ_conversion</f>
        <v>0</v>
      </c>
      <c r="E13" s="488"/>
      <c r="F13" s="487">
        <f>-('energy balance'!T21+'energy balance'!BK21)</f>
        <v>0</v>
      </c>
      <c r="G13" s="489"/>
      <c r="H13" s="489"/>
      <c r="I13" s="490">
        <f>('energy balance'!T98+'energy balance'!BK98)</f>
        <v>0</v>
      </c>
      <c r="J13" s="239"/>
      <c r="K13" s="52"/>
      <c r="L13"/>
      <c r="M13" s="29" t="s">
        <v>486</v>
      </c>
    </row>
    <row r="14" spans="2:13" ht="15" customHeight="1" x14ac:dyDescent="0.2">
      <c r="B14" s="86"/>
      <c r="C14" s="47" t="s">
        <v>42</v>
      </c>
      <c r="D14" s="487">
        <f>SUM('energy balance'!U95:AQ95)*kWh_MJ_conversion</f>
        <v>0</v>
      </c>
      <c r="E14" s="488"/>
      <c r="F14" s="487">
        <f>-SUM('energy balance'!U21:AQ21)</f>
        <v>0</v>
      </c>
      <c r="G14" s="489"/>
      <c r="H14" s="489"/>
      <c r="I14" s="490">
        <f>SUM('energy balance'!U98:AQ98)</f>
        <v>0</v>
      </c>
      <c r="J14" s="239"/>
      <c r="K14" s="52"/>
      <c r="L14"/>
      <c r="M14" s="29"/>
    </row>
    <row r="15" spans="2:13" ht="15" customHeight="1" x14ac:dyDescent="0.2">
      <c r="B15" s="88"/>
      <c r="C15" s="66" t="s">
        <v>328</v>
      </c>
      <c r="D15" s="487">
        <f>'energy balance'!AS95*kWh_MJ_conversion</f>
        <v>0</v>
      </c>
      <c r="E15" s="488"/>
      <c r="F15" s="487">
        <f>-'energy balance'!AS21</f>
        <v>0</v>
      </c>
      <c r="G15" s="489"/>
      <c r="H15" s="489"/>
      <c r="I15" s="490">
        <f>'energy balance'!AS98</f>
        <v>0</v>
      </c>
      <c r="J15" s="239"/>
      <c r="K15" s="52"/>
      <c r="L15"/>
      <c r="M15" s="29"/>
    </row>
    <row r="16" spans="2:13" ht="15" customHeight="1" x14ac:dyDescent="0.2">
      <c r="B16" s="88"/>
      <c r="C16" s="66" t="s">
        <v>329</v>
      </c>
      <c r="D16" s="487">
        <f>SUM('energy balance'!AR95,'energy balance'!AT95)*kWh_MJ_conversion</f>
        <v>0</v>
      </c>
      <c r="E16" s="488"/>
      <c r="F16" s="487">
        <f>-SUM('energy balance'!AR21,'energy balance'!AT21)</f>
        <v>0</v>
      </c>
      <c r="G16" s="489"/>
      <c r="H16" s="489"/>
      <c r="I16" s="490">
        <f>SUM('energy balance'!AR98,'energy balance'!AT98)</f>
        <v>0</v>
      </c>
      <c r="J16" s="239"/>
      <c r="K16" s="52"/>
      <c r="L16"/>
      <c r="M16" s="29"/>
    </row>
    <row r="17" spans="2:13" ht="15" customHeight="1" x14ac:dyDescent="0.2">
      <c r="B17" s="88"/>
      <c r="C17" s="66" t="s">
        <v>43</v>
      </c>
      <c r="D17" s="487">
        <f>'energy balance'!AV95*kWh_MJ_conversion</f>
        <v>0</v>
      </c>
      <c r="E17" s="488"/>
      <c r="F17" s="490">
        <f>-'energy balance'!AV21</f>
        <v>0</v>
      </c>
      <c r="G17" s="489"/>
      <c r="H17" s="489"/>
      <c r="I17" s="490">
        <f>'energy balance'!AV98</f>
        <v>0</v>
      </c>
      <c r="J17" s="239"/>
      <c r="K17" s="52"/>
      <c r="L17"/>
      <c r="M17" s="29"/>
    </row>
    <row r="18" spans="2:13" ht="15" customHeight="1" x14ac:dyDescent="0.2">
      <c r="B18" s="88"/>
      <c r="C18" s="66" t="s">
        <v>44</v>
      </c>
      <c r="D18" s="487">
        <f>SUM('energy balance'!AW95:AY95)*kWh_MJ_conversion</f>
        <v>0</v>
      </c>
      <c r="E18" s="488"/>
      <c r="F18" s="490">
        <f>-SUM('energy balance'!AW21:AY21)</f>
        <v>0</v>
      </c>
      <c r="G18" s="489"/>
      <c r="H18" s="489"/>
      <c r="I18" s="490">
        <f>SUM('energy balance'!AW98:AY98)</f>
        <v>0</v>
      </c>
      <c r="J18" s="239"/>
      <c r="K18" s="52"/>
      <c r="L18"/>
      <c r="M18" s="103"/>
    </row>
    <row r="19" spans="2:13" ht="15" customHeight="1" x14ac:dyDescent="0.2">
      <c r="B19" s="88"/>
      <c r="C19" s="66" t="s">
        <v>212</v>
      </c>
      <c r="D19" s="487">
        <f>SUM('energy balance'!AU95,'energy balance'!AZ95)*kWh_MJ_conversion</f>
        <v>0</v>
      </c>
      <c r="E19" s="488"/>
      <c r="F19" s="490">
        <f>-SUM('energy balance'!AU21,'energy balance'!AZ21)</f>
        <v>0</v>
      </c>
      <c r="G19" s="489"/>
      <c r="H19" s="489"/>
      <c r="I19" s="490">
        <f>SUM('energy balance'!AU98,'energy balance'!AZ98)</f>
        <v>0</v>
      </c>
      <c r="J19" s="239"/>
      <c r="K19" s="52"/>
      <c r="L19"/>
      <c r="M19" s="29"/>
    </row>
    <row r="20" spans="2:13" ht="15" customHeight="1" thickBot="1" x14ac:dyDescent="0.25">
      <c r="B20" s="88"/>
      <c r="C20" s="206" t="s">
        <v>340</v>
      </c>
      <c r="D20" s="491">
        <f>SUM(D11:D19)</f>
        <v>0</v>
      </c>
      <c r="E20" s="492"/>
      <c r="F20" s="493">
        <f>SUM(F11:F19)</f>
        <v>0</v>
      </c>
      <c r="G20" s="493"/>
      <c r="H20" s="494"/>
      <c r="I20" s="493">
        <f>SUM(I11:I19)</f>
        <v>0</v>
      </c>
      <c r="J20" s="240"/>
      <c r="K20" s="52"/>
      <c r="L20"/>
      <c r="M20" s="29"/>
    </row>
    <row r="21" spans="2:13" ht="15" customHeight="1" thickTop="1" x14ac:dyDescent="0.2">
      <c r="B21" s="107"/>
      <c r="C21" s="149"/>
      <c r="D21" s="495"/>
      <c r="E21" s="496"/>
      <c r="F21" s="495"/>
      <c r="G21" s="497"/>
      <c r="H21" s="495"/>
      <c r="I21" s="497"/>
      <c r="J21" s="241"/>
      <c r="K21" s="11"/>
      <c r="L21" s="8"/>
      <c r="M21" s="90"/>
    </row>
    <row r="22" spans="2:13" ht="15" customHeight="1" x14ac:dyDescent="0.2">
      <c r="B22" s="144" t="s">
        <v>46</v>
      </c>
      <c r="C22" s="143"/>
      <c r="D22" s="498"/>
      <c r="E22" s="499"/>
      <c r="F22" s="498"/>
      <c r="G22" s="500"/>
      <c r="H22" s="498"/>
      <c r="I22" s="500"/>
      <c r="J22" s="242"/>
      <c r="K22" s="10"/>
      <c r="M22" s="85"/>
    </row>
    <row r="23" spans="2:13" ht="15" customHeight="1" x14ac:dyDescent="0.2">
      <c r="B23" s="84"/>
      <c r="C23" s="47" t="s">
        <v>40</v>
      </c>
      <c r="D23" s="487">
        <f>SUM('energy balance'!C96:H96,'energy balance'!J96:N96,'energy balance'!S96)*kWh_MJ_conversion</f>
        <v>0</v>
      </c>
      <c r="E23" s="501"/>
      <c r="F23" s="487">
        <f>-SUM('energy balance'!C22:H22,'energy balance'!J22:N22,'energy balance'!S22)</f>
        <v>0</v>
      </c>
      <c r="G23" s="489"/>
      <c r="H23" s="489"/>
      <c r="I23" s="490">
        <f>SUM('energy balance'!C99:H99,'energy balance'!J99:N99,'energy balance'!S99)</f>
        <v>0</v>
      </c>
      <c r="J23" s="239"/>
      <c r="K23" s="52"/>
      <c r="L23"/>
      <c r="M23" s="29"/>
    </row>
    <row r="24" spans="2:13" ht="15" customHeight="1" x14ac:dyDescent="0.2">
      <c r="B24" s="84"/>
      <c r="C24" s="47" t="s">
        <v>363</v>
      </c>
      <c r="D24" s="487">
        <f>SUM('energy balance'!O95:R96)*kWh_MJ_conversion</f>
        <v>0</v>
      </c>
      <c r="E24" s="501"/>
      <c r="F24" s="487">
        <f>-SUM('energy balance'!O21:R22)</f>
        <v>0</v>
      </c>
      <c r="G24" s="489"/>
      <c r="H24" s="489"/>
      <c r="I24" s="490">
        <f>SUM('energy balance'!O98:R99)</f>
        <v>0</v>
      </c>
      <c r="J24" s="239"/>
      <c r="K24" s="52"/>
      <c r="L24"/>
      <c r="M24" s="29"/>
    </row>
    <row r="25" spans="2:13" ht="15" customHeight="1" x14ac:dyDescent="0.2">
      <c r="B25" s="84"/>
      <c r="C25" s="230" t="s">
        <v>146</v>
      </c>
      <c r="D25" s="487">
        <f>'energy balance'!I96*kWh_MJ_conversion</f>
        <v>0</v>
      </c>
      <c r="E25" s="501"/>
      <c r="F25" s="487">
        <f>-'energy balance'!I22</f>
        <v>0</v>
      </c>
      <c r="G25" s="489"/>
      <c r="H25" s="489"/>
      <c r="I25" s="490">
        <f>'energy balance'!I99</f>
        <v>0</v>
      </c>
      <c r="J25" s="239"/>
      <c r="K25" s="52"/>
      <c r="L25"/>
      <c r="M25" s="29"/>
    </row>
    <row r="26" spans="2:13" ht="15" customHeight="1" x14ac:dyDescent="0.2">
      <c r="B26" s="84"/>
      <c r="C26" s="47" t="s">
        <v>41</v>
      </c>
      <c r="D26" s="487">
        <f>('energy balance'!T96+'energy balance'!BK96)*kWh_MJ_conversion</f>
        <v>0</v>
      </c>
      <c r="E26" s="501"/>
      <c r="F26" s="487">
        <f>-('energy balance'!T22+'energy balance'!BK22)</f>
        <v>0</v>
      </c>
      <c r="G26" s="489"/>
      <c r="H26" s="489"/>
      <c r="I26" s="490">
        <f>('energy balance'!T99+'energy balance'!BK99)</f>
        <v>0</v>
      </c>
      <c r="J26" s="239"/>
      <c r="K26" s="52"/>
      <c r="L26"/>
      <c r="M26" s="29" t="s">
        <v>486</v>
      </c>
    </row>
    <row r="27" spans="2:13" ht="15" customHeight="1" x14ac:dyDescent="0.2">
      <c r="B27" s="84"/>
      <c r="C27" s="47" t="s">
        <v>42</v>
      </c>
      <c r="D27" s="487">
        <f>SUM('energy balance'!U96:AQ96)*kWh_MJ_conversion</f>
        <v>0</v>
      </c>
      <c r="E27" s="501"/>
      <c r="F27" s="487">
        <f>-SUM('energy balance'!U22:AQ22)</f>
        <v>0</v>
      </c>
      <c r="G27" s="489"/>
      <c r="H27" s="489"/>
      <c r="I27" s="490">
        <f>SUM('energy balance'!U99:AQ99)</f>
        <v>0</v>
      </c>
      <c r="J27" s="239"/>
      <c r="K27" s="52"/>
      <c r="L27"/>
      <c r="M27" s="29"/>
    </row>
    <row r="28" spans="2:13" ht="15" customHeight="1" x14ac:dyDescent="0.2">
      <c r="B28" s="84"/>
      <c r="C28" s="66" t="s">
        <v>328</v>
      </c>
      <c r="D28" s="487">
        <f>'energy balance'!AS96*kWh_MJ_conversion</f>
        <v>0</v>
      </c>
      <c r="E28" s="501"/>
      <c r="F28" s="487">
        <f>-'energy balance'!AS22</f>
        <v>0</v>
      </c>
      <c r="G28" s="489"/>
      <c r="H28" s="489"/>
      <c r="I28" s="490">
        <f>'energy balance'!AS99</f>
        <v>0</v>
      </c>
      <c r="J28" s="239"/>
      <c r="K28" s="52"/>
      <c r="L28"/>
      <c r="M28" s="29"/>
    </row>
    <row r="29" spans="2:13" ht="15" customHeight="1" x14ac:dyDescent="0.2">
      <c r="B29" s="84"/>
      <c r="C29" s="66" t="s">
        <v>329</v>
      </c>
      <c r="D29" s="487">
        <f>SUM('energy balance'!AR96,'energy balance'!AT96)*kWh_MJ_conversion</f>
        <v>0</v>
      </c>
      <c r="E29" s="501"/>
      <c r="F29" s="487">
        <f>-SUM('energy balance'!AR22,'energy balance'!AT22)</f>
        <v>0</v>
      </c>
      <c r="G29" s="489"/>
      <c r="H29" s="489"/>
      <c r="I29" s="490">
        <f>SUM('energy balance'!AR99,'energy balance'!AT99)</f>
        <v>0</v>
      </c>
      <c r="J29" s="239"/>
      <c r="K29" s="52"/>
      <c r="L29"/>
      <c r="M29" s="29"/>
    </row>
    <row r="30" spans="2:13" ht="15" customHeight="1" x14ac:dyDescent="0.2">
      <c r="B30" s="84"/>
      <c r="C30" s="66" t="s">
        <v>43</v>
      </c>
      <c r="D30" s="487">
        <f>'energy balance'!AV96*kWh_MJ_conversion</f>
        <v>0</v>
      </c>
      <c r="E30" s="501"/>
      <c r="F30" s="490">
        <f>-'energy balance'!AV22</f>
        <v>0</v>
      </c>
      <c r="G30" s="489"/>
      <c r="H30" s="489"/>
      <c r="I30" s="490">
        <f>'energy balance'!AV99</f>
        <v>0</v>
      </c>
      <c r="J30" s="239"/>
      <c r="K30" s="52"/>
      <c r="L30"/>
      <c r="M30" s="29"/>
    </row>
    <row r="31" spans="2:13" ht="15" customHeight="1" x14ac:dyDescent="0.2">
      <c r="B31" s="139"/>
      <c r="C31" s="66" t="s">
        <v>44</v>
      </c>
      <c r="D31" s="487">
        <f>SUM('energy balance'!AW96:AY96)*kWh_MJ_conversion</f>
        <v>0</v>
      </c>
      <c r="E31" s="501"/>
      <c r="F31" s="490">
        <f>-SUM('energy balance'!AW22:AY22)</f>
        <v>0</v>
      </c>
      <c r="G31" s="489"/>
      <c r="H31" s="489"/>
      <c r="I31" s="490">
        <f>SUM('energy balance'!AW99:AY99)</f>
        <v>0</v>
      </c>
      <c r="J31" s="239"/>
      <c r="K31" s="52"/>
      <c r="L31"/>
      <c r="M31" s="29"/>
    </row>
    <row r="32" spans="2:13" ht="15" customHeight="1" x14ac:dyDescent="0.2">
      <c r="B32" s="139"/>
      <c r="C32" s="66" t="s">
        <v>212</v>
      </c>
      <c r="D32" s="487">
        <f>SUM('energy balance'!AU96,'energy balance'!AZ96)*kWh_MJ_conversion</f>
        <v>0</v>
      </c>
      <c r="E32" s="501"/>
      <c r="F32" s="490">
        <f>-SUM('energy balance'!AU22,'energy balance'!AZ22)</f>
        <v>0</v>
      </c>
      <c r="G32" s="489"/>
      <c r="H32" s="489"/>
      <c r="I32" s="490">
        <f>SUM('energy balance'!AU99,'energy balance'!AZ99)</f>
        <v>0</v>
      </c>
      <c r="J32" s="239"/>
      <c r="K32" s="52"/>
      <c r="L32"/>
      <c r="M32" s="29"/>
    </row>
    <row r="33" spans="2:13" ht="15" customHeight="1" thickBot="1" x14ac:dyDescent="0.25">
      <c r="B33" s="84"/>
      <c r="C33" s="206" t="s">
        <v>340</v>
      </c>
      <c r="D33" s="491">
        <f>SUM(D23:D32)</f>
        <v>0</v>
      </c>
      <c r="E33" s="492"/>
      <c r="F33" s="493">
        <f>SUM(F23:F32)</f>
        <v>0</v>
      </c>
      <c r="G33" s="493"/>
      <c r="H33" s="494"/>
      <c r="I33" s="493">
        <f>SUM(I23:I32)</f>
        <v>0</v>
      </c>
      <c r="J33" s="240"/>
      <c r="K33" s="52"/>
      <c r="L33"/>
      <c r="M33" s="29"/>
    </row>
    <row r="34" spans="2:13" ht="15" customHeight="1" thickTop="1" x14ac:dyDescent="0.2">
      <c r="B34" s="89"/>
      <c r="C34" s="149"/>
      <c r="D34" s="495"/>
      <c r="E34" s="496"/>
      <c r="F34" s="495"/>
      <c r="G34" s="497"/>
      <c r="H34" s="495"/>
      <c r="I34" s="497"/>
      <c r="J34" s="241"/>
      <c r="K34" s="11"/>
      <c r="L34" s="8"/>
      <c r="M34" s="90"/>
    </row>
    <row r="35" spans="2:13" ht="15" customHeight="1" x14ac:dyDescent="0.2">
      <c r="B35" s="122" t="s">
        <v>258</v>
      </c>
      <c r="C35" s="143"/>
      <c r="D35" s="498"/>
      <c r="E35" s="499"/>
      <c r="F35" s="498"/>
      <c r="G35" s="500"/>
      <c r="H35" s="498"/>
      <c r="I35" s="500"/>
      <c r="J35" s="242"/>
      <c r="K35" s="10"/>
      <c r="M35" s="85"/>
    </row>
    <row r="36" spans="2:13" ht="15" customHeight="1" x14ac:dyDescent="0.2">
      <c r="B36" s="122"/>
      <c r="C36" s="47" t="s">
        <v>340</v>
      </c>
      <c r="D36" s="487" t="e">
        <f>'AP net-gross conversion'!AO14</f>
        <v>#DIV/0!</v>
      </c>
      <c r="E36" s="489"/>
      <c r="F36" s="489"/>
      <c r="G36" s="489"/>
      <c r="H36" s="489"/>
      <c r="I36" s="487">
        <f>'autoproducer prod.'!AP15</f>
        <v>0</v>
      </c>
      <c r="J36" s="239"/>
      <c r="K36" s="52"/>
      <c r="L36"/>
      <c r="M36" s="29"/>
    </row>
    <row r="37" spans="2:13" ht="15" customHeight="1" x14ac:dyDescent="0.2">
      <c r="B37" s="150"/>
      <c r="C37" s="45"/>
      <c r="D37" s="502"/>
      <c r="E37" s="503"/>
      <c r="F37" s="503"/>
      <c r="G37" s="503"/>
      <c r="H37" s="503"/>
      <c r="I37" s="502"/>
      <c r="J37" s="247"/>
      <c r="K37" s="53"/>
      <c r="L37" s="40"/>
      <c r="M37" s="41"/>
    </row>
    <row r="38" spans="2:13" ht="15" customHeight="1" x14ac:dyDescent="0.2">
      <c r="B38" s="122" t="s">
        <v>259</v>
      </c>
      <c r="C38" s="7"/>
      <c r="D38" s="500"/>
      <c r="E38" s="498"/>
      <c r="F38" s="498"/>
      <c r="G38" s="498"/>
      <c r="H38" s="498"/>
      <c r="I38" s="500"/>
      <c r="J38" s="242"/>
      <c r="K38" s="10"/>
      <c r="M38" s="85"/>
    </row>
    <row r="39" spans="2:13" ht="15" customHeight="1" x14ac:dyDescent="0.2">
      <c r="B39" s="122"/>
      <c r="C39" s="47" t="s">
        <v>340</v>
      </c>
      <c r="D39" s="487" t="e">
        <f>'AP net-gross conversion'!AN14</f>
        <v>#DIV/0!</v>
      </c>
      <c r="E39" s="489"/>
      <c r="F39" s="489"/>
      <c r="G39" s="489"/>
      <c r="H39" s="489"/>
      <c r="I39" s="487">
        <f>'autoproducer prod.'!AO15</f>
        <v>0</v>
      </c>
      <c r="J39" s="239"/>
      <c r="K39" s="52"/>
      <c r="L39"/>
      <c r="M39" s="29"/>
    </row>
    <row r="40" spans="2:13" ht="15" customHeight="1" x14ac:dyDescent="0.2">
      <c r="B40" s="150"/>
      <c r="C40" s="45"/>
      <c r="D40" s="502"/>
      <c r="E40" s="503"/>
      <c r="F40" s="503"/>
      <c r="G40" s="503"/>
      <c r="H40" s="503"/>
      <c r="I40" s="502"/>
      <c r="J40" s="247"/>
      <c r="K40" s="53"/>
      <c r="L40" s="40"/>
      <c r="M40" s="41"/>
    </row>
    <row r="41" spans="2:13" ht="15" customHeight="1" x14ac:dyDescent="0.2">
      <c r="B41" s="122" t="s">
        <v>660</v>
      </c>
      <c r="C41" s="7"/>
      <c r="D41" s="500"/>
      <c r="E41" s="498"/>
      <c r="F41" s="498"/>
      <c r="G41" s="498"/>
      <c r="H41" s="498"/>
      <c r="I41" s="500"/>
      <c r="J41" s="242"/>
      <c r="K41" s="10"/>
      <c r="M41" s="85"/>
    </row>
    <row r="42" spans="2:13" ht="15" customHeight="1" x14ac:dyDescent="0.2">
      <c r="B42" s="122"/>
      <c r="C42" s="47" t="s">
        <v>340</v>
      </c>
      <c r="D42" s="487" t="e">
        <f>('AP net-gross conversion'!AM14+'AP net-gross conversion'!AQ14)</f>
        <v>#DIV/0!</v>
      </c>
      <c r="E42" s="489"/>
      <c r="F42" s="489"/>
      <c r="G42" s="489"/>
      <c r="H42" s="489"/>
      <c r="I42" s="487">
        <f>('autoproducer prod.'!AN15+'autoproducer prod.'!AR15)</f>
        <v>0</v>
      </c>
      <c r="J42" s="239"/>
      <c r="K42" s="52"/>
      <c r="L42"/>
      <c r="M42" s="29" t="s">
        <v>469</v>
      </c>
    </row>
    <row r="43" spans="2:13" x14ac:dyDescent="0.2">
      <c r="B43" s="150"/>
      <c r="C43" s="45"/>
      <c r="D43" s="502"/>
      <c r="E43" s="503"/>
      <c r="F43" s="503"/>
      <c r="G43" s="504"/>
      <c r="H43" s="503"/>
      <c r="I43" s="505"/>
      <c r="J43" s="247"/>
      <c r="K43" s="53"/>
      <c r="L43" s="40"/>
      <c r="M43" s="41"/>
    </row>
    <row r="44" spans="2:13" x14ac:dyDescent="0.2">
      <c r="B44" s="122" t="s">
        <v>261</v>
      </c>
      <c r="C44" s="7"/>
      <c r="D44" s="500"/>
      <c r="E44" s="498"/>
      <c r="F44" s="498"/>
      <c r="G44" s="506"/>
      <c r="H44" s="498"/>
      <c r="I44" s="507"/>
      <c r="J44" s="242"/>
      <c r="K44" s="10"/>
      <c r="M44" s="85"/>
    </row>
    <row r="45" spans="2:13" x14ac:dyDescent="0.2">
      <c r="B45" s="122"/>
      <c r="C45" s="47" t="s">
        <v>340</v>
      </c>
      <c r="D45" s="487" t="e">
        <f>'AP net-gross conversion'!E14</f>
        <v>#DIV/0!</v>
      </c>
      <c r="E45" s="489"/>
      <c r="F45" s="489"/>
      <c r="G45" s="489"/>
      <c r="H45" s="489"/>
      <c r="I45" s="487">
        <f>'autoproducer prod.'!F15</f>
        <v>0</v>
      </c>
      <c r="J45" s="239"/>
      <c r="K45" s="52"/>
      <c r="L45"/>
      <c r="M45" s="29"/>
    </row>
    <row r="46" spans="2:13" x14ac:dyDescent="0.2">
      <c r="B46" s="150"/>
      <c r="C46" s="45"/>
      <c r="D46" s="502"/>
      <c r="E46" s="503"/>
      <c r="F46" s="503"/>
      <c r="G46" s="503"/>
      <c r="H46" s="503"/>
      <c r="I46" s="502"/>
      <c r="J46" s="247"/>
      <c r="K46" s="53"/>
      <c r="L46" s="40"/>
      <c r="M46" s="41"/>
    </row>
    <row r="47" spans="2:13" x14ac:dyDescent="0.2">
      <c r="B47" s="122" t="s">
        <v>260</v>
      </c>
      <c r="C47" s="7"/>
      <c r="D47" s="500"/>
      <c r="E47" s="498"/>
      <c r="F47" s="498"/>
      <c r="G47" s="498"/>
      <c r="H47" s="498"/>
      <c r="I47" s="500"/>
      <c r="J47" s="242"/>
      <c r="K47" s="10"/>
      <c r="M47" s="85"/>
    </row>
    <row r="48" spans="2:13" x14ac:dyDescent="0.2">
      <c r="B48" s="145"/>
      <c r="C48" s="47" t="s">
        <v>340</v>
      </c>
      <c r="D48" s="487" t="e">
        <f>'AP net-gross conversion'!T14</f>
        <v>#DIV/0!</v>
      </c>
      <c r="E48" s="489"/>
      <c r="F48" s="489"/>
      <c r="G48" s="489"/>
      <c r="H48" s="489"/>
      <c r="I48" s="487">
        <f>'autoproducer prod.'!U15</f>
        <v>0</v>
      </c>
      <c r="J48" s="239"/>
      <c r="K48" s="52"/>
      <c r="L48"/>
      <c r="M48" s="29"/>
    </row>
    <row r="49" spans="1:13" x14ac:dyDescent="0.2">
      <c r="B49" s="150"/>
      <c r="C49" s="45"/>
      <c r="D49" s="460"/>
      <c r="E49" s="436"/>
      <c r="F49" s="436"/>
      <c r="G49" s="436"/>
      <c r="H49" s="436"/>
      <c r="I49" s="460"/>
      <c r="J49" s="45"/>
      <c r="K49" s="53"/>
      <c r="L49" s="40"/>
      <c r="M49" s="41"/>
    </row>
    <row r="50" spans="1:13" ht="15" customHeight="1" x14ac:dyDescent="0.2">
      <c r="B50" s="122" t="s">
        <v>434</v>
      </c>
      <c r="C50" s="143"/>
      <c r="D50" s="500"/>
      <c r="E50" s="499"/>
      <c r="F50" s="498"/>
      <c r="G50" s="500"/>
      <c r="H50" s="498"/>
      <c r="I50" s="500"/>
      <c r="J50" s="242"/>
      <c r="K50" s="10"/>
      <c r="M50" s="85"/>
    </row>
    <row r="51" spans="1:13" ht="15" customHeight="1" thickBot="1" x14ac:dyDescent="0.25">
      <c r="B51" s="122"/>
      <c r="C51" s="390" t="s">
        <v>340</v>
      </c>
      <c r="D51" s="493">
        <f>SUM(D20+D33)</f>
        <v>0</v>
      </c>
      <c r="E51" s="492"/>
      <c r="F51" s="493">
        <f>SUM(F20+F33)</f>
        <v>0</v>
      </c>
      <c r="G51" s="493"/>
      <c r="H51" s="493"/>
      <c r="I51" s="493">
        <f>SUM(I20+I33)</f>
        <v>0</v>
      </c>
      <c r="J51" s="240"/>
      <c r="K51" s="52"/>
      <c r="L51"/>
      <c r="M51" s="29"/>
    </row>
    <row r="52" spans="1:13" ht="15" customHeight="1" thickTop="1" thickBot="1" x14ac:dyDescent="0.25">
      <c r="B52" s="91"/>
      <c r="C52" s="391"/>
      <c r="D52" s="508"/>
      <c r="E52" s="509"/>
      <c r="F52" s="508"/>
      <c r="G52" s="510"/>
      <c r="H52" s="508"/>
      <c r="I52" s="510"/>
      <c r="J52" s="267"/>
      <c r="K52" s="133"/>
      <c r="L52" s="31"/>
      <c r="M52" s="32"/>
    </row>
    <row r="53" spans="1:13" ht="15" customHeight="1" x14ac:dyDescent="0.2">
      <c r="A53" s="128"/>
      <c r="B53" s="81" t="s">
        <v>501</v>
      </c>
      <c r="C53" s="300"/>
      <c r="D53" s="511"/>
      <c r="E53" s="512"/>
      <c r="F53" s="511"/>
      <c r="G53" s="513"/>
      <c r="H53" s="511"/>
      <c r="I53" s="513"/>
      <c r="J53" s="301"/>
      <c r="K53" s="262"/>
      <c r="L53" s="104"/>
      <c r="M53" s="83"/>
    </row>
    <row r="54" spans="1:13" ht="15" customHeight="1" x14ac:dyDescent="0.2">
      <c r="A54" s="128"/>
      <c r="B54" s="84"/>
      <c r="C54" s="143"/>
      <c r="D54" s="498"/>
      <c r="E54" s="499"/>
      <c r="F54" s="498"/>
      <c r="G54" s="500"/>
      <c r="H54" s="498"/>
      <c r="I54" s="500"/>
      <c r="J54" s="242"/>
      <c r="K54" s="10"/>
      <c r="M54" s="85"/>
    </row>
    <row r="55" spans="1:13" ht="15" customHeight="1" x14ac:dyDescent="0.2">
      <c r="B55" s="122" t="s">
        <v>45</v>
      </c>
      <c r="C55" s="143"/>
      <c r="D55" s="498"/>
      <c r="E55" s="499"/>
      <c r="F55" s="498"/>
      <c r="G55" s="500"/>
      <c r="H55" s="498"/>
      <c r="I55" s="500"/>
      <c r="J55" s="242"/>
      <c r="K55" s="10"/>
      <c r="M55" s="85"/>
    </row>
    <row r="56" spans="1:13" ht="15" customHeight="1" x14ac:dyDescent="0.2">
      <c r="B56" s="84"/>
      <c r="C56" s="66" t="s">
        <v>328</v>
      </c>
      <c r="D56" s="487">
        <f>SUM(D15+D28)</f>
        <v>0</v>
      </c>
      <c r="E56" s="514"/>
      <c r="F56" s="490">
        <f>SUM(F15+F28)</f>
        <v>0</v>
      </c>
      <c r="G56" s="489"/>
      <c r="H56" s="489"/>
      <c r="I56" s="490">
        <f>SUM(I15+I28)</f>
        <v>0</v>
      </c>
      <c r="J56" s="239"/>
      <c r="K56" s="52"/>
      <c r="L56"/>
      <c r="M56" s="29"/>
    </row>
    <row r="57" spans="1:13" ht="15" customHeight="1" x14ac:dyDescent="0.2">
      <c r="B57" s="86"/>
      <c r="C57" s="66" t="s">
        <v>329</v>
      </c>
      <c r="D57" s="487">
        <f>SUM(D16+D29)</f>
        <v>0</v>
      </c>
      <c r="E57" s="514"/>
      <c r="F57" s="490">
        <f>SUM(F16+F29)</f>
        <v>0</v>
      </c>
      <c r="G57" s="489"/>
      <c r="H57" s="489"/>
      <c r="I57" s="490">
        <f>SUM(I16+I29)</f>
        <v>0</v>
      </c>
      <c r="J57" s="239"/>
      <c r="K57" s="52"/>
      <c r="L57"/>
      <c r="M57" s="29"/>
    </row>
    <row r="58" spans="1:13" ht="15" customHeight="1" thickBot="1" x14ac:dyDescent="0.25">
      <c r="B58" s="86"/>
      <c r="C58" s="206" t="s">
        <v>340</v>
      </c>
      <c r="D58" s="515">
        <f>SUM(D56:D57)</f>
        <v>0</v>
      </c>
      <c r="E58" s="516"/>
      <c r="F58" s="517">
        <f>SUM(F56:F57)</f>
        <v>0</v>
      </c>
      <c r="G58" s="517"/>
      <c r="H58" s="517"/>
      <c r="I58" s="517">
        <f>SUM(I56:I57)</f>
        <v>0</v>
      </c>
      <c r="J58" s="240"/>
      <c r="K58" s="52"/>
      <c r="L58"/>
      <c r="M58" s="29"/>
    </row>
    <row r="59" spans="1:13" ht="15" customHeight="1" thickTop="1" x14ac:dyDescent="0.2">
      <c r="B59" s="105"/>
      <c r="C59" s="149"/>
      <c r="D59" s="495"/>
      <c r="E59" s="496"/>
      <c r="F59" s="495"/>
      <c r="G59" s="497"/>
      <c r="H59" s="495"/>
      <c r="I59" s="497"/>
      <c r="J59" s="241"/>
      <c r="K59" s="11"/>
      <c r="L59" s="8"/>
      <c r="M59" s="90"/>
    </row>
    <row r="60" spans="1:13" ht="15" customHeight="1" x14ac:dyDescent="0.2">
      <c r="B60" s="122" t="s">
        <v>660</v>
      </c>
      <c r="C60" s="7"/>
      <c r="D60" s="498"/>
      <c r="E60" s="498"/>
      <c r="F60" s="498"/>
      <c r="G60" s="498"/>
      <c r="H60" s="498"/>
      <c r="I60" s="498"/>
      <c r="J60" s="242"/>
      <c r="K60" s="10"/>
      <c r="M60" s="85"/>
    </row>
    <row r="61" spans="1:13" ht="15" customHeight="1" x14ac:dyDescent="0.2">
      <c r="B61" s="122"/>
      <c r="C61" s="47" t="s">
        <v>340</v>
      </c>
      <c r="D61" s="489" t="e">
        <f>D42</f>
        <v>#DIV/0!</v>
      </c>
      <c r="E61" s="489"/>
      <c r="F61" s="489"/>
      <c r="G61" s="489"/>
      <c r="H61" s="489"/>
      <c r="I61" s="489">
        <f>I42</f>
        <v>0</v>
      </c>
      <c r="J61" s="239"/>
      <c r="K61" s="52"/>
      <c r="L61"/>
      <c r="M61" s="29"/>
    </row>
    <row r="62" spans="1:13" x14ac:dyDescent="0.2">
      <c r="B62" s="147"/>
      <c r="C62" s="47" t="s">
        <v>341</v>
      </c>
      <c r="D62" s="488" t="e">
        <f>D61-L62*(D28+D29)</f>
        <v>#DIV/0!</v>
      </c>
      <c r="E62" s="488"/>
      <c r="F62" s="488"/>
      <c r="G62" s="488"/>
      <c r="H62" s="488"/>
      <c r="I62" s="488">
        <f>I61-L62*(I28+I29)</f>
        <v>0</v>
      </c>
      <c r="J62" s="239"/>
      <c r="K62"/>
      <c r="L62" s="402">
        <f>Dashboard!E69</f>
        <v>0</v>
      </c>
      <c r="M62" s="29" t="s">
        <v>554</v>
      </c>
    </row>
    <row r="63" spans="1:13" x14ac:dyDescent="0.2">
      <c r="B63" s="150"/>
      <c r="C63" s="45"/>
      <c r="D63" s="503"/>
      <c r="E63" s="503"/>
      <c r="F63" s="503"/>
      <c r="G63" s="504"/>
      <c r="H63" s="503"/>
      <c r="I63" s="504"/>
      <c r="J63" s="247"/>
      <c r="K63" s="53"/>
      <c r="L63" s="40"/>
      <c r="M63" s="41"/>
    </row>
    <row r="64" spans="1:13" x14ac:dyDescent="0.2">
      <c r="B64" s="122" t="s">
        <v>261</v>
      </c>
      <c r="C64" s="7"/>
      <c r="D64" s="498"/>
      <c r="E64" s="498"/>
      <c r="F64" s="498"/>
      <c r="G64" s="506"/>
      <c r="H64" s="498"/>
      <c r="I64" s="506"/>
      <c r="J64" s="242"/>
      <c r="K64" s="10"/>
      <c r="M64" s="85"/>
    </row>
    <row r="65" spans="1:13" x14ac:dyDescent="0.2">
      <c r="B65" s="122"/>
      <c r="C65" s="47" t="s">
        <v>340</v>
      </c>
      <c r="D65" s="489" t="e">
        <f>D45</f>
        <v>#DIV/0!</v>
      </c>
      <c r="E65" s="489"/>
      <c r="F65" s="489"/>
      <c r="G65" s="489"/>
      <c r="H65" s="489"/>
      <c r="I65" s="489">
        <f>I45</f>
        <v>0</v>
      </c>
      <c r="J65" s="239"/>
      <c r="K65" s="52"/>
      <c r="L65"/>
      <c r="M65" s="29"/>
    </row>
    <row r="66" spans="1:13" x14ac:dyDescent="0.2">
      <c r="B66" s="122"/>
      <c r="C66" s="47" t="s">
        <v>436</v>
      </c>
      <c r="D66" s="488" t="e">
        <f>D65+D14</f>
        <v>#DIV/0!</v>
      </c>
      <c r="E66" s="488"/>
      <c r="F66" s="488"/>
      <c r="G66" s="488"/>
      <c r="H66" s="488"/>
      <c r="I66" s="488">
        <f>I65+I14</f>
        <v>0</v>
      </c>
      <c r="J66" s="239"/>
      <c r="K66" s="52"/>
      <c r="L66"/>
      <c r="M66" s="29"/>
    </row>
    <row r="67" spans="1:13" x14ac:dyDescent="0.2">
      <c r="B67" s="150"/>
      <c r="C67" s="45"/>
      <c r="D67" s="503"/>
      <c r="E67" s="503"/>
      <c r="F67" s="503"/>
      <c r="G67" s="503"/>
      <c r="H67" s="503"/>
      <c r="I67" s="503"/>
      <c r="J67" s="247"/>
      <c r="K67" s="53"/>
      <c r="L67" s="40"/>
      <c r="M67" s="41"/>
    </row>
    <row r="68" spans="1:13" x14ac:dyDescent="0.2">
      <c r="B68" s="122" t="s">
        <v>260</v>
      </c>
      <c r="C68" s="7"/>
      <c r="D68" s="498"/>
      <c r="E68" s="498"/>
      <c r="F68" s="498"/>
      <c r="G68" s="498"/>
      <c r="H68" s="498"/>
      <c r="I68" s="498"/>
      <c r="J68" s="242"/>
      <c r="K68" s="10"/>
      <c r="M68" s="85"/>
    </row>
    <row r="69" spans="1:13" x14ac:dyDescent="0.2">
      <c r="B69" s="145"/>
      <c r="C69" s="47" t="s">
        <v>340</v>
      </c>
      <c r="D69" s="489" t="e">
        <f>D48</f>
        <v>#DIV/0!</v>
      </c>
      <c r="E69" s="489"/>
      <c r="F69" s="489"/>
      <c r="G69" s="489"/>
      <c r="H69" s="489"/>
      <c r="I69" s="489">
        <f>I48</f>
        <v>0</v>
      </c>
      <c r="J69" s="239"/>
      <c r="K69" s="52"/>
      <c r="L69"/>
      <c r="M69" s="29"/>
    </row>
    <row r="70" spans="1:13" x14ac:dyDescent="0.2">
      <c r="B70" s="145"/>
      <c r="C70" s="47" t="s">
        <v>441</v>
      </c>
      <c r="D70" s="487" t="e">
        <f>D69+D18</f>
        <v>#DIV/0!</v>
      </c>
      <c r="E70" s="487"/>
      <c r="F70" s="487"/>
      <c r="G70" s="487"/>
      <c r="H70" s="487"/>
      <c r="I70" s="487">
        <f>I69+I18</f>
        <v>0</v>
      </c>
      <c r="J70" s="239"/>
      <c r="K70" s="52"/>
      <c r="L70"/>
      <c r="M70" s="29"/>
    </row>
    <row r="71" spans="1:13" x14ac:dyDescent="0.2">
      <c r="B71" s="148"/>
      <c r="C71" s="47" t="s">
        <v>341</v>
      </c>
      <c r="D71" s="488" t="e">
        <f>D70-L71*(D28+D29)</f>
        <v>#DIV/0!</v>
      </c>
      <c r="E71" s="488"/>
      <c r="F71" s="488"/>
      <c r="G71" s="488"/>
      <c r="H71" s="488"/>
      <c r="I71" s="488">
        <f>I70-L71*(I28+I29)</f>
        <v>0</v>
      </c>
      <c r="J71" s="239"/>
      <c r="K71"/>
      <c r="L71" s="402">
        <f>Dashboard!E70</f>
        <v>0</v>
      </c>
      <c r="M71" s="29" t="s">
        <v>554</v>
      </c>
    </row>
    <row r="72" spans="1:13" ht="17" thickBot="1" x14ac:dyDescent="0.25">
      <c r="B72" s="146"/>
      <c r="C72" s="108"/>
      <c r="D72" s="457"/>
      <c r="E72" s="457"/>
      <c r="F72" s="457"/>
      <c r="G72" s="457"/>
      <c r="H72" s="457"/>
      <c r="I72" s="457"/>
      <c r="J72" s="108"/>
      <c r="K72" s="133"/>
      <c r="L72" s="31"/>
      <c r="M72" s="32"/>
    </row>
    <row r="73" spans="1:13" ht="17" x14ac:dyDescent="0.2">
      <c r="A73" s="128"/>
      <c r="B73" s="120" t="s">
        <v>10</v>
      </c>
      <c r="C73" s="124"/>
      <c r="D73" s="518"/>
      <c r="E73" s="518"/>
      <c r="F73" s="519"/>
      <c r="G73" s="519"/>
      <c r="H73" s="518"/>
      <c r="I73" s="519"/>
      <c r="J73" s="141"/>
      <c r="K73" s="61"/>
      <c r="L73" s="61"/>
      <c r="M73" s="142"/>
    </row>
    <row r="74" spans="1:13" x14ac:dyDescent="0.2">
      <c r="A74" s="128"/>
      <c r="B74" s="120"/>
      <c r="C74" s="124"/>
      <c r="D74" s="518"/>
      <c r="E74" s="518"/>
      <c r="F74" s="519"/>
      <c r="G74" s="519"/>
      <c r="H74" s="518"/>
      <c r="I74" s="519"/>
      <c r="J74" s="141"/>
      <c r="K74" s="61"/>
      <c r="L74" s="61"/>
      <c r="M74" s="142"/>
    </row>
    <row r="75" spans="1:13" ht="17" x14ac:dyDescent="0.2">
      <c r="B75" s="136" t="s">
        <v>39</v>
      </c>
      <c r="C75" s="124"/>
      <c r="D75" s="518"/>
      <c r="E75" s="518"/>
      <c r="F75" s="519"/>
      <c r="G75" s="519"/>
      <c r="H75" s="518"/>
      <c r="I75" s="519"/>
      <c r="J75" s="141"/>
      <c r="K75" s="61"/>
      <c r="L75" s="61"/>
      <c r="M75" s="142"/>
    </row>
    <row r="76" spans="1:13" ht="15" customHeight="1" x14ac:dyDescent="0.2">
      <c r="B76" s="137"/>
      <c r="C76" s="47" t="s">
        <v>40</v>
      </c>
      <c r="D76" s="488">
        <f>D11</f>
        <v>0</v>
      </c>
      <c r="E76" s="434"/>
      <c r="F76" s="488">
        <f>F11</f>
        <v>0</v>
      </c>
      <c r="G76" s="488"/>
      <c r="H76" s="488"/>
      <c r="I76" s="520">
        <f>I11</f>
        <v>0</v>
      </c>
      <c r="J76" s="239"/>
      <c r="K76" s="52"/>
      <c r="L76"/>
      <c r="M76" s="29"/>
    </row>
    <row r="77" spans="1:13" ht="15" customHeight="1" x14ac:dyDescent="0.2">
      <c r="B77" s="137"/>
      <c r="C77" s="230" t="s">
        <v>363</v>
      </c>
      <c r="D77" s="488" t="s">
        <v>219</v>
      </c>
      <c r="E77" s="488"/>
      <c r="F77" s="488" t="s">
        <v>219</v>
      </c>
      <c r="G77" s="488"/>
      <c r="H77" s="488"/>
      <c r="I77" s="488" t="s">
        <v>219</v>
      </c>
      <c r="J77" s="239"/>
      <c r="K77" s="52"/>
      <c r="L77"/>
      <c r="M77" s="29" t="s">
        <v>439</v>
      </c>
    </row>
    <row r="78" spans="1:13" ht="15" customHeight="1" x14ac:dyDescent="0.2">
      <c r="B78" s="137"/>
      <c r="C78" s="47" t="s">
        <v>146</v>
      </c>
      <c r="D78" s="488">
        <f>D12</f>
        <v>0</v>
      </c>
      <c r="E78" s="488"/>
      <c r="F78" s="488">
        <f>F12</f>
        <v>0</v>
      </c>
      <c r="G78" s="488"/>
      <c r="H78" s="488"/>
      <c r="I78" s="520">
        <f>I12</f>
        <v>0</v>
      </c>
      <c r="J78" s="239"/>
      <c r="K78" s="52"/>
      <c r="L78"/>
      <c r="M78" s="29"/>
    </row>
    <row r="79" spans="1:13" ht="15" customHeight="1" x14ac:dyDescent="0.2">
      <c r="B79" s="138"/>
      <c r="C79" s="47" t="s">
        <v>41</v>
      </c>
      <c r="D79" s="488">
        <f>D13</f>
        <v>0</v>
      </c>
      <c r="E79" s="488"/>
      <c r="F79" s="488">
        <f>F13</f>
        <v>0</v>
      </c>
      <c r="G79" s="488"/>
      <c r="H79" s="488"/>
      <c r="I79" s="520">
        <f>I13</f>
        <v>0</v>
      </c>
      <c r="J79" s="239"/>
      <c r="K79" s="52"/>
      <c r="L79"/>
      <c r="M79" s="29"/>
    </row>
    <row r="80" spans="1:13" ht="15" customHeight="1" x14ac:dyDescent="0.2">
      <c r="B80" s="86"/>
      <c r="C80" s="47" t="s">
        <v>42</v>
      </c>
      <c r="D80" s="488" t="s">
        <v>219</v>
      </c>
      <c r="E80" s="488"/>
      <c r="F80" s="488" t="s">
        <v>219</v>
      </c>
      <c r="G80" s="488"/>
      <c r="H80" s="488"/>
      <c r="I80" s="488" t="s">
        <v>219</v>
      </c>
      <c r="J80" s="239"/>
      <c r="K80" s="52"/>
      <c r="L80"/>
      <c r="M80" s="29" t="s">
        <v>438</v>
      </c>
    </row>
    <row r="81" spans="2:13" ht="15" customHeight="1" x14ac:dyDescent="0.2">
      <c r="B81" s="88"/>
      <c r="C81" s="66" t="s">
        <v>328</v>
      </c>
      <c r="D81" s="488" t="s">
        <v>219</v>
      </c>
      <c r="E81" s="488"/>
      <c r="F81" s="488" t="s">
        <v>219</v>
      </c>
      <c r="G81" s="488"/>
      <c r="H81" s="488"/>
      <c r="I81" s="488" t="s">
        <v>219</v>
      </c>
      <c r="J81" s="239"/>
      <c r="K81" s="52"/>
      <c r="L81"/>
      <c r="M81" s="29" t="s">
        <v>437</v>
      </c>
    </row>
    <row r="82" spans="2:13" ht="15" customHeight="1" x14ac:dyDescent="0.2">
      <c r="B82" s="88"/>
      <c r="C82" s="66" t="s">
        <v>329</v>
      </c>
      <c r="D82" s="488" t="s">
        <v>219</v>
      </c>
      <c r="E82" s="488"/>
      <c r="F82" s="488" t="s">
        <v>219</v>
      </c>
      <c r="G82" s="488"/>
      <c r="H82" s="488"/>
      <c r="I82" s="488" t="s">
        <v>219</v>
      </c>
      <c r="J82" s="239"/>
      <c r="K82" s="52"/>
      <c r="L82"/>
      <c r="M82" s="29" t="s">
        <v>437</v>
      </c>
    </row>
    <row r="83" spans="2:13" ht="15" customHeight="1" x14ac:dyDescent="0.2">
      <c r="B83" s="88"/>
      <c r="C83" s="66" t="s">
        <v>43</v>
      </c>
      <c r="D83" s="488">
        <f>D17</f>
        <v>0</v>
      </c>
      <c r="E83" s="488"/>
      <c r="F83" s="488">
        <f>F17</f>
        <v>0</v>
      </c>
      <c r="G83" s="488"/>
      <c r="H83" s="488"/>
      <c r="I83" s="520">
        <f>I17</f>
        <v>0</v>
      </c>
      <c r="J83" s="239"/>
      <c r="K83" s="52"/>
      <c r="L83"/>
      <c r="M83" s="29"/>
    </row>
    <row r="84" spans="2:13" ht="15" customHeight="1" x14ac:dyDescent="0.2">
      <c r="B84" s="88"/>
      <c r="C84" s="66" t="s">
        <v>44</v>
      </c>
      <c r="D84" s="488" t="s">
        <v>219</v>
      </c>
      <c r="E84" s="488"/>
      <c r="F84" s="488" t="s">
        <v>219</v>
      </c>
      <c r="G84" s="488"/>
      <c r="H84" s="488"/>
      <c r="I84" s="488" t="s">
        <v>219</v>
      </c>
      <c r="J84" s="239"/>
      <c r="K84" s="52"/>
      <c r="L84"/>
      <c r="M84" s="152" t="s">
        <v>440</v>
      </c>
    </row>
    <row r="85" spans="2:13" ht="15" customHeight="1" x14ac:dyDescent="0.2">
      <c r="B85" s="88"/>
      <c r="C85" s="66" t="s">
        <v>212</v>
      </c>
      <c r="D85" s="488">
        <f>D19</f>
        <v>0</v>
      </c>
      <c r="E85" s="488"/>
      <c r="F85" s="488">
        <f>F19</f>
        <v>0</v>
      </c>
      <c r="G85" s="488"/>
      <c r="H85" s="488"/>
      <c r="I85" s="520">
        <f>I19</f>
        <v>0</v>
      </c>
      <c r="J85" s="239"/>
      <c r="K85" s="52"/>
      <c r="L85"/>
      <c r="M85" s="29"/>
    </row>
    <row r="86" spans="2:13" ht="15" customHeight="1" thickBot="1" x14ac:dyDescent="0.25">
      <c r="B86" s="88"/>
      <c r="C86" s="206" t="s">
        <v>340</v>
      </c>
      <c r="D86" s="515">
        <f>SUM(D76:D85)</f>
        <v>0</v>
      </c>
      <c r="E86" s="516"/>
      <c r="F86" s="517">
        <f>SUM(F76:F85)</f>
        <v>0</v>
      </c>
      <c r="G86" s="517"/>
      <c r="H86" s="517"/>
      <c r="I86" s="517">
        <f>SUM(I76:I85)</f>
        <v>0</v>
      </c>
      <c r="J86" s="240"/>
      <c r="K86" s="52"/>
      <c r="L86"/>
      <c r="M86" s="29"/>
    </row>
    <row r="87" spans="2:13" ht="15" customHeight="1" thickTop="1" x14ac:dyDescent="0.2">
      <c r="B87" s="107"/>
      <c r="C87" s="149"/>
      <c r="D87" s="521"/>
      <c r="E87" s="522"/>
      <c r="F87" s="521"/>
      <c r="G87" s="521"/>
      <c r="H87" s="521"/>
      <c r="I87" s="521"/>
      <c r="J87" s="241"/>
      <c r="K87" s="11"/>
      <c r="L87" s="8"/>
      <c r="M87" s="90"/>
    </row>
    <row r="88" spans="2:13" ht="15" customHeight="1" x14ac:dyDescent="0.2">
      <c r="B88" s="144" t="s">
        <v>46</v>
      </c>
      <c r="C88" s="143"/>
      <c r="D88" s="506"/>
      <c r="E88" s="523"/>
      <c r="F88" s="506"/>
      <c r="G88" s="506"/>
      <c r="H88" s="506"/>
      <c r="I88" s="506"/>
      <c r="J88" s="242"/>
      <c r="K88" s="10"/>
      <c r="M88" s="85"/>
    </row>
    <row r="89" spans="2:13" ht="15" customHeight="1" x14ac:dyDescent="0.2">
      <c r="B89" s="84"/>
      <c r="C89" s="47" t="s">
        <v>40</v>
      </c>
      <c r="D89" s="488">
        <f>D23</f>
        <v>0</v>
      </c>
      <c r="E89" s="514"/>
      <c r="F89" s="488">
        <f>F23</f>
        <v>0</v>
      </c>
      <c r="G89" s="488"/>
      <c r="H89" s="488"/>
      <c r="I89" s="520">
        <f>I23</f>
        <v>0</v>
      </c>
      <c r="J89" s="239"/>
      <c r="K89" s="52"/>
      <c r="L89"/>
      <c r="M89" s="29"/>
    </row>
    <row r="90" spans="2:13" ht="15" customHeight="1" x14ac:dyDescent="0.2">
      <c r="B90" s="84"/>
      <c r="C90" s="47" t="s">
        <v>363</v>
      </c>
      <c r="D90" s="488">
        <f>D24</f>
        <v>0</v>
      </c>
      <c r="E90" s="514"/>
      <c r="F90" s="488">
        <f>F24</f>
        <v>0</v>
      </c>
      <c r="G90" s="488"/>
      <c r="H90" s="488"/>
      <c r="I90" s="520">
        <f>I24</f>
        <v>0</v>
      </c>
      <c r="J90" s="239"/>
      <c r="K90" s="52"/>
      <c r="L90"/>
      <c r="M90" s="29"/>
    </row>
    <row r="91" spans="2:13" ht="15" customHeight="1" x14ac:dyDescent="0.2">
      <c r="B91" s="84"/>
      <c r="C91" s="230" t="s">
        <v>146</v>
      </c>
      <c r="D91" s="488">
        <f>D25</f>
        <v>0</v>
      </c>
      <c r="E91" s="514"/>
      <c r="F91" s="488">
        <f>F25</f>
        <v>0</v>
      </c>
      <c r="G91" s="488"/>
      <c r="H91" s="488"/>
      <c r="I91" s="520">
        <f>I25</f>
        <v>0</v>
      </c>
      <c r="J91" s="239"/>
      <c r="K91" s="52"/>
      <c r="L91"/>
      <c r="M91" s="29" t="s">
        <v>478</v>
      </c>
    </row>
    <row r="92" spans="2:13" ht="15" customHeight="1" x14ac:dyDescent="0.2">
      <c r="B92" s="84"/>
      <c r="C92" s="47" t="s">
        <v>41</v>
      </c>
      <c r="D92" s="488">
        <f>D26</f>
        <v>0</v>
      </c>
      <c r="E92" s="514"/>
      <c r="F92" s="488">
        <f>F26</f>
        <v>0</v>
      </c>
      <c r="G92" s="488"/>
      <c r="H92" s="488"/>
      <c r="I92" s="520">
        <f>I26</f>
        <v>0</v>
      </c>
      <c r="J92" s="239"/>
      <c r="K92" s="52"/>
      <c r="L92"/>
      <c r="M92" s="29"/>
    </row>
    <row r="93" spans="2:13" ht="15" customHeight="1" x14ac:dyDescent="0.2">
      <c r="B93" s="84"/>
      <c r="C93" s="47" t="s">
        <v>42</v>
      </c>
      <c r="D93" s="488">
        <f>D27+D14</f>
        <v>0</v>
      </c>
      <c r="E93" s="514"/>
      <c r="F93" s="488">
        <f>F27+F14</f>
        <v>0</v>
      </c>
      <c r="G93" s="488"/>
      <c r="H93" s="488"/>
      <c r="I93" s="520">
        <f>I27+I14</f>
        <v>0</v>
      </c>
      <c r="J93" s="239"/>
      <c r="K93" s="52"/>
      <c r="L93"/>
      <c r="M93" s="29"/>
    </row>
    <row r="94" spans="2:13" ht="15" customHeight="1" x14ac:dyDescent="0.2">
      <c r="B94" s="84"/>
      <c r="C94" s="66" t="s">
        <v>328</v>
      </c>
      <c r="D94" s="488" t="s">
        <v>219</v>
      </c>
      <c r="E94" s="514"/>
      <c r="F94" s="488" t="s">
        <v>219</v>
      </c>
      <c r="G94" s="488"/>
      <c r="H94" s="488"/>
      <c r="I94" s="488" t="s">
        <v>219</v>
      </c>
      <c r="J94" s="239"/>
      <c r="K94" s="52"/>
      <c r="L94"/>
      <c r="M94" s="29" t="s">
        <v>437</v>
      </c>
    </row>
    <row r="95" spans="2:13" ht="15" customHeight="1" x14ac:dyDescent="0.2">
      <c r="B95" s="84"/>
      <c r="C95" s="66" t="s">
        <v>329</v>
      </c>
      <c r="D95" s="488" t="s">
        <v>219</v>
      </c>
      <c r="E95" s="514"/>
      <c r="F95" s="488" t="s">
        <v>219</v>
      </c>
      <c r="G95" s="488"/>
      <c r="H95" s="488"/>
      <c r="I95" s="488" t="s">
        <v>219</v>
      </c>
      <c r="J95" s="239"/>
      <c r="K95" s="52"/>
      <c r="L95"/>
      <c r="M95" s="29" t="s">
        <v>437</v>
      </c>
    </row>
    <row r="96" spans="2:13" ht="15" customHeight="1" x14ac:dyDescent="0.2">
      <c r="B96" s="84"/>
      <c r="C96" s="66" t="s">
        <v>43</v>
      </c>
      <c r="D96" s="488">
        <f>D30</f>
        <v>0</v>
      </c>
      <c r="E96" s="514"/>
      <c r="F96" s="488">
        <f>F30</f>
        <v>0</v>
      </c>
      <c r="G96" s="488"/>
      <c r="H96" s="488"/>
      <c r="I96" s="520">
        <f>I30</f>
        <v>0</v>
      </c>
      <c r="J96" s="239"/>
      <c r="K96" s="52"/>
      <c r="L96"/>
      <c r="M96" s="29"/>
    </row>
    <row r="97" spans="2:13" ht="15" customHeight="1" x14ac:dyDescent="0.2">
      <c r="B97" s="139"/>
      <c r="C97" s="66" t="s">
        <v>44</v>
      </c>
      <c r="D97" s="488">
        <f>D31+D18</f>
        <v>0</v>
      </c>
      <c r="E97" s="514"/>
      <c r="F97" s="488">
        <f>F31+F18</f>
        <v>0</v>
      </c>
      <c r="G97" s="488"/>
      <c r="H97" s="488"/>
      <c r="I97" s="520">
        <f>I31+I18</f>
        <v>0</v>
      </c>
      <c r="J97" s="239"/>
      <c r="K97" s="52"/>
      <c r="L97"/>
      <c r="M97" s="29" t="s">
        <v>478</v>
      </c>
    </row>
    <row r="98" spans="2:13" ht="15" customHeight="1" x14ac:dyDescent="0.2">
      <c r="B98" s="139"/>
      <c r="C98" s="66" t="s">
        <v>212</v>
      </c>
      <c r="D98" s="488">
        <f>D32</f>
        <v>0</v>
      </c>
      <c r="E98" s="514"/>
      <c r="F98" s="488">
        <f>F32</f>
        <v>0</v>
      </c>
      <c r="G98" s="488"/>
      <c r="H98" s="488"/>
      <c r="I98" s="520">
        <f>I32</f>
        <v>0</v>
      </c>
      <c r="J98" s="239"/>
      <c r="K98" s="52"/>
      <c r="L98"/>
      <c r="M98" s="29"/>
    </row>
    <row r="99" spans="2:13" ht="15" customHeight="1" thickBot="1" x14ac:dyDescent="0.25">
      <c r="B99" s="84"/>
      <c r="C99" s="206" t="s">
        <v>340</v>
      </c>
      <c r="D99" s="515">
        <f>SUM(D89:D98)</f>
        <v>0</v>
      </c>
      <c r="E99" s="516"/>
      <c r="F99" s="517">
        <f>SUM(F89:F98)</f>
        <v>0</v>
      </c>
      <c r="G99" s="517"/>
      <c r="H99" s="517"/>
      <c r="I99" s="517">
        <f>SUM(I89:I98)</f>
        <v>0</v>
      </c>
      <c r="J99" s="240"/>
      <c r="K99" s="52"/>
      <c r="L99"/>
      <c r="M99" s="29"/>
    </row>
    <row r="100" spans="2:13" ht="15" customHeight="1" thickTop="1" x14ac:dyDescent="0.2">
      <c r="B100" s="89"/>
      <c r="C100" s="149"/>
      <c r="D100" s="521"/>
      <c r="E100" s="522"/>
      <c r="F100" s="521"/>
      <c r="G100" s="521"/>
      <c r="H100" s="521"/>
      <c r="I100" s="521"/>
      <c r="J100" s="241"/>
      <c r="K100" s="11"/>
      <c r="L100" s="8"/>
      <c r="M100" s="90"/>
    </row>
    <row r="101" spans="2:13" ht="15" customHeight="1" x14ac:dyDescent="0.2">
      <c r="B101" s="122" t="s">
        <v>45</v>
      </c>
      <c r="C101" s="143"/>
      <c r="D101" s="506"/>
      <c r="E101" s="523"/>
      <c r="F101" s="506"/>
      <c r="G101" s="506"/>
      <c r="H101" s="506"/>
      <c r="I101" s="506"/>
      <c r="J101" s="242"/>
      <c r="K101" s="10"/>
      <c r="M101" s="85"/>
    </row>
    <row r="102" spans="2:13" ht="15" customHeight="1" x14ac:dyDescent="0.2">
      <c r="B102" s="84"/>
      <c r="C102" s="66" t="s">
        <v>328</v>
      </c>
      <c r="D102" s="488">
        <f>D56</f>
        <v>0</v>
      </c>
      <c r="E102" s="514"/>
      <c r="F102" s="520">
        <f>F56</f>
        <v>0</v>
      </c>
      <c r="G102" s="488"/>
      <c r="H102" s="488"/>
      <c r="I102" s="520">
        <f>I56</f>
        <v>0</v>
      </c>
      <c r="J102" s="239"/>
      <c r="K102" s="52"/>
      <c r="L102"/>
      <c r="M102" s="29"/>
    </row>
    <row r="103" spans="2:13" ht="15" customHeight="1" x14ac:dyDescent="0.2">
      <c r="B103" s="86"/>
      <c r="C103" s="66" t="s">
        <v>329</v>
      </c>
      <c r="D103" s="488">
        <f t="shared" ref="D103:D104" si="0">D57</f>
        <v>0</v>
      </c>
      <c r="E103" s="514"/>
      <c r="F103" s="520">
        <f t="shared" ref="F103:F104" si="1">F57</f>
        <v>0</v>
      </c>
      <c r="G103" s="488"/>
      <c r="H103" s="488"/>
      <c r="I103" s="520">
        <f t="shared" ref="I103:I104" si="2">I57</f>
        <v>0</v>
      </c>
      <c r="J103" s="239"/>
      <c r="K103" s="52"/>
      <c r="L103"/>
      <c r="M103" s="29"/>
    </row>
    <row r="104" spans="2:13" ht="15" customHeight="1" thickBot="1" x14ac:dyDescent="0.25">
      <c r="B104" s="86"/>
      <c r="C104" s="206" t="s">
        <v>340</v>
      </c>
      <c r="D104" s="515">
        <f t="shared" si="0"/>
        <v>0</v>
      </c>
      <c r="E104" s="516"/>
      <c r="F104" s="524">
        <f t="shared" si="1"/>
        <v>0</v>
      </c>
      <c r="G104" s="517"/>
      <c r="H104" s="517"/>
      <c r="I104" s="524">
        <f t="shared" si="2"/>
        <v>0</v>
      </c>
      <c r="J104" s="240"/>
      <c r="K104" s="52"/>
      <c r="L104"/>
      <c r="M104" s="29"/>
    </row>
    <row r="105" spans="2:13" ht="15" customHeight="1" thickTop="1" x14ac:dyDescent="0.2">
      <c r="B105" s="105"/>
      <c r="C105" s="149"/>
      <c r="D105" s="521"/>
      <c r="E105" s="522"/>
      <c r="F105" s="521"/>
      <c r="G105" s="521"/>
      <c r="H105" s="521"/>
      <c r="I105" s="521"/>
      <c r="J105" s="241"/>
      <c r="K105" s="11"/>
      <c r="L105" s="8"/>
      <c r="M105" s="90"/>
    </row>
    <row r="106" spans="2:13" ht="15" customHeight="1" x14ac:dyDescent="0.2">
      <c r="B106" s="122" t="s">
        <v>434</v>
      </c>
      <c r="C106" s="143"/>
      <c r="D106" s="506"/>
      <c r="E106" s="523"/>
      <c r="F106" s="506"/>
      <c r="G106" s="506"/>
      <c r="H106" s="506"/>
      <c r="I106" s="506"/>
      <c r="J106" s="242"/>
      <c r="K106" s="10"/>
      <c r="M106" s="85"/>
    </row>
    <row r="107" spans="2:13" ht="15" customHeight="1" thickBot="1" x14ac:dyDescent="0.25">
      <c r="B107" s="122"/>
      <c r="C107" s="248" t="s">
        <v>340</v>
      </c>
      <c r="D107" s="525">
        <f>D86+D99+D104</f>
        <v>0</v>
      </c>
      <c r="E107" s="526"/>
      <c r="F107" s="525">
        <f>F86+F99+F104</f>
        <v>0</v>
      </c>
      <c r="G107" s="525"/>
      <c r="H107" s="525"/>
      <c r="I107" s="525">
        <f>I86+I99+I104</f>
        <v>0</v>
      </c>
      <c r="J107" s="249"/>
      <c r="K107" s="10"/>
      <c r="M107" s="85"/>
    </row>
    <row r="108" spans="2:13" ht="15" customHeight="1" thickTop="1" thickBot="1" x14ac:dyDescent="0.25">
      <c r="B108" s="91"/>
      <c r="C108" s="179"/>
      <c r="D108" s="243"/>
      <c r="E108" s="244"/>
      <c r="F108" s="243"/>
      <c r="G108" s="245"/>
      <c r="H108" s="243"/>
      <c r="I108" s="245"/>
      <c r="J108" s="246"/>
      <c r="K108" s="165"/>
      <c r="L108" s="92"/>
      <c r="M108" s="94"/>
    </row>
  </sheetData>
  <mergeCells count="1">
    <mergeCell ref="B5:F5"/>
  </mergeCells>
  <conditionalFormatting sqref="L62">
    <cfRule type="cellIs" dxfId="4" priority="4" operator="equal">
      <formula>1</formula>
    </cfRule>
  </conditionalFormatting>
  <conditionalFormatting sqref="L71">
    <cfRule type="cellIs" dxfId="3" priority="3" operator="equal">
      <formula>1</formula>
    </cfRule>
  </conditionalFormatting>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sheetPr>
  <dimension ref="B2:C37"/>
  <sheetViews>
    <sheetView workbookViewId="0">
      <selection activeCell="C17" sqref="C17"/>
    </sheetView>
  </sheetViews>
  <sheetFormatPr baseColWidth="10" defaultRowHeight="16" x14ac:dyDescent="0.2"/>
  <cols>
    <col min="1" max="1" width="8.6640625" style="2" customWidth="1"/>
    <col min="2" max="2" width="35.83203125" style="2" customWidth="1"/>
    <col min="3" max="3" width="144.5" style="2" customWidth="1"/>
    <col min="4" max="16384" width="10.83203125" style="2"/>
  </cols>
  <sheetData>
    <row r="2" spans="2:3" ht="21" x14ac:dyDescent="0.25">
      <c r="B2" s="16" t="s">
        <v>19</v>
      </c>
    </row>
    <row r="4" spans="2:3" s="581" customFormat="1" ht="30" customHeight="1" x14ac:dyDescent="0.2">
      <c r="B4" s="214" t="s">
        <v>430</v>
      </c>
      <c r="C4" s="592" t="s">
        <v>20</v>
      </c>
    </row>
    <row r="5" spans="2:3" s="581" customFormat="1" ht="30" customHeight="1" x14ac:dyDescent="0.2">
      <c r="B5" s="582" t="s">
        <v>356</v>
      </c>
      <c r="C5" s="583" t="s">
        <v>431</v>
      </c>
    </row>
    <row r="6" spans="2:3" s="581" customFormat="1" ht="30" customHeight="1" x14ac:dyDescent="0.2">
      <c r="B6" s="582" t="s">
        <v>0</v>
      </c>
      <c r="C6" s="583" t="s">
        <v>684</v>
      </c>
    </row>
    <row r="7" spans="2:3" s="581" customFormat="1" ht="30" customHeight="1" x14ac:dyDescent="0.2">
      <c r="B7" s="582" t="s">
        <v>19</v>
      </c>
      <c r="C7" s="583" t="s">
        <v>685</v>
      </c>
    </row>
    <row r="8" spans="2:3" s="581" customFormat="1" ht="30" customHeight="1" x14ac:dyDescent="0.2">
      <c r="B8" s="582" t="s">
        <v>18</v>
      </c>
      <c r="C8" s="583" t="s">
        <v>683</v>
      </c>
    </row>
    <row r="9" spans="2:3" s="581" customFormat="1" ht="30" customHeight="1" x14ac:dyDescent="0.2">
      <c r="B9" s="582" t="s">
        <v>361</v>
      </c>
      <c r="C9" s="583" t="s">
        <v>686</v>
      </c>
    </row>
    <row r="10" spans="2:3" s="581" customFormat="1" ht="30" customHeight="1" x14ac:dyDescent="0.2">
      <c r="B10" s="582" t="s">
        <v>21</v>
      </c>
      <c r="C10" s="583" t="s">
        <v>687</v>
      </c>
    </row>
    <row r="11" spans="2:3" s="581" customFormat="1" ht="30" customHeight="1" x14ac:dyDescent="0.2">
      <c r="B11" s="584" t="s">
        <v>26</v>
      </c>
      <c r="C11" s="583" t="s">
        <v>281</v>
      </c>
    </row>
    <row r="12" spans="2:3" s="581" customFormat="1" ht="30" customHeight="1" x14ac:dyDescent="0.2">
      <c r="B12" s="585" t="s">
        <v>762</v>
      </c>
      <c r="C12" s="583" t="s">
        <v>762</v>
      </c>
    </row>
    <row r="13" spans="2:3" s="581" customFormat="1" ht="30" customHeight="1" x14ac:dyDescent="0.2">
      <c r="B13" s="585" t="s">
        <v>763</v>
      </c>
      <c r="C13" s="583" t="s">
        <v>764</v>
      </c>
    </row>
    <row r="14" spans="2:3" s="581" customFormat="1" ht="30" customHeight="1" x14ac:dyDescent="0.2">
      <c r="B14" s="585" t="s">
        <v>606</v>
      </c>
      <c r="C14" s="583" t="s">
        <v>682</v>
      </c>
    </row>
    <row r="15" spans="2:3" s="581" customFormat="1" ht="30" customHeight="1" x14ac:dyDescent="0.2">
      <c r="B15" s="586" t="s">
        <v>458</v>
      </c>
      <c r="C15" s="583" t="s">
        <v>765</v>
      </c>
    </row>
    <row r="16" spans="2:3" s="581" customFormat="1" ht="30" customHeight="1" x14ac:dyDescent="0.2">
      <c r="B16" s="586" t="s">
        <v>459</v>
      </c>
      <c r="C16" s="583" t="s">
        <v>688</v>
      </c>
    </row>
    <row r="17" spans="2:3" s="581" customFormat="1" ht="30" customHeight="1" x14ac:dyDescent="0.2">
      <c r="B17" s="586" t="s">
        <v>263</v>
      </c>
      <c r="C17" s="583" t="s">
        <v>689</v>
      </c>
    </row>
    <row r="18" spans="2:3" s="581" customFormat="1" ht="30" customHeight="1" x14ac:dyDescent="0.2">
      <c r="B18" s="586" t="s">
        <v>561</v>
      </c>
      <c r="C18" s="583" t="s">
        <v>690</v>
      </c>
    </row>
    <row r="19" spans="2:3" s="581" customFormat="1" ht="30" customHeight="1" x14ac:dyDescent="0.2">
      <c r="B19" s="586" t="s">
        <v>869</v>
      </c>
      <c r="C19" s="583" t="s">
        <v>870</v>
      </c>
    </row>
    <row r="20" spans="2:3" s="581" customFormat="1" ht="30" customHeight="1" x14ac:dyDescent="0.2">
      <c r="B20" s="587" t="s">
        <v>681</v>
      </c>
      <c r="C20" s="588" t="s">
        <v>766</v>
      </c>
    </row>
    <row r="21" spans="2:3" s="581" customFormat="1" ht="30" customHeight="1" x14ac:dyDescent="0.2">
      <c r="B21" s="587" t="s">
        <v>726</v>
      </c>
      <c r="C21" s="588" t="s">
        <v>728</v>
      </c>
    </row>
    <row r="22" spans="2:3" s="581" customFormat="1" ht="30" customHeight="1" x14ac:dyDescent="0.2">
      <c r="B22" s="587" t="s">
        <v>727</v>
      </c>
      <c r="C22" s="588" t="s">
        <v>729</v>
      </c>
    </row>
    <row r="23" spans="2:3" s="581" customFormat="1" ht="30" customHeight="1" x14ac:dyDescent="0.2">
      <c r="B23" s="589" t="s">
        <v>422</v>
      </c>
      <c r="C23" s="588" t="s">
        <v>427</v>
      </c>
    </row>
    <row r="24" spans="2:3" s="581" customFormat="1" ht="30" customHeight="1" x14ac:dyDescent="0.2">
      <c r="B24" s="589" t="s">
        <v>280</v>
      </c>
      <c r="C24" s="588" t="s">
        <v>362</v>
      </c>
    </row>
    <row r="25" spans="2:3" s="581" customFormat="1" ht="30" customHeight="1" x14ac:dyDescent="0.2">
      <c r="B25" s="590" t="s">
        <v>49</v>
      </c>
      <c r="C25" s="588" t="s">
        <v>691</v>
      </c>
    </row>
    <row r="26" spans="2:3" s="581" customFormat="1" ht="30" customHeight="1" x14ac:dyDescent="0.2">
      <c r="B26" s="590" t="s">
        <v>50</v>
      </c>
      <c r="C26" s="588" t="s">
        <v>692</v>
      </c>
    </row>
    <row r="27" spans="2:3" s="581" customFormat="1" ht="30" customHeight="1" x14ac:dyDescent="0.2">
      <c r="B27" s="590" t="s">
        <v>589</v>
      </c>
      <c r="C27" s="588" t="s">
        <v>693</v>
      </c>
    </row>
    <row r="28" spans="2:3" s="581" customFormat="1" ht="30" customHeight="1" x14ac:dyDescent="0.2">
      <c r="B28" s="590" t="s">
        <v>51</v>
      </c>
      <c r="C28" s="588" t="s">
        <v>694</v>
      </c>
    </row>
    <row r="29" spans="2:3" s="581" customFormat="1" ht="30" customHeight="1" x14ac:dyDescent="0.2">
      <c r="B29" s="590" t="s">
        <v>52</v>
      </c>
      <c r="C29" s="588" t="s">
        <v>695</v>
      </c>
    </row>
    <row r="30" spans="2:3" s="581" customFormat="1" ht="30" customHeight="1" x14ac:dyDescent="0.2">
      <c r="B30" s="590" t="s">
        <v>53</v>
      </c>
      <c r="C30" s="588" t="s">
        <v>696</v>
      </c>
    </row>
    <row r="31" spans="2:3" s="581" customFormat="1" ht="30" customHeight="1" x14ac:dyDescent="0.2">
      <c r="B31" s="590" t="s">
        <v>54</v>
      </c>
      <c r="C31" s="588" t="s">
        <v>697</v>
      </c>
    </row>
    <row r="32" spans="2:3" s="581" customFormat="1" ht="30" customHeight="1" x14ac:dyDescent="0.2">
      <c r="B32" s="589" t="s">
        <v>399</v>
      </c>
      <c r="C32" s="588" t="s">
        <v>698</v>
      </c>
    </row>
    <row r="33" spans="2:3" s="581" customFormat="1" ht="30" customHeight="1" x14ac:dyDescent="0.2">
      <c r="B33" s="589" t="s">
        <v>265</v>
      </c>
      <c r="C33" s="588" t="s">
        <v>699</v>
      </c>
    </row>
    <row r="34" spans="2:3" s="581" customFormat="1" ht="30" customHeight="1" x14ac:dyDescent="0.2">
      <c r="B34" s="591" t="s">
        <v>493</v>
      </c>
      <c r="C34" s="588" t="s">
        <v>700</v>
      </c>
    </row>
    <row r="35" spans="2:3" s="581" customFormat="1" ht="30" customHeight="1" x14ac:dyDescent="0.2">
      <c r="B35" s="591" t="s">
        <v>494</v>
      </c>
      <c r="C35" s="583" t="s">
        <v>701</v>
      </c>
    </row>
    <row r="36" spans="2:3" s="581" customFormat="1" ht="30" customHeight="1" x14ac:dyDescent="0.2">
      <c r="B36" s="591" t="s">
        <v>495</v>
      </c>
      <c r="C36" s="583" t="s">
        <v>702</v>
      </c>
    </row>
    <row r="37" spans="2:3" ht="34" customHeight="1" x14ac:dyDescent="0.2">
      <c r="B37" s="591" t="s">
        <v>876</v>
      </c>
      <c r="C37" s="825" t="s">
        <v>877</v>
      </c>
    </row>
  </sheetData>
  <pageMargins left="0.75" right="0.75" top="1" bottom="1" header="0.5" footer="0.5"/>
  <pageSetup paperSize="9" orientation="portrait" horizontalDpi="4294967292" verticalDpi="429496729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dimension ref="B2:BM23"/>
  <sheetViews>
    <sheetView workbookViewId="0"/>
  </sheetViews>
  <sheetFormatPr baseColWidth="10" defaultRowHeight="16" x14ac:dyDescent="0.2"/>
  <cols>
    <col min="1" max="1" width="10.83203125" style="2"/>
    <col min="2" max="2" width="27.1640625" style="2" customWidth="1"/>
    <col min="3" max="65" width="2.83203125" style="418" customWidth="1"/>
    <col min="66" max="16384" width="10.83203125" style="2"/>
  </cols>
  <sheetData>
    <row r="2" spans="2:65" ht="21" x14ac:dyDescent="0.25">
      <c r="B2" s="16" t="s">
        <v>602</v>
      </c>
    </row>
    <row r="4" spans="2:65" x14ac:dyDescent="0.2">
      <c r="B4" s="3" t="s">
        <v>36</v>
      </c>
      <c r="C4" s="428"/>
      <c r="D4" s="428"/>
      <c r="E4" s="428"/>
      <c r="F4" s="428"/>
      <c r="G4" s="428"/>
      <c r="H4" s="428"/>
      <c r="I4" s="428"/>
      <c r="J4" s="428"/>
      <c r="K4" s="428"/>
      <c r="L4" s="428"/>
      <c r="M4" s="428"/>
      <c r="N4" s="428"/>
      <c r="O4" s="428"/>
      <c r="P4" s="429"/>
    </row>
    <row r="5" spans="2:65" ht="62" customHeight="1" x14ac:dyDescent="0.2">
      <c r="B5" s="827" t="s">
        <v>603</v>
      </c>
      <c r="C5" s="828"/>
      <c r="D5" s="828"/>
      <c r="E5" s="828"/>
      <c r="F5" s="828"/>
      <c r="G5" s="843"/>
      <c r="H5" s="843"/>
      <c r="I5" s="843"/>
      <c r="J5" s="843"/>
      <c r="K5" s="843"/>
      <c r="L5" s="843"/>
      <c r="M5" s="843"/>
      <c r="N5" s="843"/>
      <c r="O5" s="843"/>
      <c r="P5" s="844"/>
    </row>
    <row r="6" spans="2:65" ht="17" thickBot="1" x14ac:dyDescent="0.25"/>
    <row r="7" spans="2:65" x14ac:dyDescent="0.2">
      <c r="B7" s="283" t="s">
        <v>604</v>
      </c>
      <c r="C7" s="530"/>
      <c r="D7" s="530"/>
      <c r="E7" s="530"/>
      <c r="F7" s="530"/>
      <c r="G7" s="530"/>
      <c r="H7" s="530"/>
      <c r="I7" s="530"/>
      <c r="J7" s="530"/>
      <c r="K7" s="530"/>
      <c r="L7" s="530"/>
      <c r="M7" s="530"/>
      <c r="N7" s="530"/>
      <c r="O7" s="530"/>
      <c r="P7" s="530"/>
      <c r="Q7" s="530"/>
      <c r="R7" s="530"/>
      <c r="S7" s="530"/>
      <c r="T7" s="530"/>
      <c r="U7" s="530"/>
      <c r="V7" s="530"/>
      <c r="W7" s="530"/>
      <c r="X7" s="530"/>
      <c r="Y7" s="530"/>
      <c r="Z7" s="530"/>
      <c r="AA7" s="530"/>
      <c r="AB7" s="530"/>
      <c r="AC7" s="530"/>
      <c r="AD7" s="530"/>
      <c r="AE7" s="530"/>
      <c r="AF7" s="530"/>
      <c r="AG7" s="530"/>
      <c r="AH7" s="530"/>
      <c r="AI7" s="530"/>
      <c r="AJ7" s="530"/>
      <c r="AK7" s="530"/>
      <c r="AL7" s="530"/>
      <c r="AM7" s="530"/>
      <c r="AN7" s="530"/>
      <c r="AO7" s="530"/>
      <c r="AP7" s="530"/>
      <c r="AQ7" s="530"/>
      <c r="AR7" s="530"/>
      <c r="AS7" s="530"/>
      <c r="AT7" s="530"/>
      <c r="AU7" s="530"/>
      <c r="AV7" s="530"/>
      <c r="AW7" s="530"/>
      <c r="AX7" s="530"/>
      <c r="AY7" s="530"/>
      <c r="AZ7" s="530"/>
      <c r="BA7" s="530"/>
      <c r="BB7" s="530"/>
      <c r="BC7" s="530"/>
      <c r="BD7" s="530"/>
      <c r="BE7" s="530"/>
      <c r="BF7" s="530"/>
      <c r="BG7" s="530"/>
      <c r="BH7" s="530"/>
      <c r="BI7" s="530"/>
      <c r="BJ7" s="530"/>
      <c r="BK7" s="530"/>
      <c r="BL7" s="530"/>
      <c r="BM7" s="531"/>
    </row>
    <row r="8" spans="2:65" x14ac:dyDescent="0.2">
      <c r="B8" s="84"/>
      <c r="BM8" s="532"/>
    </row>
    <row r="9" spans="2:65" x14ac:dyDescent="0.2">
      <c r="B9" s="84"/>
      <c r="C9" s="533" t="s">
        <v>567</v>
      </c>
      <c r="BA9" s="845" t="s">
        <v>605</v>
      </c>
      <c r="BB9" s="846"/>
      <c r="BC9" s="846"/>
      <c r="BD9" s="846"/>
      <c r="BE9" s="846"/>
      <c r="BF9" s="846"/>
      <c r="BG9" s="846"/>
      <c r="BH9" s="846"/>
      <c r="BI9" s="846"/>
      <c r="BJ9" s="846"/>
      <c r="BK9" s="846"/>
      <c r="BL9" s="846"/>
      <c r="BM9" s="847"/>
    </row>
    <row r="10" spans="2:65" ht="167" customHeight="1" x14ac:dyDescent="0.2">
      <c r="B10" s="534" t="s">
        <v>568</v>
      </c>
      <c r="C10" s="535" t="s">
        <v>140</v>
      </c>
      <c r="D10" s="536" t="s">
        <v>141</v>
      </c>
      <c r="E10" s="536" t="s">
        <v>142</v>
      </c>
      <c r="F10" s="536" t="s">
        <v>143</v>
      </c>
      <c r="G10" s="536" t="s">
        <v>144</v>
      </c>
      <c r="H10" s="536" t="s">
        <v>145</v>
      </c>
      <c r="I10" s="536" t="s">
        <v>146</v>
      </c>
      <c r="J10" s="536" t="s">
        <v>147</v>
      </c>
      <c r="K10" s="536" t="s">
        <v>148</v>
      </c>
      <c r="L10" s="536" t="s">
        <v>149</v>
      </c>
      <c r="M10" s="536" t="s">
        <v>150</v>
      </c>
      <c r="N10" s="536" t="s">
        <v>151</v>
      </c>
      <c r="O10" s="536" t="s">
        <v>152</v>
      </c>
      <c r="P10" s="536" t="s">
        <v>153</v>
      </c>
      <c r="Q10" s="536" t="s">
        <v>154</v>
      </c>
      <c r="R10" s="536" t="s">
        <v>155</v>
      </c>
      <c r="S10" s="536" t="s">
        <v>156</v>
      </c>
      <c r="T10" s="536" t="s">
        <v>157</v>
      </c>
      <c r="U10" s="536" t="s">
        <v>158</v>
      </c>
      <c r="V10" s="536" t="s">
        <v>159</v>
      </c>
      <c r="W10" s="536" t="s">
        <v>160</v>
      </c>
      <c r="X10" s="536" t="s">
        <v>161</v>
      </c>
      <c r="Y10" s="536" t="s">
        <v>162</v>
      </c>
      <c r="Z10" s="536" t="s">
        <v>163</v>
      </c>
      <c r="AA10" s="536" t="s">
        <v>164</v>
      </c>
      <c r="AB10" s="536" t="s">
        <v>165</v>
      </c>
      <c r="AC10" s="536" t="s">
        <v>166</v>
      </c>
      <c r="AD10" s="536" t="s">
        <v>167</v>
      </c>
      <c r="AE10" s="536" t="s">
        <v>168</v>
      </c>
      <c r="AF10" s="536" t="s">
        <v>169</v>
      </c>
      <c r="AG10" s="536" t="s">
        <v>170</v>
      </c>
      <c r="AH10" s="536" t="s">
        <v>171</v>
      </c>
      <c r="AI10" s="536" t="s">
        <v>172</v>
      </c>
      <c r="AJ10" s="536" t="s">
        <v>173</v>
      </c>
      <c r="AK10" s="536" t="s">
        <v>174</v>
      </c>
      <c r="AL10" s="536" t="s">
        <v>175</v>
      </c>
      <c r="AM10" s="536" t="s">
        <v>176</v>
      </c>
      <c r="AN10" s="536" t="s">
        <v>177</v>
      </c>
      <c r="AO10" s="536" t="s">
        <v>178</v>
      </c>
      <c r="AP10" s="536" t="s">
        <v>179</v>
      </c>
      <c r="AQ10" s="536" t="s">
        <v>180</v>
      </c>
      <c r="AR10" s="536" t="s">
        <v>181</v>
      </c>
      <c r="AS10" s="536" t="s">
        <v>182</v>
      </c>
      <c r="AT10" s="536" t="s">
        <v>183</v>
      </c>
      <c r="AU10" s="536" t="s">
        <v>184</v>
      </c>
      <c r="AV10" s="536" t="s">
        <v>185</v>
      </c>
      <c r="AW10" s="536" t="s">
        <v>186</v>
      </c>
      <c r="AX10" s="536" t="s">
        <v>187</v>
      </c>
      <c r="AY10" s="536" t="s">
        <v>188</v>
      </c>
      <c r="AZ10" s="536" t="s">
        <v>189</v>
      </c>
      <c r="BA10" s="537" t="s">
        <v>190</v>
      </c>
      <c r="BB10" s="536" t="s">
        <v>191</v>
      </c>
      <c r="BC10" s="536" t="s">
        <v>192</v>
      </c>
      <c r="BD10" s="536" t="s">
        <v>193</v>
      </c>
      <c r="BE10" s="536" t="s">
        <v>194</v>
      </c>
      <c r="BF10" s="536" t="s">
        <v>195</v>
      </c>
      <c r="BG10" s="536" t="s">
        <v>196</v>
      </c>
      <c r="BH10" s="536" t="s">
        <v>197</v>
      </c>
      <c r="BI10" s="536" t="s">
        <v>198</v>
      </c>
      <c r="BJ10" s="536" t="s">
        <v>199</v>
      </c>
      <c r="BK10" s="536" t="s">
        <v>200</v>
      </c>
      <c r="BL10" s="536" t="s">
        <v>201</v>
      </c>
      <c r="BM10" s="538" t="s">
        <v>202</v>
      </c>
    </row>
    <row r="11" spans="2:65" x14ac:dyDescent="0.2">
      <c r="B11" s="278" t="s">
        <v>40</v>
      </c>
      <c r="C11" s="407">
        <v>1</v>
      </c>
      <c r="D11" s="54">
        <v>1</v>
      </c>
      <c r="E11" s="54">
        <v>1</v>
      </c>
      <c r="F11" s="54">
        <v>1</v>
      </c>
      <c r="G11" s="54">
        <v>1</v>
      </c>
      <c r="H11" s="54">
        <v>1</v>
      </c>
      <c r="I11" s="54"/>
      <c r="J11" s="54">
        <v>1</v>
      </c>
      <c r="K11" s="54">
        <v>1</v>
      </c>
      <c r="L11" s="54">
        <v>1</v>
      </c>
      <c r="M11" s="54">
        <v>1</v>
      </c>
      <c r="N11" s="54">
        <v>1</v>
      </c>
      <c r="O11" s="54"/>
      <c r="P11" s="54"/>
      <c r="Q11" s="54"/>
      <c r="R11" s="54"/>
      <c r="S11" s="54">
        <v>1</v>
      </c>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407"/>
      <c r="BB11" s="54"/>
      <c r="BC11" s="54"/>
      <c r="BD11" s="54"/>
      <c r="BE11" s="54"/>
      <c r="BF11" s="54"/>
      <c r="BG11" s="54"/>
      <c r="BH11" s="54"/>
      <c r="BI11" s="54"/>
      <c r="BJ11" s="54"/>
      <c r="BK11" s="54"/>
      <c r="BL11" s="54"/>
      <c r="BM11" s="409"/>
    </row>
    <row r="12" spans="2:65" ht="15" customHeight="1" x14ac:dyDescent="0.2">
      <c r="B12" s="278" t="s">
        <v>363</v>
      </c>
      <c r="C12" s="52"/>
      <c r="D12"/>
      <c r="E12"/>
      <c r="F12"/>
      <c r="G12"/>
      <c r="H12"/>
      <c r="I12"/>
      <c r="J12"/>
      <c r="K12"/>
      <c r="L12"/>
      <c r="M12"/>
      <c r="N12"/>
      <c r="O12">
        <v>1</v>
      </c>
      <c r="P12">
        <v>1</v>
      </c>
      <c r="Q12">
        <v>1</v>
      </c>
      <c r="R12">
        <v>1</v>
      </c>
      <c r="S12"/>
      <c r="T12"/>
      <c r="U12"/>
      <c r="V12"/>
      <c r="W12"/>
      <c r="X12"/>
      <c r="Y12"/>
      <c r="Z12"/>
      <c r="AA12"/>
      <c r="AB12"/>
      <c r="AC12"/>
      <c r="AD12"/>
      <c r="AE12"/>
      <c r="AF12"/>
      <c r="AG12"/>
      <c r="AH12"/>
      <c r="AI12"/>
      <c r="AJ12"/>
      <c r="AK12"/>
      <c r="AL12"/>
      <c r="AM12"/>
      <c r="AN12"/>
      <c r="AO12"/>
      <c r="AP12"/>
      <c r="AQ12"/>
      <c r="AR12"/>
      <c r="AS12"/>
      <c r="AT12"/>
      <c r="AU12"/>
      <c r="AV12"/>
      <c r="AW12"/>
      <c r="AX12"/>
      <c r="AY12"/>
      <c r="AZ12"/>
      <c r="BA12" s="52"/>
      <c r="BB12"/>
      <c r="BC12"/>
      <c r="BD12"/>
      <c r="BE12"/>
      <c r="BF12"/>
      <c r="BG12"/>
      <c r="BH12"/>
      <c r="BI12"/>
      <c r="BJ12"/>
      <c r="BK12"/>
      <c r="BL12"/>
      <c r="BM12" s="29"/>
    </row>
    <row r="13" spans="2:65" ht="15" customHeight="1" x14ac:dyDescent="0.2">
      <c r="B13" s="278" t="s">
        <v>146</v>
      </c>
      <c r="C13" s="52"/>
      <c r="D13"/>
      <c r="E13"/>
      <c r="F13"/>
      <c r="G13"/>
      <c r="H13"/>
      <c r="I13">
        <v>1</v>
      </c>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s="52"/>
      <c r="BB13"/>
      <c r="BC13"/>
      <c r="BD13"/>
      <c r="BE13"/>
      <c r="BF13"/>
      <c r="BG13"/>
      <c r="BH13"/>
      <c r="BI13"/>
      <c r="BJ13"/>
      <c r="BK13"/>
      <c r="BL13"/>
      <c r="BM13" s="29"/>
    </row>
    <row r="14" spans="2:65" ht="15" customHeight="1" x14ac:dyDescent="0.2">
      <c r="B14" s="278" t="s">
        <v>41</v>
      </c>
      <c r="C14" s="52"/>
      <c r="D14"/>
      <c r="E14"/>
      <c r="F14"/>
      <c r="G14"/>
      <c r="H14"/>
      <c r="I14"/>
      <c r="J14"/>
      <c r="K14"/>
      <c r="L14"/>
      <c r="M14"/>
      <c r="N14"/>
      <c r="O14"/>
      <c r="P14"/>
      <c r="Q14"/>
      <c r="R14"/>
      <c r="S14"/>
      <c r="T14">
        <v>1</v>
      </c>
      <c r="U14"/>
      <c r="V14"/>
      <c r="W14"/>
      <c r="X14"/>
      <c r="Y14"/>
      <c r="Z14"/>
      <c r="AA14"/>
      <c r="AB14"/>
      <c r="AC14"/>
      <c r="AD14"/>
      <c r="AE14"/>
      <c r="AF14"/>
      <c r="AG14"/>
      <c r="AH14"/>
      <c r="AI14"/>
      <c r="AJ14"/>
      <c r="AK14"/>
      <c r="AL14"/>
      <c r="AM14"/>
      <c r="AN14"/>
      <c r="AO14"/>
      <c r="AP14"/>
      <c r="AQ14"/>
      <c r="AR14"/>
      <c r="AS14"/>
      <c r="AT14"/>
      <c r="AU14"/>
      <c r="AV14"/>
      <c r="AW14"/>
      <c r="AX14"/>
      <c r="AY14"/>
      <c r="AZ14"/>
      <c r="BA14" s="52"/>
      <c r="BB14"/>
      <c r="BC14"/>
      <c r="BD14"/>
      <c r="BE14"/>
      <c r="BF14"/>
      <c r="BG14"/>
      <c r="BH14"/>
      <c r="BI14"/>
      <c r="BJ14"/>
      <c r="BK14"/>
      <c r="BL14"/>
      <c r="BM14" s="29"/>
    </row>
    <row r="15" spans="2:65" ht="15" customHeight="1" x14ac:dyDescent="0.2">
      <c r="B15" s="278" t="s">
        <v>42</v>
      </c>
      <c r="C15" s="52"/>
      <c r="D15"/>
      <c r="E15"/>
      <c r="F15"/>
      <c r="G15"/>
      <c r="H15"/>
      <c r="I15"/>
      <c r="J15"/>
      <c r="K15"/>
      <c r="L15"/>
      <c r="M15"/>
      <c r="N15"/>
      <c r="O15"/>
      <c r="P15"/>
      <c r="Q15"/>
      <c r="R15"/>
      <c r="S15"/>
      <c r="T15"/>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c r="AS15"/>
      <c r="AT15"/>
      <c r="AU15"/>
      <c r="AV15"/>
      <c r="AW15"/>
      <c r="AX15"/>
      <c r="AY15"/>
      <c r="AZ15"/>
      <c r="BA15" s="52"/>
      <c r="BB15"/>
      <c r="BC15"/>
      <c r="BD15"/>
      <c r="BE15"/>
      <c r="BF15"/>
      <c r="BG15"/>
      <c r="BH15"/>
      <c r="BI15"/>
      <c r="BJ15"/>
      <c r="BK15"/>
      <c r="BL15"/>
      <c r="BM15" s="29"/>
    </row>
    <row r="16" spans="2:65" ht="15" customHeight="1" x14ac:dyDescent="0.2">
      <c r="B16" s="278" t="s">
        <v>328</v>
      </c>
      <c r="C16" s="52"/>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v>1</v>
      </c>
      <c r="AT16"/>
      <c r="AU16"/>
      <c r="AV16"/>
      <c r="AW16"/>
      <c r="AX16"/>
      <c r="AY16"/>
      <c r="AZ16"/>
      <c r="BA16" s="52"/>
      <c r="BB16"/>
      <c r="BC16"/>
      <c r="BD16"/>
      <c r="BE16"/>
      <c r="BF16"/>
      <c r="BG16"/>
      <c r="BH16"/>
      <c r="BI16"/>
      <c r="BJ16"/>
      <c r="BK16"/>
      <c r="BL16"/>
      <c r="BM16" s="29"/>
    </row>
    <row r="17" spans="2:65" ht="15" customHeight="1" x14ac:dyDescent="0.2">
      <c r="B17" s="278" t="s">
        <v>329</v>
      </c>
      <c r="C17" s="52"/>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v>1</v>
      </c>
      <c r="AS17"/>
      <c r="AT17">
        <v>1</v>
      </c>
      <c r="AU17"/>
      <c r="AV17"/>
      <c r="AW17"/>
      <c r="AX17"/>
      <c r="AY17"/>
      <c r="AZ17"/>
      <c r="BA17" s="52"/>
      <c r="BB17"/>
      <c r="BC17"/>
      <c r="BD17"/>
      <c r="BE17"/>
      <c r="BF17"/>
      <c r="BG17"/>
      <c r="BH17"/>
      <c r="BI17"/>
      <c r="BJ17"/>
      <c r="BK17"/>
      <c r="BL17"/>
      <c r="BM17" s="29"/>
    </row>
    <row r="18" spans="2:65" ht="15" customHeight="1" x14ac:dyDescent="0.2">
      <c r="B18" s="278" t="s">
        <v>43</v>
      </c>
      <c r="C18" s="52"/>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v>1</v>
      </c>
      <c r="AW18"/>
      <c r="AX18"/>
      <c r="AY18"/>
      <c r="AZ18"/>
      <c r="BA18" s="52"/>
      <c r="BB18"/>
      <c r="BC18"/>
      <c r="BD18"/>
      <c r="BE18"/>
      <c r="BF18"/>
      <c r="BG18"/>
      <c r="BH18"/>
      <c r="BI18"/>
      <c r="BJ18"/>
      <c r="BK18"/>
      <c r="BL18"/>
      <c r="BM18" s="29"/>
    </row>
    <row r="19" spans="2:65" ht="15" customHeight="1" x14ac:dyDescent="0.2">
      <c r="B19" s="278" t="s">
        <v>44</v>
      </c>
      <c r="C19" s="52"/>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v>1</v>
      </c>
      <c r="AX19">
        <v>1</v>
      </c>
      <c r="AY19">
        <v>1</v>
      </c>
      <c r="AZ19"/>
      <c r="BA19" s="52"/>
      <c r="BB19"/>
      <c r="BC19"/>
      <c r="BD19"/>
      <c r="BE19"/>
      <c r="BF19"/>
      <c r="BG19"/>
      <c r="BH19"/>
      <c r="BI19"/>
      <c r="BJ19"/>
      <c r="BK19"/>
      <c r="BL19"/>
      <c r="BM19" s="29"/>
    </row>
    <row r="20" spans="2:65" ht="15" customHeight="1" x14ac:dyDescent="0.2">
      <c r="B20" s="278" t="s">
        <v>212</v>
      </c>
      <c r="C20" s="52"/>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v>1</v>
      </c>
      <c r="AV20"/>
      <c r="AW20"/>
      <c r="AX20"/>
      <c r="AY20"/>
      <c r="AZ20">
        <v>1</v>
      </c>
      <c r="BA20" s="52"/>
      <c r="BB20"/>
      <c r="BC20"/>
      <c r="BD20"/>
      <c r="BE20"/>
      <c r="BF20"/>
      <c r="BG20"/>
      <c r="BH20"/>
      <c r="BI20"/>
      <c r="BJ20"/>
      <c r="BK20"/>
      <c r="BL20"/>
      <c r="BM20" s="29"/>
    </row>
    <row r="21" spans="2:65" ht="15" customHeight="1" thickBot="1" x14ac:dyDescent="0.25">
      <c r="B21" s="539" t="s">
        <v>569</v>
      </c>
      <c r="C21" s="540">
        <f>SUM(C11:C20)</f>
        <v>1</v>
      </c>
      <c r="D21" s="541">
        <f t="shared" ref="D21:BM21" si="0">SUM(D11:D20)</f>
        <v>1</v>
      </c>
      <c r="E21" s="541">
        <f t="shared" si="0"/>
        <v>1</v>
      </c>
      <c r="F21" s="541">
        <f t="shared" si="0"/>
        <v>1</v>
      </c>
      <c r="G21" s="541">
        <f t="shared" si="0"/>
        <v>1</v>
      </c>
      <c r="H21" s="541">
        <f t="shared" si="0"/>
        <v>1</v>
      </c>
      <c r="I21" s="541">
        <f t="shared" si="0"/>
        <v>1</v>
      </c>
      <c r="J21" s="541">
        <f t="shared" si="0"/>
        <v>1</v>
      </c>
      <c r="K21" s="541">
        <f t="shared" si="0"/>
        <v>1</v>
      </c>
      <c r="L21" s="541">
        <f t="shared" si="0"/>
        <v>1</v>
      </c>
      <c r="M21" s="541">
        <f t="shared" si="0"/>
        <v>1</v>
      </c>
      <c r="N21" s="541">
        <f t="shared" si="0"/>
        <v>1</v>
      </c>
      <c r="O21" s="541">
        <f t="shared" si="0"/>
        <v>1</v>
      </c>
      <c r="P21" s="541">
        <f t="shared" si="0"/>
        <v>1</v>
      </c>
      <c r="Q21" s="541">
        <f t="shared" si="0"/>
        <v>1</v>
      </c>
      <c r="R21" s="541">
        <f t="shared" si="0"/>
        <v>1</v>
      </c>
      <c r="S21" s="541">
        <f t="shared" si="0"/>
        <v>1</v>
      </c>
      <c r="T21" s="541">
        <f t="shared" si="0"/>
        <v>1</v>
      </c>
      <c r="U21" s="541">
        <f t="shared" si="0"/>
        <v>1</v>
      </c>
      <c r="V21" s="541">
        <f t="shared" si="0"/>
        <v>1</v>
      </c>
      <c r="W21" s="541">
        <f t="shared" si="0"/>
        <v>1</v>
      </c>
      <c r="X21" s="541">
        <f t="shared" si="0"/>
        <v>1</v>
      </c>
      <c r="Y21" s="541">
        <f t="shared" si="0"/>
        <v>1</v>
      </c>
      <c r="Z21" s="541">
        <f t="shared" si="0"/>
        <v>1</v>
      </c>
      <c r="AA21" s="541">
        <f t="shared" si="0"/>
        <v>1</v>
      </c>
      <c r="AB21" s="541">
        <f t="shared" si="0"/>
        <v>1</v>
      </c>
      <c r="AC21" s="541">
        <f t="shared" si="0"/>
        <v>1</v>
      </c>
      <c r="AD21" s="541">
        <f t="shared" si="0"/>
        <v>1</v>
      </c>
      <c r="AE21" s="541">
        <f t="shared" si="0"/>
        <v>1</v>
      </c>
      <c r="AF21" s="541">
        <f t="shared" si="0"/>
        <v>1</v>
      </c>
      <c r="AG21" s="541">
        <f t="shared" si="0"/>
        <v>1</v>
      </c>
      <c r="AH21" s="541">
        <f t="shared" si="0"/>
        <v>1</v>
      </c>
      <c r="AI21" s="541">
        <f t="shared" si="0"/>
        <v>1</v>
      </c>
      <c r="AJ21" s="541">
        <f t="shared" si="0"/>
        <v>1</v>
      </c>
      <c r="AK21" s="541">
        <f t="shared" si="0"/>
        <v>1</v>
      </c>
      <c r="AL21" s="541">
        <f t="shared" si="0"/>
        <v>1</v>
      </c>
      <c r="AM21" s="541">
        <f t="shared" si="0"/>
        <v>1</v>
      </c>
      <c r="AN21" s="541">
        <f t="shared" si="0"/>
        <v>1</v>
      </c>
      <c r="AO21" s="541">
        <f t="shared" si="0"/>
        <v>1</v>
      </c>
      <c r="AP21" s="541">
        <f t="shared" si="0"/>
        <v>1</v>
      </c>
      <c r="AQ21" s="541">
        <f t="shared" si="0"/>
        <v>1</v>
      </c>
      <c r="AR21" s="541">
        <f t="shared" si="0"/>
        <v>1</v>
      </c>
      <c r="AS21" s="541">
        <f t="shared" si="0"/>
        <v>1</v>
      </c>
      <c r="AT21" s="541">
        <f t="shared" si="0"/>
        <v>1</v>
      </c>
      <c r="AU21" s="541">
        <f t="shared" si="0"/>
        <v>1</v>
      </c>
      <c r="AV21" s="541">
        <f t="shared" si="0"/>
        <v>1</v>
      </c>
      <c r="AW21" s="541">
        <f t="shared" si="0"/>
        <v>1</v>
      </c>
      <c r="AX21" s="541">
        <f t="shared" si="0"/>
        <v>1</v>
      </c>
      <c r="AY21" s="541">
        <f t="shared" si="0"/>
        <v>1</v>
      </c>
      <c r="AZ21" s="541">
        <f t="shared" si="0"/>
        <v>1</v>
      </c>
      <c r="BA21" s="540">
        <f t="shared" si="0"/>
        <v>0</v>
      </c>
      <c r="BB21" s="541">
        <f t="shared" si="0"/>
        <v>0</v>
      </c>
      <c r="BC21" s="541">
        <f t="shared" si="0"/>
        <v>0</v>
      </c>
      <c r="BD21" s="541">
        <f t="shared" si="0"/>
        <v>0</v>
      </c>
      <c r="BE21" s="541">
        <f t="shared" si="0"/>
        <v>0</v>
      </c>
      <c r="BF21" s="541">
        <f t="shared" si="0"/>
        <v>0</v>
      </c>
      <c r="BG21" s="541">
        <f t="shared" si="0"/>
        <v>0</v>
      </c>
      <c r="BH21" s="541">
        <f t="shared" si="0"/>
        <v>0</v>
      </c>
      <c r="BI21" s="541">
        <f t="shared" si="0"/>
        <v>0</v>
      </c>
      <c r="BJ21" s="541">
        <f t="shared" si="0"/>
        <v>0</v>
      </c>
      <c r="BK21" s="541">
        <f t="shared" si="0"/>
        <v>0</v>
      </c>
      <c r="BL21" s="541">
        <f t="shared" si="0"/>
        <v>0</v>
      </c>
      <c r="BM21" s="542">
        <f t="shared" si="0"/>
        <v>0</v>
      </c>
    </row>
    <row r="22" spans="2:65" ht="15" customHeight="1" x14ac:dyDescent="0.2"/>
    <row r="23" spans="2:65" ht="15" customHeight="1" x14ac:dyDescent="0.2"/>
  </sheetData>
  <mergeCells count="2">
    <mergeCell ref="B5:P5"/>
    <mergeCell ref="BA9:BM9"/>
  </mergeCells>
  <conditionalFormatting sqref="C21:AZ21">
    <cfRule type="cellIs" dxfId="2" priority="3" operator="equal">
      <formula>1</formula>
    </cfRule>
  </conditionalFormatting>
  <conditionalFormatting sqref="N22:N23">
    <cfRule type="cellIs" dxfId="1" priority="2" operator="equal">
      <formula>1</formula>
    </cfRule>
  </conditionalFormatting>
  <conditionalFormatting sqref="BA21:BM21">
    <cfRule type="cellIs" dxfId="0" priority="1" operator="equal">
      <formula>0</formula>
    </cfRule>
  </conditionalFormatting>
  <dataValidations count="1">
    <dataValidation type="whole" operator="equal" allowBlank="1" showInputMessage="1" showErrorMessage="1" sqref="C11:BM20" xr:uid="{00000000-0002-0000-1C00-000000000000}">
      <formula1>1</formula1>
    </dataValidation>
  </dataValidations>
  <pageMargins left="0.75" right="0.75" top="1" bottom="1" header="0.5" footer="0.5"/>
  <pageSetup paperSize="9" orientation="portrait" horizontalDpi="4294967292" verticalDpi="429496729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tabColor theme="7" tint="0.39997558519241921"/>
  </sheetPr>
  <dimension ref="A1:A2"/>
  <sheetViews>
    <sheetView workbookViewId="0"/>
  </sheetViews>
  <sheetFormatPr baseColWidth="10" defaultRowHeight="16" x14ac:dyDescent="0.2"/>
  <cols>
    <col min="1" max="1" width="19.33203125" bestFit="1" customWidth="1"/>
  </cols>
  <sheetData>
    <row r="1" spans="1:1" x14ac:dyDescent="0.2">
      <c r="A1" t="s">
        <v>599</v>
      </c>
    </row>
    <row r="2" spans="1:1" x14ac:dyDescent="0.2">
      <c r="A2" t="e">
        <f>Dashboard!E73</f>
        <v>#DIV/0!</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tabColor theme="7" tint="0.39997558519241921"/>
  </sheetPr>
  <dimension ref="A1:BN96"/>
  <sheetViews>
    <sheetView workbookViewId="0">
      <selection activeCell="K15" sqref="K15"/>
    </sheetView>
  </sheetViews>
  <sheetFormatPr baseColWidth="10" defaultRowHeight="16" x14ac:dyDescent="0.2"/>
  <cols>
    <col min="1" max="1" width="33.33203125" customWidth="1"/>
  </cols>
  <sheetData>
    <row r="1" spans="1:66" x14ac:dyDescent="0.2">
      <c r="A1" t="s">
        <v>559</v>
      </c>
    </row>
    <row r="2" spans="1:66" x14ac:dyDescent="0.2">
      <c r="A2" t="s">
        <v>55</v>
      </c>
      <c r="B2" t="s">
        <v>140</v>
      </c>
      <c r="C2" t="s">
        <v>141</v>
      </c>
      <c r="D2" t="s">
        <v>142</v>
      </c>
      <c r="E2" t="s">
        <v>143</v>
      </c>
      <c r="F2" t="s">
        <v>144</v>
      </c>
      <c r="G2" t="s">
        <v>145</v>
      </c>
      <c r="H2" t="s">
        <v>146</v>
      </c>
      <c r="I2" t="s">
        <v>147</v>
      </c>
      <c r="J2" t="s">
        <v>148</v>
      </c>
      <c r="K2" t="s">
        <v>149</v>
      </c>
      <c r="L2" t="s">
        <v>150</v>
      </c>
      <c r="M2" t="s">
        <v>151</v>
      </c>
      <c r="N2" t="s">
        <v>152</v>
      </c>
      <c r="O2" t="s">
        <v>153</v>
      </c>
      <c r="P2" t="s">
        <v>154</v>
      </c>
      <c r="Q2" t="s">
        <v>155</v>
      </c>
      <c r="R2" t="s">
        <v>156</v>
      </c>
      <c r="S2" t="s">
        <v>157</v>
      </c>
      <c r="T2" t="s">
        <v>158</v>
      </c>
      <c r="U2" t="s">
        <v>159</v>
      </c>
      <c r="V2" t="s">
        <v>160</v>
      </c>
      <c r="W2" t="s">
        <v>161</v>
      </c>
      <c r="X2" t="s">
        <v>162</v>
      </c>
      <c r="Y2" t="s">
        <v>163</v>
      </c>
      <c r="Z2" t="s">
        <v>164</v>
      </c>
      <c r="AA2" t="s">
        <v>165</v>
      </c>
      <c r="AB2" t="s">
        <v>166</v>
      </c>
      <c r="AC2" t="s">
        <v>167</v>
      </c>
      <c r="AD2" t="s">
        <v>168</v>
      </c>
      <c r="AE2" t="s">
        <v>169</v>
      </c>
      <c r="AF2" t="s">
        <v>170</v>
      </c>
      <c r="AG2" t="s">
        <v>171</v>
      </c>
      <c r="AH2" t="s">
        <v>172</v>
      </c>
      <c r="AI2" t="s">
        <v>173</v>
      </c>
      <c r="AJ2" t="s">
        <v>174</v>
      </c>
      <c r="AK2" t="s">
        <v>175</v>
      </c>
      <c r="AL2" t="s">
        <v>176</v>
      </c>
      <c r="AM2" t="s">
        <v>177</v>
      </c>
      <c r="AN2" t="s">
        <v>178</v>
      </c>
      <c r="AO2" t="s">
        <v>179</v>
      </c>
      <c r="AP2" t="s">
        <v>180</v>
      </c>
      <c r="AQ2" t="s">
        <v>181</v>
      </c>
      <c r="AR2" t="s">
        <v>182</v>
      </c>
      <c r="AS2" t="s">
        <v>183</v>
      </c>
      <c r="AT2" t="s">
        <v>184</v>
      </c>
      <c r="AU2" t="s">
        <v>185</v>
      </c>
      <c r="AV2" t="s">
        <v>186</v>
      </c>
      <c r="AW2" t="s">
        <v>187</v>
      </c>
      <c r="AX2" t="s">
        <v>188</v>
      </c>
      <c r="AY2" t="s">
        <v>189</v>
      </c>
      <c r="AZ2" t="s">
        <v>190</v>
      </c>
      <c r="BA2" t="s">
        <v>191</v>
      </c>
      <c r="BB2" t="s">
        <v>192</v>
      </c>
      <c r="BC2" t="s">
        <v>193</v>
      </c>
      <c r="BD2" t="s">
        <v>194</v>
      </c>
      <c r="BE2" t="s">
        <v>195</v>
      </c>
      <c r="BF2" t="s">
        <v>196</v>
      </c>
      <c r="BG2" t="s">
        <v>197</v>
      </c>
      <c r="BH2" t="s">
        <v>198</v>
      </c>
      <c r="BI2" t="s">
        <v>199</v>
      </c>
      <c r="BJ2" t="s">
        <v>200</v>
      </c>
      <c r="BK2" t="s">
        <v>201</v>
      </c>
      <c r="BL2" t="s">
        <v>202</v>
      </c>
      <c r="BM2" t="s">
        <v>203</v>
      </c>
      <c r="BN2" t="s">
        <v>204</v>
      </c>
    </row>
    <row r="3" spans="1:66" x14ac:dyDescent="0.2">
      <c r="A3" t="s">
        <v>56</v>
      </c>
    </row>
    <row r="4" spans="1:66" x14ac:dyDescent="0.2">
      <c r="A4" t="s">
        <v>57</v>
      </c>
      <c r="B4">
        <f>'Corrected energy balance step 1'!C9</f>
        <v>0</v>
      </c>
      <c r="C4">
        <f>'Corrected energy balance step 1'!D9</f>
        <v>0</v>
      </c>
      <c r="D4">
        <f>'Corrected energy balance step 1'!E9</f>
        <v>0</v>
      </c>
      <c r="E4">
        <f>'Corrected energy balance step 1'!F9</f>
        <v>0</v>
      </c>
      <c r="F4">
        <f>'Corrected energy balance step 1'!G9</f>
        <v>0</v>
      </c>
      <c r="G4">
        <f>'Corrected energy balance step 1'!H9</f>
        <v>0</v>
      </c>
      <c r="H4">
        <f>'Corrected energy balance step 1'!I9</f>
        <v>0</v>
      </c>
      <c r="I4">
        <f>'Corrected energy balance step 1'!J9</f>
        <v>0</v>
      </c>
      <c r="J4">
        <f>'Corrected energy balance step 1'!K9</f>
        <v>0</v>
      </c>
      <c r="K4">
        <f>'Corrected energy balance step 1'!L9</f>
        <v>0</v>
      </c>
      <c r="L4">
        <f>'Corrected energy balance step 1'!M9</f>
        <v>0</v>
      </c>
      <c r="M4">
        <f>'Corrected energy balance step 1'!N9</f>
        <v>0</v>
      </c>
      <c r="N4">
        <f>'Corrected energy balance step 1'!O9</f>
        <v>0</v>
      </c>
      <c r="O4">
        <f>'Corrected energy balance step 1'!P9</f>
        <v>0</v>
      </c>
      <c r="P4">
        <f>'Corrected energy balance step 1'!Q9</f>
        <v>0</v>
      </c>
      <c r="Q4">
        <f>'Corrected energy balance step 1'!R9</f>
        <v>0</v>
      </c>
      <c r="R4">
        <f>'Corrected energy balance step 1'!S9</f>
        <v>0</v>
      </c>
      <c r="S4">
        <f>'Corrected energy balance step 1'!T9</f>
        <v>0</v>
      </c>
      <c r="T4">
        <f>'Corrected energy balance step 1'!U9</f>
        <v>0</v>
      </c>
      <c r="U4">
        <f>'Corrected energy balance step 1'!V9</f>
        <v>0</v>
      </c>
      <c r="V4">
        <f>'Corrected energy balance step 1'!W9</f>
        <v>0</v>
      </c>
      <c r="W4">
        <f>'Corrected energy balance step 1'!X9</f>
        <v>0</v>
      </c>
      <c r="X4">
        <f>'Corrected energy balance step 1'!Y9</f>
        <v>0</v>
      </c>
      <c r="Y4">
        <f>'Corrected energy balance step 1'!Z9</f>
        <v>0</v>
      </c>
      <c r="Z4">
        <f>'Corrected energy balance step 1'!AA9</f>
        <v>0</v>
      </c>
      <c r="AA4">
        <f>'Corrected energy balance step 1'!AB9</f>
        <v>0</v>
      </c>
      <c r="AB4">
        <f>'Corrected energy balance step 1'!AC9</f>
        <v>0</v>
      </c>
      <c r="AC4">
        <f>'Corrected energy balance step 1'!AD9</f>
        <v>0</v>
      </c>
      <c r="AD4">
        <f>'Corrected energy balance step 1'!AE9</f>
        <v>0</v>
      </c>
      <c r="AE4">
        <f>'Corrected energy balance step 1'!AF9</f>
        <v>0</v>
      </c>
      <c r="AF4">
        <f>'Corrected energy balance step 1'!AG9</f>
        <v>0</v>
      </c>
      <c r="AG4">
        <f>'Corrected energy balance step 1'!AH9</f>
        <v>0</v>
      </c>
      <c r="AH4">
        <f>'Corrected energy balance step 1'!AI9</f>
        <v>0</v>
      </c>
      <c r="AI4">
        <f>'Corrected energy balance step 1'!AJ9</f>
        <v>0</v>
      </c>
      <c r="AJ4">
        <f>'Corrected energy balance step 1'!AK9</f>
        <v>0</v>
      </c>
      <c r="AK4">
        <f>'Corrected energy balance step 1'!AL9</f>
        <v>0</v>
      </c>
      <c r="AL4">
        <f>'Corrected energy balance step 1'!AM9</f>
        <v>0</v>
      </c>
      <c r="AM4">
        <f>'Corrected energy balance step 1'!AN9</f>
        <v>0</v>
      </c>
      <c r="AN4">
        <f>'Corrected energy balance step 1'!AO9</f>
        <v>0</v>
      </c>
      <c r="AO4">
        <f>'Corrected energy balance step 1'!AP9</f>
        <v>0</v>
      </c>
      <c r="AP4">
        <f>'Corrected energy balance step 1'!AQ9</f>
        <v>0</v>
      </c>
      <c r="AQ4">
        <f>'Corrected energy balance step 1'!AR9</f>
        <v>0</v>
      </c>
      <c r="AR4">
        <f>'Corrected energy balance step 1'!AS9</f>
        <v>0</v>
      </c>
      <c r="AS4">
        <f>'Corrected energy balance step 1'!AT9</f>
        <v>0</v>
      </c>
      <c r="AT4">
        <f>'Corrected energy balance step 1'!AU9</f>
        <v>0</v>
      </c>
      <c r="AU4">
        <f>'Corrected energy balance step 1'!AV9</f>
        <v>0</v>
      </c>
      <c r="AV4">
        <f>'Corrected energy balance step 1'!AW9</f>
        <v>0</v>
      </c>
      <c r="AW4">
        <f>'Corrected energy balance step 1'!AX9</f>
        <v>0</v>
      </c>
      <c r="AX4">
        <f>'Corrected energy balance step 1'!AY9</f>
        <v>0</v>
      </c>
      <c r="AY4">
        <f>'Corrected energy balance step 1'!AZ9</f>
        <v>0</v>
      </c>
      <c r="AZ4">
        <f>'Corrected energy balance step 1'!BA9</f>
        <v>0</v>
      </c>
      <c r="BA4">
        <f>'Corrected energy balance step 1'!BB9</f>
        <v>0</v>
      </c>
      <c r="BB4">
        <f>'Corrected energy balance step 1'!BC9</f>
        <v>0</v>
      </c>
      <c r="BC4">
        <f>'Corrected energy balance step 1'!BD9</f>
        <v>0</v>
      </c>
      <c r="BD4">
        <f>'Corrected energy balance step 1'!BE9</f>
        <v>0</v>
      </c>
      <c r="BE4">
        <f>'Corrected energy balance step 1'!BF9</f>
        <v>0</v>
      </c>
      <c r="BF4">
        <f>'Corrected energy balance step 1'!BG9</f>
        <v>0</v>
      </c>
      <c r="BG4">
        <f>'Corrected energy balance step 1'!BH9</f>
        <v>0</v>
      </c>
      <c r="BH4">
        <f>'Corrected energy balance step 1'!BI9</f>
        <v>0</v>
      </c>
      <c r="BI4">
        <f>'Corrected energy balance step 1'!BJ9</f>
        <v>0</v>
      </c>
      <c r="BJ4">
        <f>'Corrected energy balance step 1'!BK9</f>
        <v>0</v>
      </c>
      <c r="BK4">
        <f>'Corrected energy balance step 1'!BL9</f>
        <v>0</v>
      </c>
      <c r="BL4">
        <f>'Corrected energy balance step 1'!BM9</f>
        <v>0</v>
      </c>
      <c r="BM4">
        <f>'Corrected energy balance step 1'!BN9</f>
        <v>0</v>
      </c>
      <c r="BN4">
        <f>'Corrected energy balance step 1'!BO9</f>
        <v>0</v>
      </c>
    </row>
    <row r="5" spans="1:66" x14ac:dyDescent="0.2">
      <c r="A5" t="s">
        <v>58</v>
      </c>
      <c r="B5">
        <f>'Corrected energy balance step 1'!C10</f>
        <v>0</v>
      </c>
      <c r="C5">
        <f>'Corrected energy balance step 1'!D10</f>
        <v>0</v>
      </c>
      <c r="D5">
        <f>'Corrected energy balance step 1'!E10</f>
        <v>0</v>
      </c>
      <c r="E5">
        <f>'Corrected energy balance step 1'!F10</f>
        <v>0</v>
      </c>
      <c r="F5">
        <f>'Corrected energy balance step 1'!G10</f>
        <v>0</v>
      </c>
      <c r="G5">
        <f>'Corrected energy balance step 1'!H10</f>
        <v>0</v>
      </c>
      <c r="H5">
        <f>'Corrected energy balance step 1'!I10</f>
        <v>0</v>
      </c>
      <c r="I5">
        <f>'Corrected energy balance step 1'!J10</f>
        <v>0</v>
      </c>
      <c r="J5">
        <f>'Corrected energy balance step 1'!K10</f>
        <v>0</v>
      </c>
      <c r="K5">
        <f>'Corrected energy balance step 1'!L10</f>
        <v>0</v>
      </c>
      <c r="L5">
        <f>'Corrected energy balance step 1'!M10</f>
        <v>0</v>
      </c>
      <c r="M5">
        <f>'Corrected energy balance step 1'!N10</f>
        <v>0</v>
      </c>
      <c r="N5">
        <f>'Corrected energy balance step 1'!O10</f>
        <v>0</v>
      </c>
      <c r="O5">
        <f>'Corrected energy balance step 1'!P10</f>
        <v>0</v>
      </c>
      <c r="P5">
        <f>'Corrected energy balance step 1'!Q10</f>
        <v>0</v>
      </c>
      <c r="Q5">
        <f>'Corrected energy balance step 1'!R10</f>
        <v>0</v>
      </c>
      <c r="R5">
        <f>'Corrected energy balance step 1'!S10</f>
        <v>0</v>
      </c>
      <c r="S5">
        <f>'Corrected energy balance step 1'!T10</f>
        <v>0</v>
      </c>
      <c r="T5">
        <f>'Corrected energy balance step 1'!U10</f>
        <v>0</v>
      </c>
      <c r="U5">
        <f>'Corrected energy balance step 1'!V10</f>
        <v>0</v>
      </c>
      <c r="V5">
        <f>'Corrected energy balance step 1'!W10</f>
        <v>0</v>
      </c>
      <c r="W5">
        <f>'Corrected energy balance step 1'!X10</f>
        <v>0</v>
      </c>
      <c r="X5">
        <f>'Corrected energy balance step 1'!Y10</f>
        <v>0</v>
      </c>
      <c r="Y5">
        <f>'Corrected energy balance step 1'!Z10</f>
        <v>0</v>
      </c>
      <c r="Z5">
        <f>'Corrected energy balance step 1'!AA10</f>
        <v>0</v>
      </c>
      <c r="AA5">
        <f>'Corrected energy balance step 1'!AB10</f>
        <v>0</v>
      </c>
      <c r="AB5">
        <f>'Corrected energy balance step 1'!AC10</f>
        <v>0</v>
      </c>
      <c r="AC5">
        <f>'Corrected energy balance step 1'!AD10</f>
        <v>0</v>
      </c>
      <c r="AD5">
        <f>'Corrected energy balance step 1'!AE10</f>
        <v>0</v>
      </c>
      <c r="AE5">
        <f>'Corrected energy balance step 1'!AF10</f>
        <v>0</v>
      </c>
      <c r="AF5">
        <f>'Corrected energy balance step 1'!AG10</f>
        <v>0</v>
      </c>
      <c r="AG5">
        <f>'Corrected energy balance step 1'!AH10</f>
        <v>0</v>
      </c>
      <c r="AH5">
        <f>'Corrected energy balance step 1'!AI10</f>
        <v>0</v>
      </c>
      <c r="AI5">
        <f>'Corrected energy balance step 1'!AJ10</f>
        <v>0</v>
      </c>
      <c r="AJ5">
        <f>'Corrected energy balance step 1'!AK10</f>
        <v>0</v>
      </c>
      <c r="AK5">
        <f>'Corrected energy balance step 1'!AL10</f>
        <v>0</v>
      </c>
      <c r="AL5">
        <f>'Corrected energy balance step 1'!AM10</f>
        <v>0</v>
      </c>
      <c r="AM5">
        <f>'Corrected energy balance step 1'!AN10</f>
        <v>0</v>
      </c>
      <c r="AN5">
        <f>'Corrected energy balance step 1'!AO10</f>
        <v>0</v>
      </c>
      <c r="AO5">
        <f>'Corrected energy balance step 1'!AP10</f>
        <v>0</v>
      </c>
      <c r="AP5">
        <f>'Corrected energy balance step 1'!AQ10</f>
        <v>0</v>
      </c>
      <c r="AQ5">
        <f>'Corrected energy balance step 1'!AR10</f>
        <v>0</v>
      </c>
      <c r="AR5">
        <f>'Corrected energy balance step 1'!AS10</f>
        <v>0</v>
      </c>
      <c r="AS5">
        <f>'Corrected energy balance step 1'!AT10</f>
        <v>0</v>
      </c>
      <c r="AT5">
        <f>'Corrected energy balance step 1'!AU10</f>
        <v>0</v>
      </c>
      <c r="AU5">
        <f>'Corrected energy balance step 1'!AV10</f>
        <v>0</v>
      </c>
      <c r="AV5">
        <f>'Corrected energy balance step 1'!AW10</f>
        <v>0</v>
      </c>
      <c r="AW5">
        <f>'Corrected energy balance step 1'!AX10</f>
        <v>0</v>
      </c>
      <c r="AX5">
        <f>'Corrected energy balance step 1'!AY10</f>
        <v>0</v>
      </c>
      <c r="AY5">
        <f>'Corrected energy balance step 1'!AZ10</f>
        <v>0</v>
      </c>
      <c r="AZ5">
        <f>'Corrected energy balance step 1'!BA10</f>
        <v>0</v>
      </c>
      <c r="BA5">
        <f>'Corrected energy balance step 1'!BB10</f>
        <v>0</v>
      </c>
      <c r="BB5">
        <f>'Corrected energy balance step 1'!BC10</f>
        <v>0</v>
      </c>
      <c r="BC5">
        <f>'Corrected energy balance step 1'!BD10</f>
        <v>0</v>
      </c>
      <c r="BD5">
        <f>'Corrected energy balance step 1'!BE10</f>
        <v>0</v>
      </c>
      <c r="BE5">
        <f>'Corrected energy balance step 1'!BF10</f>
        <v>0</v>
      </c>
      <c r="BF5">
        <f>'Corrected energy balance step 1'!BG10</f>
        <v>0</v>
      </c>
      <c r="BG5">
        <f>'Corrected energy balance step 1'!BH10</f>
        <v>0</v>
      </c>
      <c r="BH5">
        <f>'Corrected energy balance step 1'!BI10</f>
        <v>0</v>
      </c>
      <c r="BI5">
        <f>'Corrected energy balance step 1'!BJ10</f>
        <v>0</v>
      </c>
      <c r="BJ5">
        <f>'Corrected energy balance step 1'!BK10</f>
        <v>0</v>
      </c>
      <c r="BK5">
        <f>'Corrected energy balance step 1'!BL10</f>
        <v>0</v>
      </c>
      <c r="BL5">
        <f>'Corrected energy balance step 1'!BM10</f>
        <v>0</v>
      </c>
      <c r="BM5">
        <f>'Corrected energy balance step 1'!BN10</f>
        <v>0</v>
      </c>
      <c r="BN5">
        <f>'Corrected energy balance step 1'!BO10</f>
        <v>0</v>
      </c>
    </row>
    <row r="6" spans="1:66" x14ac:dyDescent="0.2">
      <c r="A6" t="s">
        <v>59</v>
      </c>
      <c r="B6">
        <f>'Corrected energy balance step 1'!C11</f>
        <v>0</v>
      </c>
      <c r="C6">
        <f>'Corrected energy balance step 1'!D11</f>
        <v>0</v>
      </c>
      <c r="D6">
        <f>'Corrected energy balance step 1'!E11</f>
        <v>0</v>
      </c>
      <c r="E6">
        <f>'Corrected energy balance step 1'!F11</f>
        <v>0</v>
      </c>
      <c r="F6">
        <f>'Corrected energy balance step 1'!G11</f>
        <v>0</v>
      </c>
      <c r="G6">
        <f>'Corrected energy balance step 1'!H11</f>
        <v>0</v>
      </c>
      <c r="H6">
        <f>'Corrected energy balance step 1'!I11</f>
        <v>0</v>
      </c>
      <c r="I6">
        <f>'Corrected energy balance step 1'!J11</f>
        <v>0</v>
      </c>
      <c r="J6">
        <f>'Corrected energy balance step 1'!K11</f>
        <v>0</v>
      </c>
      <c r="K6">
        <f>'Corrected energy balance step 1'!L11</f>
        <v>0</v>
      </c>
      <c r="L6">
        <f>'Corrected energy balance step 1'!M11</f>
        <v>0</v>
      </c>
      <c r="M6">
        <f>'Corrected energy balance step 1'!N11</f>
        <v>0</v>
      </c>
      <c r="N6">
        <f>'Corrected energy balance step 1'!O11</f>
        <v>0</v>
      </c>
      <c r="O6">
        <f>'Corrected energy balance step 1'!P11</f>
        <v>0</v>
      </c>
      <c r="P6">
        <f>'Corrected energy balance step 1'!Q11</f>
        <v>0</v>
      </c>
      <c r="Q6">
        <f>'Corrected energy balance step 1'!R11</f>
        <v>0</v>
      </c>
      <c r="R6">
        <f>'Corrected energy balance step 1'!S11</f>
        <v>0</v>
      </c>
      <c r="S6">
        <f>'Corrected energy balance step 1'!T11</f>
        <v>0</v>
      </c>
      <c r="T6">
        <f>'Corrected energy balance step 1'!U11</f>
        <v>0</v>
      </c>
      <c r="U6">
        <f>'Corrected energy balance step 1'!V11</f>
        <v>0</v>
      </c>
      <c r="V6">
        <f>'Corrected energy balance step 1'!W11</f>
        <v>0</v>
      </c>
      <c r="W6">
        <f>'Corrected energy balance step 1'!X11</f>
        <v>0</v>
      </c>
      <c r="X6">
        <f>'Corrected energy balance step 1'!Y11</f>
        <v>0</v>
      </c>
      <c r="Y6">
        <f>'Corrected energy balance step 1'!Z11</f>
        <v>0</v>
      </c>
      <c r="Z6">
        <f>'Corrected energy balance step 1'!AA11</f>
        <v>0</v>
      </c>
      <c r="AA6">
        <f>'Corrected energy balance step 1'!AB11</f>
        <v>0</v>
      </c>
      <c r="AB6">
        <f>'Corrected energy balance step 1'!AC11</f>
        <v>0</v>
      </c>
      <c r="AC6">
        <f>'Corrected energy balance step 1'!AD11</f>
        <v>0</v>
      </c>
      <c r="AD6">
        <f>'Corrected energy balance step 1'!AE11</f>
        <v>0</v>
      </c>
      <c r="AE6">
        <f>'Corrected energy balance step 1'!AF11</f>
        <v>0</v>
      </c>
      <c r="AF6">
        <f>'Corrected energy balance step 1'!AG11</f>
        <v>0</v>
      </c>
      <c r="AG6">
        <f>'Corrected energy balance step 1'!AH11</f>
        <v>0</v>
      </c>
      <c r="AH6">
        <f>'Corrected energy balance step 1'!AI11</f>
        <v>0</v>
      </c>
      <c r="AI6">
        <f>'Corrected energy balance step 1'!AJ11</f>
        <v>0</v>
      </c>
      <c r="AJ6">
        <f>'Corrected energy balance step 1'!AK11</f>
        <v>0</v>
      </c>
      <c r="AK6">
        <f>'Corrected energy balance step 1'!AL11</f>
        <v>0</v>
      </c>
      <c r="AL6">
        <f>'Corrected energy balance step 1'!AM11</f>
        <v>0</v>
      </c>
      <c r="AM6">
        <f>'Corrected energy balance step 1'!AN11</f>
        <v>0</v>
      </c>
      <c r="AN6">
        <f>'Corrected energy balance step 1'!AO11</f>
        <v>0</v>
      </c>
      <c r="AO6">
        <f>'Corrected energy balance step 1'!AP11</f>
        <v>0</v>
      </c>
      <c r="AP6">
        <f>'Corrected energy balance step 1'!AQ11</f>
        <v>0</v>
      </c>
      <c r="AQ6">
        <f>'Corrected energy balance step 1'!AR11</f>
        <v>0</v>
      </c>
      <c r="AR6">
        <f>'Corrected energy balance step 1'!AS11</f>
        <v>0</v>
      </c>
      <c r="AS6">
        <f>'Corrected energy balance step 1'!AT11</f>
        <v>0</v>
      </c>
      <c r="AT6">
        <f>'Corrected energy balance step 1'!AU11</f>
        <v>0</v>
      </c>
      <c r="AU6">
        <f>'Corrected energy balance step 1'!AV11</f>
        <v>0</v>
      </c>
      <c r="AV6">
        <f>'Corrected energy balance step 1'!AW11</f>
        <v>0</v>
      </c>
      <c r="AW6">
        <f>'Corrected energy balance step 1'!AX11</f>
        <v>0</v>
      </c>
      <c r="AX6">
        <f>'Corrected energy balance step 1'!AY11</f>
        <v>0</v>
      </c>
      <c r="AY6">
        <f>'Corrected energy balance step 1'!AZ11</f>
        <v>0</v>
      </c>
      <c r="AZ6">
        <f>'Corrected energy balance step 1'!BA11</f>
        <v>0</v>
      </c>
      <c r="BA6">
        <f>'Corrected energy balance step 1'!BB11</f>
        <v>0</v>
      </c>
      <c r="BB6">
        <f>'Corrected energy balance step 1'!BC11</f>
        <v>0</v>
      </c>
      <c r="BC6">
        <f>'Corrected energy balance step 1'!BD11</f>
        <v>0</v>
      </c>
      <c r="BD6">
        <f>'Corrected energy balance step 1'!BE11</f>
        <v>0</v>
      </c>
      <c r="BE6">
        <f>'Corrected energy balance step 1'!BF11</f>
        <v>0</v>
      </c>
      <c r="BF6">
        <f>'Corrected energy balance step 1'!BG11</f>
        <v>0</v>
      </c>
      <c r="BG6">
        <f>'Corrected energy balance step 1'!BH11</f>
        <v>0</v>
      </c>
      <c r="BH6">
        <f>'Corrected energy balance step 1'!BI11</f>
        <v>0</v>
      </c>
      <c r="BI6">
        <f>'Corrected energy balance step 1'!BJ11</f>
        <v>0</v>
      </c>
      <c r="BJ6">
        <f>'Corrected energy balance step 1'!BK11</f>
        <v>0</v>
      </c>
      <c r="BK6">
        <f>'Corrected energy balance step 1'!BL11</f>
        <v>0</v>
      </c>
      <c r="BL6">
        <f>'Corrected energy balance step 1'!BM11</f>
        <v>0</v>
      </c>
      <c r="BM6">
        <f>'Corrected energy balance step 1'!BN11</f>
        <v>0</v>
      </c>
      <c r="BN6">
        <f>'Corrected energy balance step 1'!BO11</f>
        <v>0</v>
      </c>
    </row>
    <row r="7" spans="1:66" x14ac:dyDescent="0.2">
      <c r="A7" t="s">
        <v>60</v>
      </c>
      <c r="B7">
        <f>'Corrected energy balance step 1'!C12</f>
        <v>0</v>
      </c>
      <c r="C7">
        <f>'Corrected energy balance step 1'!D12</f>
        <v>0</v>
      </c>
      <c r="D7">
        <f>'Corrected energy balance step 1'!E12</f>
        <v>0</v>
      </c>
      <c r="E7">
        <f>'Corrected energy balance step 1'!F12</f>
        <v>0</v>
      </c>
      <c r="F7">
        <f>'Corrected energy balance step 1'!G12</f>
        <v>0</v>
      </c>
      <c r="G7">
        <f>'Corrected energy balance step 1'!H12</f>
        <v>0</v>
      </c>
      <c r="H7">
        <f>'Corrected energy balance step 1'!I12</f>
        <v>0</v>
      </c>
      <c r="I7">
        <f>'Corrected energy balance step 1'!J12</f>
        <v>0</v>
      </c>
      <c r="J7">
        <f>'Corrected energy balance step 1'!K12</f>
        <v>0</v>
      </c>
      <c r="K7">
        <f>'Corrected energy balance step 1'!L12</f>
        <v>0</v>
      </c>
      <c r="L7">
        <f>'Corrected energy balance step 1'!M12</f>
        <v>0</v>
      </c>
      <c r="M7">
        <f>'Corrected energy balance step 1'!N12</f>
        <v>0</v>
      </c>
      <c r="N7">
        <f>'Corrected energy balance step 1'!O12</f>
        <v>0</v>
      </c>
      <c r="O7">
        <f>'Corrected energy balance step 1'!P12</f>
        <v>0</v>
      </c>
      <c r="P7">
        <f>'Corrected energy balance step 1'!Q12</f>
        <v>0</v>
      </c>
      <c r="Q7">
        <f>'Corrected energy balance step 1'!R12</f>
        <v>0</v>
      </c>
      <c r="R7">
        <f>'Corrected energy balance step 1'!S12</f>
        <v>0</v>
      </c>
      <c r="S7">
        <f>'Corrected energy balance step 1'!T12</f>
        <v>0</v>
      </c>
      <c r="T7">
        <f>'Corrected energy balance step 1'!U12</f>
        <v>0</v>
      </c>
      <c r="U7">
        <f>'Corrected energy balance step 1'!V12</f>
        <v>0</v>
      </c>
      <c r="V7">
        <f>'Corrected energy balance step 1'!W12</f>
        <v>0</v>
      </c>
      <c r="W7">
        <f>'Corrected energy balance step 1'!X12</f>
        <v>0</v>
      </c>
      <c r="X7">
        <f>'Corrected energy balance step 1'!Y12</f>
        <v>0</v>
      </c>
      <c r="Y7">
        <f>'Corrected energy balance step 1'!Z12</f>
        <v>0</v>
      </c>
      <c r="Z7">
        <f>'Corrected energy balance step 1'!AA12</f>
        <v>0</v>
      </c>
      <c r="AA7">
        <f>'Corrected energy balance step 1'!AB12</f>
        <v>0</v>
      </c>
      <c r="AB7">
        <f>'Corrected energy balance step 1'!AC12</f>
        <v>0</v>
      </c>
      <c r="AC7">
        <f>'Corrected energy balance step 1'!AD12</f>
        <v>0</v>
      </c>
      <c r="AD7">
        <f>'Corrected energy balance step 1'!AE12</f>
        <v>0</v>
      </c>
      <c r="AE7">
        <f>'Corrected energy balance step 1'!AF12</f>
        <v>0</v>
      </c>
      <c r="AF7">
        <f>'Corrected energy balance step 1'!AG12</f>
        <v>0</v>
      </c>
      <c r="AG7">
        <f>'Corrected energy balance step 1'!AH12</f>
        <v>0</v>
      </c>
      <c r="AH7">
        <f>'Corrected energy balance step 1'!AI12</f>
        <v>0</v>
      </c>
      <c r="AI7">
        <f>'Corrected energy balance step 1'!AJ12</f>
        <v>0</v>
      </c>
      <c r="AJ7">
        <f>'Corrected energy balance step 1'!AK12</f>
        <v>0</v>
      </c>
      <c r="AK7">
        <f>'Corrected energy balance step 1'!AL12</f>
        <v>0</v>
      </c>
      <c r="AL7">
        <f>'Corrected energy balance step 1'!AM12</f>
        <v>0</v>
      </c>
      <c r="AM7">
        <f>'Corrected energy balance step 1'!AN12</f>
        <v>0</v>
      </c>
      <c r="AN7">
        <f>'Corrected energy balance step 1'!AO12</f>
        <v>0</v>
      </c>
      <c r="AO7">
        <f>'Corrected energy balance step 1'!AP12</f>
        <v>0</v>
      </c>
      <c r="AP7">
        <f>'Corrected energy balance step 1'!AQ12</f>
        <v>0</v>
      </c>
      <c r="AQ7">
        <f>'Corrected energy balance step 1'!AR12</f>
        <v>0</v>
      </c>
      <c r="AR7">
        <f>'Corrected energy balance step 1'!AS12</f>
        <v>0</v>
      </c>
      <c r="AS7">
        <f>'Corrected energy balance step 1'!AT12</f>
        <v>0</v>
      </c>
      <c r="AT7">
        <f>'Corrected energy balance step 1'!AU12</f>
        <v>0</v>
      </c>
      <c r="AU7">
        <f>'Corrected energy balance step 1'!AV12</f>
        <v>0</v>
      </c>
      <c r="AV7">
        <f>'Corrected energy balance step 1'!AW12</f>
        <v>0</v>
      </c>
      <c r="AW7">
        <f>'Corrected energy balance step 1'!AX12</f>
        <v>0</v>
      </c>
      <c r="AX7">
        <f>'Corrected energy balance step 1'!AY12</f>
        <v>0</v>
      </c>
      <c r="AY7">
        <f>'Corrected energy balance step 1'!AZ12</f>
        <v>0</v>
      </c>
      <c r="AZ7">
        <f>'Corrected energy balance step 1'!BA12</f>
        <v>0</v>
      </c>
      <c r="BA7">
        <f>'Corrected energy balance step 1'!BB12</f>
        <v>0</v>
      </c>
      <c r="BB7">
        <f>'Corrected energy balance step 1'!BC12</f>
        <v>0</v>
      </c>
      <c r="BC7">
        <f>'Corrected energy balance step 1'!BD12</f>
        <v>0</v>
      </c>
      <c r="BD7">
        <f>'Corrected energy balance step 1'!BE12</f>
        <v>0</v>
      </c>
      <c r="BE7">
        <f>'Corrected energy balance step 1'!BF12</f>
        <v>0</v>
      </c>
      <c r="BF7">
        <f>'Corrected energy balance step 1'!BG12</f>
        <v>0</v>
      </c>
      <c r="BG7">
        <f>'Corrected energy balance step 1'!BH12</f>
        <v>0</v>
      </c>
      <c r="BH7">
        <f>'Corrected energy balance step 1'!BI12</f>
        <v>0</v>
      </c>
      <c r="BI7">
        <f>'Corrected energy balance step 1'!BJ12</f>
        <v>0</v>
      </c>
      <c r="BJ7">
        <f>'Corrected energy balance step 1'!BK12</f>
        <v>0</v>
      </c>
      <c r="BK7">
        <f>'Corrected energy balance step 1'!BL12</f>
        <v>0</v>
      </c>
      <c r="BL7">
        <f>'Corrected energy balance step 1'!BM12</f>
        <v>0</v>
      </c>
      <c r="BM7">
        <f>'Corrected energy balance step 1'!BN12</f>
        <v>0</v>
      </c>
      <c r="BN7">
        <f>'Corrected energy balance step 1'!BO12</f>
        <v>0</v>
      </c>
    </row>
    <row r="8" spans="1:66" x14ac:dyDescent="0.2">
      <c r="A8" t="s">
        <v>61</v>
      </c>
      <c r="B8">
        <f>'Corrected energy balance step 1'!C13</f>
        <v>0</v>
      </c>
      <c r="C8">
        <f>'Corrected energy balance step 1'!D13</f>
        <v>0</v>
      </c>
      <c r="D8">
        <f>'Corrected energy balance step 1'!E13</f>
        <v>0</v>
      </c>
      <c r="E8">
        <f>'Corrected energy balance step 1'!F13</f>
        <v>0</v>
      </c>
      <c r="F8">
        <f>'Corrected energy balance step 1'!G13</f>
        <v>0</v>
      </c>
      <c r="G8">
        <f>'Corrected energy balance step 1'!H13</f>
        <v>0</v>
      </c>
      <c r="H8">
        <f>'Corrected energy balance step 1'!I13</f>
        <v>0</v>
      </c>
      <c r="I8">
        <f>'Corrected energy balance step 1'!J13</f>
        <v>0</v>
      </c>
      <c r="J8">
        <f>'Corrected energy balance step 1'!K13</f>
        <v>0</v>
      </c>
      <c r="K8">
        <f>'Corrected energy balance step 1'!L13</f>
        <v>0</v>
      </c>
      <c r="L8">
        <f>'Corrected energy balance step 1'!M13</f>
        <v>0</v>
      </c>
      <c r="M8">
        <f>'Corrected energy balance step 1'!N13</f>
        <v>0</v>
      </c>
      <c r="N8">
        <f>'Corrected energy balance step 1'!O13</f>
        <v>0</v>
      </c>
      <c r="O8">
        <f>'Corrected energy balance step 1'!P13</f>
        <v>0</v>
      </c>
      <c r="P8">
        <f>'Corrected energy balance step 1'!Q13</f>
        <v>0</v>
      </c>
      <c r="Q8">
        <f>'Corrected energy balance step 1'!R13</f>
        <v>0</v>
      </c>
      <c r="R8">
        <f>'Corrected energy balance step 1'!S13</f>
        <v>0</v>
      </c>
      <c r="S8">
        <f>'Corrected energy balance step 1'!T13</f>
        <v>0</v>
      </c>
      <c r="T8">
        <f>'Corrected energy balance step 1'!U13</f>
        <v>0</v>
      </c>
      <c r="U8">
        <f>'Corrected energy balance step 1'!V13</f>
        <v>0</v>
      </c>
      <c r="V8">
        <f>'Corrected energy balance step 1'!W13</f>
        <v>0</v>
      </c>
      <c r="W8">
        <f>'Corrected energy balance step 1'!X13</f>
        <v>0</v>
      </c>
      <c r="X8">
        <f>'Corrected energy balance step 1'!Y13</f>
        <v>0</v>
      </c>
      <c r="Y8">
        <f>'Corrected energy balance step 1'!Z13</f>
        <v>0</v>
      </c>
      <c r="Z8">
        <f>'Corrected energy balance step 1'!AA13</f>
        <v>0</v>
      </c>
      <c r="AA8">
        <f>'Corrected energy balance step 1'!AB13</f>
        <v>0</v>
      </c>
      <c r="AB8">
        <f>'Corrected energy balance step 1'!AC13</f>
        <v>0</v>
      </c>
      <c r="AC8">
        <f>'Corrected energy balance step 1'!AD13</f>
        <v>0</v>
      </c>
      <c r="AD8">
        <f>'Corrected energy balance step 1'!AE13</f>
        <v>0</v>
      </c>
      <c r="AE8">
        <f>'Corrected energy balance step 1'!AF13</f>
        <v>0</v>
      </c>
      <c r="AF8">
        <f>'Corrected energy balance step 1'!AG13</f>
        <v>0</v>
      </c>
      <c r="AG8">
        <f>'Corrected energy balance step 1'!AH13</f>
        <v>0</v>
      </c>
      <c r="AH8">
        <f>'Corrected energy balance step 1'!AI13</f>
        <v>0</v>
      </c>
      <c r="AI8">
        <f>'Corrected energy balance step 1'!AJ13</f>
        <v>0</v>
      </c>
      <c r="AJ8">
        <f>'Corrected energy balance step 1'!AK13</f>
        <v>0</v>
      </c>
      <c r="AK8">
        <f>'Corrected energy balance step 1'!AL13</f>
        <v>0</v>
      </c>
      <c r="AL8">
        <f>'Corrected energy balance step 1'!AM13</f>
        <v>0</v>
      </c>
      <c r="AM8">
        <f>'Corrected energy balance step 1'!AN13</f>
        <v>0</v>
      </c>
      <c r="AN8">
        <f>'Corrected energy balance step 1'!AO13</f>
        <v>0</v>
      </c>
      <c r="AO8">
        <f>'Corrected energy balance step 1'!AP13</f>
        <v>0</v>
      </c>
      <c r="AP8">
        <f>'Corrected energy balance step 1'!AQ13</f>
        <v>0</v>
      </c>
      <c r="AQ8">
        <f>'Corrected energy balance step 1'!AR13</f>
        <v>0</v>
      </c>
      <c r="AR8">
        <f>'Corrected energy balance step 1'!AS13</f>
        <v>0</v>
      </c>
      <c r="AS8">
        <f>'Corrected energy balance step 1'!AT13</f>
        <v>0</v>
      </c>
      <c r="AT8">
        <f>'Corrected energy balance step 1'!AU13</f>
        <v>0</v>
      </c>
      <c r="AU8">
        <f>'Corrected energy balance step 1'!AV13</f>
        <v>0</v>
      </c>
      <c r="AV8">
        <f>'Corrected energy balance step 1'!AW13</f>
        <v>0</v>
      </c>
      <c r="AW8">
        <f>'Corrected energy balance step 1'!AX13</f>
        <v>0</v>
      </c>
      <c r="AX8">
        <f>'Corrected energy balance step 1'!AY13</f>
        <v>0</v>
      </c>
      <c r="AY8">
        <f>'Corrected energy balance step 1'!AZ13</f>
        <v>0</v>
      </c>
      <c r="AZ8">
        <f>'Corrected energy balance step 1'!BA13</f>
        <v>0</v>
      </c>
      <c r="BA8">
        <f>'Corrected energy balance step 1'!BB13</f>
        <v>0</v>
      </c>
      <c r="BB8">
        <f>'Corrected energy balance step 1'!BC13</f>
        <v>0</v>
      </c>
      <c r="BC8">
        <f>'Corrected energy balance step 1'!BD13</f>
        <v>0</v>
      </c>
      <c r="BD8">
        <f>'Corrected energy balance step 1'!BE13</f>
        <v>0</v>
      </c>
      <c r="BE8">
        <f>'Corrected energy balance step 1'!BF13</f>
        <v>0</v>
      </c>
      <c r="BF8">
        <f>'Corrected energy balance step 1'!BG13</f>
        <v>0</v>
      </c>
      <c r="BG8">
        <f>'Corrected energy balance step 1'!BH13</f>
        <v>0</v>
      </c>
      <c r="BH8">
        <f>'Corrected energy balance step 1'!BI13</f>
        <v>0</v>
      </c>
      <c r="BI8">
        <f>'Corrected energy balance step 1'!BJ13</f>
        <v>0</v>
      </c>
      <c r="BJ8">
        <f>'Corrected energy balance step 1'!BK13</f>
        <v>0</v>
      </c>
      <c r="BK8">
        <f>'Corrected energy balance step 1'!BL13</f>
        <v>0</v>
      </c>
      <c r="BL8">
        <f>'Corrected energy balance step 1'!BM13</f>
        <v>0</v>
      </c>
      <c r="BM8">
        <f>'Corrected energy balance step 1'!BN13</f>
        <v>0</v>
      </c>
      <c r="BN8">
        <f>'Corrected energy balance step 1'!BO13</f>
        <v>0</v>
      </c>
    </row>
    <row r="9" spans="1:66" x14ac:dyDescent="0.2">
      <c r="A9" t="s">
        <v>62</v>
      </c>
      <c r="B9">
        <f>'Corrected energy balance step 1'!C14</f>
        <v>0</v>
      </c>
      <c r="C9">
        <f>'Corrected energy balance step 1'!D14</f>
        <v>0</v>
      </c>
      <c r="D9">
        <f>'Corrected energy balance step 1'!E14</f>
        <v>0</v>
      </c>
      <c r="E9">
        <f>'Corrected energy balance step 1'!F14</f>
        <v>0</v>
      </c>
      <c r="F9">
        <f>'Corrected energy balance step 1'!G14</f>
        <v>0</v>
      </c>
      <c r="G9">
        <f>'Corrected energy balance step 1'!H14</f>
        <v>0</v>
      </c>
      <c r="H9">
        <f>'Corrected energy balance step 1'!I14</f>
        <v>0</v>
      </c>
      <c r="I9">
        <f>'Corrected energy balance step 1'!J14</f>
        <v>0</v>
      </c>
      <c r="J9">
        <f>'Corrected energy balance step 1'!K14</f>
        <v>0</v>
      </c>
      <c r="K9">
        <f>'Corrected energy balance step 1'!L14</f>
        <v>0</v>
      </c>
      <c r="L9">
        <f>'Corrected energy balance step 1'!M14</f>
        <v>0</v>
      </c>
      <c r="M9">
        <f>'Corrected energy balance step 1'!N14</f>
        <v>0</v>
      </c>
      <c r="N9">
        <f>'Corrected energy balance step 1'!O14</f>
        <v>0</v>
      </c>
      <c r="O9">
        <f>'Corrected energy balance step 1'!P14</f>
        <v>0</v>
      </c>
      <c r="P9">
        <f>'Corrected energy balance step 1'!Q14</f>
        <v>0</v>
      </c>
      <c r="Q9">
        <f>'Corrected energy balance step 1'!R14</f>
        <v>0</v>
      </c>
      <c r="R9">
        <f>'Corrected energy balance step 1'!S14</f>
        <v>0</v>
      </c>
      <c r="S9">
        <f>'Corrected energy balance step 1'!T14</f>
        <v>0</v>
      </c>
      <c r="T9">
        <f>'Corrected energy balance step 1'!U14</f>
        <v>0</v>
      </c>
      <c r="U9">
        <f>'Corrected energy balance step 1'!V14</f>
        <v>0</v>
      </c>
      <c r="V9">
        <f>'Corrected energy balance step 1'!W14</f>
        <v>0</v>
      </c>
      <c r="W9">
        <f>'Corrected energy balance step 1'!X14</f>
        <v>0</v>
      </c>
      <c r="X9">
        <f>'Corrected energy balance step 1'!Y14</f>
        <v>0</v>
      </c>
      <c r="Y9">
        <f>'Corrected energy balance step 1'!Z14</f>
        <v>0</v>
      </c>
      <c r="Z9">
        <f>'Corrected energy balance step 1'!AA14</f>
        <v>0</v>
      </c>
      <c r="AA9">
        <f>'Corrected energy balance step 1'!AB14</f>
        <v>0</v>
      </c>
      <c r="AB9">
        <f>'Corrected energy balance step 1'!AC14</f>
        <v>0</v>
      </c>
      <c r="AC9">
        <f>'Corrected energy balance step 1'!AD14</f>
        <v>0</v>
      </c>
      <c r="AD9">
        <f>'Corrected energy balance step 1'!AE14</f>
        <v>0</v>
      </c>
      <c r="AE9">
        <f>'Corrected energy balance step 1'!AF14</f>
        <v>0</v>
      </c>
      <c r="AF9">
        <f>'Corrected energy balance step 1'!AG14</f>
        <v>0</v>
      </c>
      <c r="AG9">
        <f>'Corrected energy balance step 1'!AH14</f>
        <v>0</v>
      </c>
      <c r="AH9">
        <f>'Corrected energy balance step 1'!AI14</f>
        <v>0</v>
      </c>
      <c r="AI9">
        <f>'Corrected energy balance step 1'!AJ14</f>
        <v>0</v>
      </c>
      <c r="AJ9">
        <f>'Corrected energy balance step 1'!AK14</f>
        <v>0</v>
      </c>
      <c r="AK9">
        <f>'Corrected energy balance step 1'!AL14</f>
        <v>0</v>
      </c>
      <c r="AL9">
        <f>'Corrected energy balance step 1'!AM14</f>
        <v>0</v>
      </c>
      <c r="AM9">
        <f>'Corrected energy balance step 1'!AN14</f>
        <v>0</v>
      </c>
      <c r="AN9">
        <f>'Corrected energy balance step 1'!AO14</f>
        <v>0</v>
      </c>
      <c r="AO9">
        <f>'Corrected energy balance step 1'!AP14</f>
        <v>0</v>
      </c>
      <c r="AP9">
        <f>'Corrected energy balance step 1'!AQ14</f>
        <v>0</v>
      </c>
      <c r="AQ9">
        <f>'Corrected energy balance step 1'!AR14</f>
        <v>0</v>
      </c>
      <c r="AR9">
        <f>'Corrected energy balance step 1'!AS14</f>
        <v>0</v>
      </c>
      <c r="AS9">
        <f>'Corrected energy balance step 1'!AT14</f>
        <v>0</v>
      </c>
      <c r="AT9">
        <f>'Corrected energy balance step 1'!AU14</f>
        <v>0</v>
      </c>
      <c r="AU9">
        <f>'Corrected energy balance step 1'!AV14</f>
        <v>0</v>
      </c>
      <c r="AV9">
        <f>'Corrected energy balance step 1'!AW14</f>
        <v>0</v>
      </c>
      <c r="AW9">
        <f>'Corrected energy balance step 1'!AX14</f>
        <v>0</v>
      </c>
      <c r="AX9">
        <f>'Corrected energy balance step 1'!AY14</f>
        <v>0</v>
      </c>
      <c r="AY9">
        <f>'Corrected energy balance step 1'!AZ14</f>
        <v>0</v>
      </c>
      <c r="AZ9">
        <f>'Corrected energy balance step 1'!BA14</f>
        <v>0</v>
      </c>
      <c r="BA9">
        <f>'Corrected energy balance step 1'!BB14</f>
        <v>0</v>
      </c>
      <c r="BB9">
        <f>'Corrected energy balance step 1'!BC14</f>
        <v>0</v>
      </c>
      <c r="BC9">
        <f>'Corrected energy balance step 1'!BD14</f>
        <v>0</v>
      </c>
      <c r="BD9">
        <f>'Corrected energy balance step 1'!BE14</f>
        <v>0</v>
      </c>
      <c r="BE9">
        <f>'Corrected energy balance step 1'!BF14</f>
        <v>0</v>
      </c>
      <c r="BF9">
        <f>'Corrected energy balance step 1'!BG14</f>
        <v>0</v>
      </c>
      <c r="BG9">
        <f>'Corrected energy balance step 1'!BH14</f>
        <v>0</v>
      </c>
      <c r="BH9">
        <f>'Corrected energy balance step 1'!BI14</f>
        <v>0</v>
      </c>
      <c r="BI9">
        <f>'Corrected energy balance step 1'!BJ14</f>
        <v>0</v>
      </c>
      <c r="BJ9">
        <f>'Corrected energy balance step 1'!BK14</f>
        <v>0</v>
      </c>
      <c r="BK9">
        <f>'Corrected energy balance step 1'!BL14</f>
        <v>0</v>
      </c>
      <c r="BL9">
        <f>'Corrected energy balance step 1'!BM14</f>
        <v>0</v>
      </c>
      <c r="BM9">
        <f>'Corrected energy balance step 1'!BN14</f>
        <v>0</v>
      </c>
      <c r="BN9">
        <f>'Corrected energy balance step 1'!BO14</f>
        <v>0</v>
      </c>
    </row>
    <row r="10" spans="1:66" x14ac:dyDescent="0.2">
      <c r="A10" t="s">
        <v>63</v>
      </c>
      <c r="B10" t="e">
        <f>'Corrected energy balance step 1'!C15</f>
        <v>#DIV/0!</v>
      </c>
      <c r="C10" t="e">
        <f>'Corrected energy balance step 1'!D15</f>
        <v>#DIV/0!</v>
      </c>
      <c r="D10" t="e">
        <f>'Corrected energy balance step 1'!E15</f>
        <v>#DIV/0!</v>
      </c>
      <c r="E10" t="e">
        <f>'Corrected energy balance step 1'!F15</f>
        <v>#DIV/0!</v>
      </c>
      <c r="F10" t="e">
        <f>'Corrected energy balance step 1'!G15</f>
        <v>#DIV/0!</v>
      </c>
      <c r="G10" t="e">
        <f>'Corrected energy balance step 1'!H15</f>
        <v>#DIV/0!</v>
      </c>
      <c r="H10" t="e">
        <f>'Corrected energy balance step 1'!I15</f>
        <v>#DIV/0!</v>
      </c>
      <c r="I10" t="e">
        <f>'Corrected energy balance step 1'!J15</f>
        <v>#DIV/0!</v>
      </c>
      <c r="J10" t="e">
        <f>'Corrected energy balance step 1'!K15</f>
        <v>#DIV/0!</v>
      </c>
      <c r="K10" t="e">
        <f>'Corrected energy balance step 1'!L15</f>
        <v>#DIV/0!</v>
      </c>
      <c r="L10" t="e">
        <f>'Corrected energy balance step 1'!M15</f>
        <v>#DIV/0!</v>
      </c>
      <c r="M10" t="e">
        <f>'Corrected energy balance step 1'!N15</f>
        <v>#DIV/0!</v>
      </c>
      <c r="N10">
        <f>'Corrected energy balance step 1'!O15</f>
        <v>0</v>
      </c>
      <c r="O10">
        <f>'Corrected energy balance step 1'!P15</f>
        <v>0</v>
      </c>
      <c r="P10">
        <f>'Corrected energy balance step 1'!Q15</f>
        <v>0</v>
      </c>
      <c r="Q10">
        <f>'Corrected energy balance step 1'!R15</f>
        <v>0</v>
      </c>
      <c r="R10" t="e">
        <f>'Corrected energy balance step 1'!S15</f>
        <v>#DIV/0!</v>
      </c>
      <c r="S10" t="e">
        <f>'Corrected energy balance step 1'!T15</f>
        <v>#DIV/0!</v>
      </c>
      <c r="T10" t="e">
        <f>'Corrected energy balance step 1'!U15</f>
        <v>#DIV/0!</v>
      </c>
      <c r="U10" t="e">
        <f>'Corrected energy balance step 1'!V15</f>
        <v>#DIV/0!</v>
      </c>
      <c r="V10" t="e">
        <f>'Corrected energy balance step 1'!W15</f>
        <v>#DIV/0!</v>
      </c>
      <c r="W10" t="e">
        <f>'Corrected energy balance step 1'!X15</f>
        <v>#DIV/0!</v>
      </c>
      <c r="X10" t="e">
        <f>'Corrected energy balance step 1'!Y15</f>
        <v>#DIV/0!</v>
      </c>
      <c r="Y10" t="e">
        <f>'Corrected energy balance step 1'!Z15</f>
        <v>#DIV/0!</v>
      </c>
      <c r="Z10" t="e">
        <f>'Corrected energy balance step 1'!AA15</f>
        <v>#DIV/0!</v>
      </c>
      <c r="AA10" t="e">
        <f>'Corrected energy balance step 1'!AB15</f>
        <v>#DIV/0!</v>
      </c>
      <c r="AB10" t="e">
        <f>'Corrected energy balance step 1'!AC15</f>
        <v>#DIV/0!</v>
      </c>
      <c r="AC10" t="e">
        <f>'Corrected energy balance step 1'!AD15</f>
        <v>#DIV/0!</v>
      </c>
      <c r="AD10" t="e">
        <f>'Corrected energy balance step 1'!AE15</f>
        <v>#DIV/0!</v>
      </c>
      <c r="AE10" t="e">
        <f>'Corrected energy balance step 1'!AF15</f>
        <v>#DIV/0!</v>
      </c>
      <c r="AF10" t="e">
        <f>'Corrected energy balance step 1'!AG15</f>
        <v>#DIV/0!</v>
      </c>
      <c r="AG10" t="e">
        <f>'Corrected energy balance step 1'!AH15</f>
        <v>#DIV/0!</v>
      </c>
      <c r="AH10" t="e">
        <f>'Corrected energy balance step 1'!AI15</f>
        <v>#DIV/0!</v>
      </c>
      <c r="AI10" t="e">
        <f>'Corrected energy balance step 1'!AJ15</f>
        <v>#DIV/0!</v>
      </c>
      <c r="AJ10" t="e">
        <f>'Corrected energy balance step 1'!AK15</f>
        <v>#DIV/0!</v>
      </c>
      <c r="AK10" t="e">
        <f>'Corrected energy balance step 1'!AL15</f>
        <v>#DIV/0!</v>
      </c>
      <c r="AL10" t="e">
        <f>'Corrected energy balance step 1'!AM15</f>
        <v>#DIV/0!</v>
      </c>
      <c r="AM10" t="e">
        <f>'Corrected energy balance step 1'!AN15</f>
        <v>#DIV/0!</v>
      </c>
      <c r="AN10" t="e">
        <f>'Corrected energy balance step 1'!AO15</f>
        <v>#DIV/0!</v>
      </c>
      <c r="AO10" t="e">
        <f>'Corrected energy balance step 1'!AP15</f>
        <v>#DIV/0!</v>
      </c>
      <c r="AP10" t="e">
        <f>'Corrected energy balance step 1'!AQ15</f>
        <v>#DIV/0!</v>
      </c>
      <c r="AQ10" t="e">
        <f>'Corrected energy balance step 1'!AR15</f>
        <v>#DIV/0!</v>
      </c>
      <c r="AR10" t="e">
        <f>'Corrected energy balance step 1'!AS15</f>
        <v>#DIV/0!</v>
      </c>
      <c r="AS10" t="e">
        <f>'Corrected energy balance step 1'!AT15</f>
        <v>#DIV/0!</v>
      </c>
      <c r="AT10" t="e">
        <f>'Corrected energy balance step 1'!AU15</f>
        <v>#DIV/0!</v>
      </c>
      <c r="AU10" t="e">
        <f>'Corrected energy balance step 1'!AV15</f>
        <v>#DIV/0!</v>
      </c>
      <c r="AV10" t="e">
        <f>'Corrected energy balance step 1'!AW15</f>
        <v>#DIV/0!</v>
      </c>
      <c r="AW10" t="e">
        <f>'Corrected energy balance step 1'!AX15</f>
        <v>#DIV/0!</v>
      </c>
      <c r="AX10" t="e">
        <f>'Corrected energy balance step 1'!AY15</f>
        <v>#DIV/0!</v>
      </c>
      <c r="AY10" t="e">
        <f>'Corrected energy balance step 1'!AZ15</f>
        <v>#DIV/0!</v>
      </c>
      <c r="AZ10">
        <f>'Corrected energy balance step 1'!BA15</f>
        <v>0</v>
      </c>
      <c r="BA10">
        <f>'Corrected energy balance step 1'!BB15</f>
        <v>0</v>
      </c>
      <c r="BB10">
        <f>'Corrected energy balance step 1'!BC15</f>
        <v>0</v>
      </c>
      <c r="BC10">
        <f>'Corrected energy balance step 1'!BD15</f>
        <v>0</v>
      </c>
      <c r="BD10">
        <f>'Corrected energy balance step 1'!BE15</f>
        <v>0</v>
      </c>
      <c r="BE10">
        <f>'Corrected energy balance step 1'!BF15</f>
        <v>0</v>
      </c>
      <c r="BF10">
        <f>'Corrected energy balance step 1'!BG15</f>
        <v>0</v>
      </c>
      <c r="BG10">
        <f>'Corrected energy balance step 1'!BH15</f>
        <v>0</v>
      </c>
      <c r="BH10">
        <f>'Corrected energy balance step 1'!BI15</f>
        <v>0</v>
      </c>
      <c r="BI10">
        <f>'Corrected energy balance step 1'!BJ15</f>
        <v>0</v>
      </c>
      <c r="BJ10">
        <f>'Corrected energy balance step 1'!BK15</f>
        <v>0</v>
      </c>
      <c r="BK10" t="e">
        <f>'Corrected energy balance step 1'!BL15</f>
        <v>#DIV/0!</v>
      </c>
      <c r="BL10" t="e">
        <f>'Corrected energy balance step 1'!BM15</f>
        <v>#DIV/0!</v>
      </c>
      <c r="BM10" t="e">
        <f>'Corrected energy balance step 1'!BN15</f>
        <v>#DIV/0!</v>
      </c>
      <c r="BN10">
        <f>'Corrected energy balance step 1'!BO15</f>
        <v>0</v>
      </c>
    </row>
    <row r="11" spans="1:66" x14ac:dyDescent="0.2">
      <c r="A11" t="s">
        <v>64</v>
      </c>
      <c r="B11">
        <f>'Corrected energy balance step 1'!C16</f>
        <v>0</v>
      </c>
      <c r="C11">
        <f>'Corrected energy balance step 1'!D16</f>
        <v>0</v>
      </c>
      <c r="D11">
        <f>'Corrected energy balance step 1'!E16</f>
        <v>0</v>
      </c>
      <c r="E11">
        <f>'Corrected energy balance step 1'!F16</f>
        <v>0</v>
      </c>
      <c r="F11">
        <f>'Corrected energy balance step 1'!G16</f>
        <v>0</v>
      </c>
      <c r="G11">
        <f>'Corrected energy balance step 1'!H16</f>
        <v>0</v>
      </c>
      <c r="H11">
        <f>'Corrected energy balance step 1'!I16</f>
        <v>0</v>
      </c>
      <c r="I11">
        <f>'Corrected energy balance step 1'!J16</f>
        <v>0</v>
      </c>
      <c r="J11">
        <f>'Corrected energy balance step 1'!K16</f>
        <v>0</v>
      </c>
      <c r="K11">
        <f>'Corrected energy balance step 1'!L16</f>
        <v>0</v>
      </c>
      <c r="L11">
        <f>'Corrected energy balance step 1'!M16</f>
        <v>0</v>
      </c>
      <c r="M11">
        <f>'Corrected energy balance step 1'!N16</f>
        <v>0</v>
      </c>
      <c r="N11">
        <f>'Corrected energy balance step 1'!O16</f>
        <v>0</v>
      </c>
      <c r="O11">
        <f>'Corrected energy balance step 1'!P16</f>
        <v>0</v>
      </c>
      <c r="P11">
        <f>'Corrected energy balance step 1'!Q16</f>
        <v>0</v>
      </c>
      <c r="Q11">
        <f>'Corrected energy balance step 1'!R16</f>
        <v>0</v>
      </c>
      <c r="R11">
        <f>'Corrected energy balance step 1'!S16</f>
        <v>0</v>
      </c>
      <c r="S11">
        <f>'Corrected energy balance step 1'!T16</f>
        <v>0</v>
      </c>
      <c r="T11">
        <f>'Corrected energy balance step 1'!U16</f>
        <v>0</v>
      </c>
      <c r="U11">
        <f>'Corrected energy balance step 1'!V16</f>
        <v>0</v>
      </c>
      <c r="V11">
        <f>'Corrected energy balance step 1'!W16</f>
        <v>0</v>
      </c>
      <c r="W11">
        <f>'Corrected energy balance step 1'!X16</f>
        <v>0</v>
      </c>
      <c r="X11">
        <f>'Corrected energy balance step 1'!Y16</f>
        <v>0</v>
      </c>
      <c r="Y11">
        <f>'Corrected energy balance step 1'!Z16</f>
        <v>0</v>
      </c>
      <c r="Z11">
        <f>'Corrected energy balance step 1'!AA16</f>
        <v>0</v>
      </c>
      <c r="AA11">
        <f>'Corrected energy balance step 1'!AB16</f>
        <v>0</v>
      </c>
      <c r="AB11">
        <f>'Corrected energy balance step 1'!AC16</f>
        <v>0</v>
      </c>
      <c r="AC11">
        <f>'Corrected energy balance step 1'!AD16</f>
        <v>0</v>
      </c>
      <c r="AD11">
        <f>'Corrected energy balance step 1'!AE16</f>
        <v>0</v>
      </c>
      <c r="AE11">
        <f>'Corrected energy balance step 1'!AF16</f>
        <v>0</v>
      </c>
      <c r="AF11">
        <f>'Corrected energy balance step 1'!AG16</f>
        <v>0</v>
      </c>
      <c r="AG11">
        <f>'Corrected energy balance step 1'!AH16</f>
        <v>0</v>
      </c>
      <c r="AH11">
        <f>'Corrected energy balance step 1'!AI16</f>
        <v>0</v>
      </c>
      <c r="AI11">
        <f>'Corrected energy balance step 1'!AJ16</f>
        <v>0</v>
      </c>
      <c r="AJ11">
        <f>'Corrected energy balance step 1'!AK16</f>
        <v>0</v>
      </c>
      <c r="AK11">
        <f>'Corrected energy balance step 1'!AL16</f>
        <v>0</v>
      </c>
      <c r="AL11">
        <f>'Corrected energy balance step 1'!AM16</f>
        <v>0</v>
      </c>
      <c r="AM11">
        <f>'Corrected energy balance step 1'!AN16</f>
        <v>0</v>
      </c>
      <c r="AN11">
        <f>'Corrected energy balance step 1'!AO16</f>
        <v>0</v>
      </c>
      <c r="AO11">
        <f>'Corrected energy balance step 1'!AP16</f>
        <v>0</v>
      </c>
      <c r="AP11">
        <f>'Corrected energy balance step 1'!AQ16</f>
        <v>0</v>
      </c>
      <c r="AQ11">
        <f>'Corrected energy balance step 1'!AR16</f>
        <v>0</v>
      </c>
      <c r="AR11">
        <f>'Corrected energy balance step 1'!AS16</f>
        <v>0</v>
      </c>
      <c r="AS11">
        <f>'Corrected energy balance step 1'!AT16</f>
        <v>0</v>
      </c>
      <c r="AT11">
        <f>'Corrected energy balance step 1'!AU16</f>
        <v>0</v>
      </c>
      <c r="AU11">
        <f>'Corrected energy balance step 1'!AV16</f>
        <v>0</v>
      </c>
      <c r="AV11">
        <f>'Corrected energy balance step 1'!AW16</f>
        <v>0</v>
      </c>
      <c r="AW11">
        <f>'Corrected energy balance step 1'!AX16</f>
        <v>0</v>
      </c>
      <c r="AX11">
        <f>'Corrected energy balance step 1'!AY16</f>
        <v>0</v>
      </c>
      <c r="AY11">
        <f>'Corrected energy balance step 1'!AZ16</f>
        <v>0</v>
      </c>
      <c r="AZ11">
        <f>'Corrected energy balance step 1'!BA16</f>
        <v>0</v>
      </c>
      <c r="BA11">
        <f>'Corrected energy balance step 1'!BB16</f>
        <v>0</v>
      </c>
      <c r="BB11">
        <f>'Corrected energy balance step 1'!BC16</f>
        <v>0</v>
      </c>
      <c r="BC11">
        <f>'Corrected energy balance step 1'!BD16</f>
        <v>0</v>
      </c>
      <c r="BD11">
        <f>'Corrected energy balance step 1'!BE16</f>
        <v>0</v>
      </c>
      <c r="BE11">
        <f>'Corrected energy balance step 1'!BF16</f>
        <v>0</v>
      </c>
      <c r="BF11">
        <f>'Corrected energy balance step 1'!BG16</f>
        <v>0</v>
      </c>
      <c r="BG11">
        <f>'Corrected energy balance step 1'!BH16</f>
        <v>0</v>
      </c>
      <c r="BH11">
        <f>'Corrected energy balance step 1'!BI16</f>
        <v>0</v>
      </c>
      <c r="BI11">
        <f>'Corrected energy balance step 1'!BJ16</f>
        <v>0</v>
      </c>
      <c r="BJ11">
        <f>'Corrected energy balance step 1'!BK16</f>
        <v>0</v>
      </c>
      <c r="BK11">
        <f>'Corrected energy balance step 1'!BL16</f>
        <v>0</v>
      </c>
      <c r="BL11">
        <f>'Corrected energy balance step 1'!BM16</f>
        <v>0</v>
      </c>
      <c r="BM11">
        <f>'Corrected energy balance step 1'!BN16</f>
        <v>0</v>
      </c>
      <c r="BN11">
        <f>'Corrected energy balance step 1'!BO16</f>
        <v>0</v>
      </c>
    </row>
    <row r="12" spans="1:66" x14ac:dyDescent="0.2">
      <c r="A12" t="s">
        <v>65</v>
      </c>
      <c r="B12">
        <f>'Corrected energy balance step 1'!C17</f>
        <v>0</v>
      </c>
      <c r="C12">
        <f>'Corrected energy balance step 1'!D17</f>
        <v>0</v>
      </c>
      <c r="D12">
        <f>'Corrected energy balance step 1'!E17</f>
        <v>0</v>
      </c>
      <c r="E12">
        <f>'Corrected energy balance step 1'!F17</f>
        <v>0</v>
      </c>
      <c r="F12">
        <f>'Corrected energy balance step 1'!G17</f>
        <v>0</v>
      </c>
      <c r="G12">
        <f>'Corrected energy balance step 1'!H17</f>
        <v>0</v>
      </c>
      <c r="H12">
        <f>'Corrected energy balance step 1'!I17</f>
        <v>0</v>
      </c>
      <c r="I12">
        <f>'Corrected energy balance step 1'!J17</f>
        <v>0</v>
      </c>
      <c r="J12">
        <f>'Corrected energy balance step 1'!K17</f>
        <v>0</v>
      </c>
      <c r="K12">
        <f>'Corrected energy balance step 1'!L17</f>
        <v>0</v>
      </c>
      <c r="L12">
        <f>'Corrected energy balance step 1'!M17</f>
        <v>0</v>
      </c>
      <c r="M12">
        <f>'Corrected energy balance step 1'!N17</f>
        <v>0</v>
      </c>
      <c r="N12">
        <f>'Corrected energy balance step 1'!O17</f>
        <v>0</v>
      </c>
      <c r="O12">
        <f>'Corrected energy balance step 1'!P17</f>
        <v>0</v>
      </c>
      <c r="P12">
        <f>'Corrected energy balance step 1'!Q17</f>
        <v>0</v>
      </c>
      <c r="Q12">
        <f>'Corrected energy balance step 1'!R17</f>
        <v>0</v>
      </c>
      <c r="R12">
        <f>'Corrected energy balance step 1'!S17</f>
        <v>0</v>
      </c>
      <c r="S12">
        <f>'Corrected energy balance step 1'!T17</f>
        <v>0</v>
      </c>
      <c r="T12">
        <f>'Corrected energy balance step 1'!U17</f>
        <v>0</v>
      </c>
      <c r="U12">
        <f>'Corrected energy balance step 1'!V17</f>
        <v>0</v>
      </c>
      <c r="V12">
        <f>'Corrected energy balance step 1'!W17</f>
        <v>0</v>
      </c>
      <c r="W12">
        <f>'Corrected energy balance step 1'!X17</f>
        <v>0</v>
      </c>
      <c r="X12">
        <f>'Corrected energy balance step 1'!Y17</f>
        <v>0</v>
      </c>
      <c r="Y12">
        <f>'Corrected energy balance step 1'!Z17</f>
        <v>0</v>
      </c>
      <c r="Z12">
        <f>'Corrected energy balance step 1'!AA17</f>
        <v>0</v>
      </c>
      <c r="AA12">
        <f>'Corrected energy balance step 1'!AB17</f>
        <v>0</v>
      </c>
      <c r="AB12">
        <f>'Corrected energy balance step 1'!AC17</f>
        <v>0</v>
      </c>
      <c r="AC12">
        <f>'Corrected energy balance step 1'!AD17</f>
        <v>0</v>
      </c>
      <c r="AD12">
        <f>'Corrected energy balance step 1'!AE17</f>
        <v>0</v>
      </c>
      <c r="AE12">
        <f>'Corrected energy balance step 1'!AF17</f>
        <v>0</v>
      </c>
      <c r="AF12">
        <f>'Corrected energy balance step 1'!AG17</f>
        <v>0</v>
      </c>
      <c r="AG12">
        <f>'Corrected energy balance step 1'!AH17</f>
        <v>0</v>
      </c>
      <c r="AH12">
        <f>'Corrected energy balance step 1'!AI17</f>
        <v>0</v>
      </c>
      <c r="AI12">
        <f>'Corrected energy balance step 1'!AJ17</f>
        <v>0</v>
      </c>
      <c r="AJ12">
        <f>'Corrected energy balance step 1'!AK17</f>
        <v>0</v>
      </c>
      <c r="AK12">
        <f>'Corrected energy balance step 1'!AL17</f>
        <v>0</v>
      </c>
      <c r="AL12">
        <f>'Corrected energy balance step 1'!AM17</f>
        <v>0</v>
      </c>
      <c r="AM12">
        <f>'Corrected energy balance step 1'!AN17</f>
        <v>0</v>
      </c>
      <c r="AN12">
        <f>'Corrected energy balance step 1'!AO17</f>
        <v>0</v>
      </c>
      <c r="AO12">
        <f>'Corrected energy balance step 1'!AP17</f>
        <v>0</v>
      </c>
      <c r="AP12">
        <f>'Corrected energy balance step 1'!AQ17</f>
        <v>0</v>
      </c>
      <c r="AQ12">
        <f>'Corrected energy balance step 1'!AR17</f>
        <v>0</v>
      </c>
      <c r="AR12">
        <f>'Corrected energy balance step 1'!AS17</f>
        <v>0</v>
      </c>
      <c r="AS12">
        <f>'Corrected energy balance step 1'!AT17</f>
        <v>0</v>
      </c>
      <c r="AT12">
        <f>'Corrected energy balance step 1'!AU17</f>
        <v>0</v>
      </c>
      <c r="AU12">
        <f>'Corrected energy balance step 1'!AV17</f>
        <v>0</v>
      </c>
      <c r="AV12">
        <f>'Corrected energy balance step 1'!AW17</f>
        <v>0</v>
      </c>
      <c r="AW12">
        <f>'Corrected energy balance step 1'!AX17</f>
        <v>0</v>
      </c>
      <c r="AX12">
        <f>'Corrected energy balance step 1'!AY17</f>
        <v>0</v>
      </c>
      <c r="AY12">
        <f>'Corrected energy balance step 1'!AZ17</f>
        <v>0</v>
      </c>
      <c r="AZ12">
        <f>'Corrected energy balance step 1'!BA17</f>
        <v>0</v>
      </c>
      <c r="BA12">
        <f>'Corrected energy balance step 1'!BB17</f>
        <v>0</v>
      </c>
      <c r="BB12">
        <f>'Corrected energy balance step 1'!BC17</f>
        <v>0</v>
      </c>
      <c r="BC12">
        <f>'Corrected energy balance step 1'!BD17</f>
        <v>0</v>
      </c>
      <c r="BD12">
        <f>'Corrected energy balance step 1'!BE17</f>
        <v>0</v>
      </c>
      <c r="BE12">
        <f>'Corrected energy balance step 1'!BF17</f>
        <v>0</v>
      </c>
      <c r="BF12">
        <f>'Corrected energy balance step 1'!BG17</f>
        <v>0</v>
      </c>
      <c r="BG12">
        <f>'Corrected energy balance step 1'!BH17</f>
        <v>0</v>
      </c>
      <c r="BH12">
        <f>'Corrected energy balance step 1'!BI17</f>
        <v>0</v>
      </c>
      <c r="BI12">
        <f>'Corrected energy balance step 1'!BJ17</f>
        <v>0</v>
      </c>
      <c r="BJ12">
        <f>'Corrected energy balance step 1'!BK17</f>
        <v>0</v>
      </c>
      <c r="BK12">
        <f>'Corrected energy balance step 1'!BL17</f>
        <v>0</v>
      </c>
      <c r="BL12">
        <f>'Corrected energy balance step 1'!BM17</f>
        <v>0</v>
      </c>
      <c r="BM12">
        <f>'Corrected energy balance step 1'!BN17</f>
        <v>0</v>
      </c>
      <c r="BN12">
        <f>'Corrected energy balance step 1'!BO17</f>
        <v>0</v>
      </c>
    </row>
    <row r="13" spans="1:66" x14ac:dyDescent="0.2">
      <c r="A13" t="s">
        <v>66</v>
      </c>
      <c r="B13" t="e">
        <f>'Corrected energy balance step 1'!C18</f>
        <v>#DIV/0!</v>
      </c>
      <c r="C13" t="e">
        <f>'Corrected energy balance step 1'!D18</f>
        <v>#DIV/0!</v>
      </c>
      <c r="D13" t="e">
        <f>'Corrected energy balance step 1'!E18</f>
        <v>#DIV/0!</v>
      </c>
      <c r="E13" t="e">
        <f>'Corrected energy balance step 1'!F18</f>
        <v>#DIV/0!</v>
      </c>
      <c r="F13" t="e">
        <f>'Corrected energy balance step 1'!G18</f>
        <v>#DIV/0!</v>
      </c>
      <c r="G13" t="e">
        <f>'Corrected energy balance step 1'!H18</f>
        <v>#DIV/0!</v>
      </c>
      <c r="H13" t="e">
        <f>'Corrected energy balance step 1'!I18</f>
        <v>#DIV/0!</v>
      </c>
      <c r="I13" t="e">
        <f>'Corrected energy balance step 1'!J18</f>
        <v>#DIV/0!</v>
      </c>
      <c r="J13" t="e">
        <f>'Corrected energy balance step 1'!K18</f>
        <v>#DIV/0!</v>
      </c>
      <c r="K13" t="e">
        <f>'Corrected energy balance step 1'!L18</f>
        <v>#DIV/0!</v>
      </c>
      <c r="L13" t="e">
        <f>'Corrected energy balance step 1'!M18</f>
        <v>#DIV/0!</v>
      </c>
      <c r="M13" t="e">
        <f>'Corrected energy balance step 1'!N18</f>
        <v>#DIV/0!</v>
      </c>
      <c r="N13">
        <f>'Corrected energy balance step 1'!O18</f>
        <v>0</v>
      </c>
      <c r="O13">
        <f>'Corrected energy balance step 1'!P18</f>
        <v>0</v>
      </c>
      <c r="P13">
        <f>'Corrected energy balance step 1'!Q18</f>
        <v>0</v>
      </c>
      <c r="Q13">
        <f>'Corrected energy balance step 1'!R18</f>
        <v>0</v>
      </c>
      <c r="R13" t="e">
        <f>'Corrected energy balance step 1'!S18</f>
        <v>#DIV/0!</v>
      </c>
      <c r="S13" t="e">
        <f>'Corrected energy balance step 1'!T18</f>
        <v>#DIV/0!</v>
      </c>
      <c r="T13" t="e">
        <f>'Corrected energy balance step 1'!U18</f>
        <v>#DIV/0!</v>
      </c>
      <c r="U13" t="e">
        <f>'Corrected energy balance step 1'!V18</f>
        <v>#DIV/0!</v>
      </c>
      <c r="V13" t="e">
        <f>'Corrected energy balance step 1'!W18</f>
        <v>#DIV/0!</v>
      </c>
      <c r="W13" t="e">
        <f>'Corrected energy balance step 1'!X18</f>
        <v>#DIV/0!</v>
      </c>
      <c r="X13" t="e">
        <f>'Corrected energy balance step 1'!Y18</f>
        <v>#DIV/0!</v>
      </c>
      <c r="Y13" t="e">
        <f>'Corrected energy balance step 1'!Z18</f>
        <v>#DIV/0!</v>
      </c>
      <c r="Z13" t="e">
        <f>'Corrected energy balance step 1'!AA18</f>
        <v>#DIV/0!</v>
      </c>
      <c r="AA13" t="e">
        <f>'Corrected energy balance step 1'!AB18</f>
        <v>#DIV/0!</v>
      </c>
      <c r="AB13" t="e">
        <f>'Corrected energy balance step 1'!AC18</f>
        <v>#DIV/0!</v>
      </c>
      <c r="AC13" t="e">
        <f>'Corrected energy balance step 1'!AD18</f>
        <v>#DIV/0!</v>
      </c>
      <c r="AD13" t="e">
        <f>'Corrected energy balance step 1'!AE18</f>
        <v>#DIV/0!</v>
      </c>
      <c r="AE13" t="e">
        <f>'Corrected energy balance step 1'!AF18</f>
        <v>#DIV/0!</v>
      </c>
      <c r="AF13" t="e">
        <f>'Corrected energy balance step 1'!AG18</f>
        <v>#DIV/0!</v>
      </c>
      <c r="AG13" t="e">
        <f>'Corrected energy balance step 1'!AH18</f>
        <v>#DIV/0!</v>
      </c>
      <c r="AH13" t="e">
        <f>'Corrected energy balance step 1'!AI18</f>
        <v>#DIV/0!</v>
      </c>
      <c r="AI13" t="e">
        <f>'Corrected energy balance step 1'!AJ18</f>
        <v>#DIV/0!</v>
      </c>
      <c r="AJ13" t="e">
        <f>'Corrected energy balance step 1'!AK18</f>
        <v>#DIV/0!</v>
      </c>
      <c r="AK13" t="e">
        <f>'Corrected energy balance step 1'!AL18</f>
        <v>#DIV/0!</v>
      </c>
      <c r="AL13" t="e">
        <f>'Corrected energy balance step 1'!AM18</f>
        <v>#DIV/0!</v>
      </c>
      <c r="AM13" t="e">
        <f>'Corrected energy balance step 1'!AN18</f>
        <v>#DIV/0!</v>
      </c>
      <c r="AN13" t="e">
        <f>'Corrected energy balance step 1'!AO18</f>
        <v>#DIV/0!</v>
      </c>
      <c r="AO13" t="e">
        <f>'Corrected energy balance step 1'!AP18</f>
        <v>#DIV/0!</v>
      </c>
      <c r="AP13" t="e">
        <f>'Corrected energy balance step 1'!AQ18</f>
        <v>#DIV/0!</v>
      </c>
      <c r="AQ13" t="e">
        <f>'Corrected energy balance step 1'!AR18</f>
        <v>#DIV/0!</v>
      </c>
      <c r="AR13" t="e">
        <f>'Corrected energy balance step 1'!AS18</f>
        <v>#DIV/0!</v>
      </c>
      <c r="AS13" t="e">
        <f>'Corrected energy balance step 1'!AT18</f>
        <v>#DIV/0!</v>
      </c>
      <c r="AT13" t="e">
        <f>'Corrected energy balance step 1'!AU18</f>
        <v>#DIV/0!</v>
      </c>
      <c r="AU13" t="e">
        <f>'Corrected energy balance step 1'!AV18</f>
        <v>#DIV/0!</v>
      </c>
      <c r="AV13" t="e">
        <f>'Corrected energy balance step 1'!AW18</f>
        <v>#DIV/0!</v>
      </c>
      <c r="AW13" t="e">
        <f>'Corrected energy balance step 1'!AX18</f>
        <v>#DIV/0!</v>
      </c>
      <c r="AX13" t="e">
        <f>'Corrected energy balance step 1'!AY18</f>
        <v>#DIV/0!</v>
      </c>
      <c r="AY13" t="e">
        <f>'Corrected energy balance step 1'!AZ18</f>
        <v>#DIV/0!</v>
      </c>
      <c r="AZ13">
        <f>'Corrected energy balance step 1'!BA18</f>
        <v>0</v>
      </c>
      <c r="BA13">
        <f>'Corrected energy balance step 1'!BB18</f>
        <v>0</v>
      </c>
      <c r="BB13">
        <f>'Corrected energy balance step 1'!BC18</f>
        <v>0</v>
      </c>
      <c r="BC13">
        <f>'Corrected energy balance step 1'!BD18</f>
        <v>0</v>
      </c>
      <c r="BD13">
        <f>'Corrected energy balance step 1'!BE18</f>
        <v>0</v>
      </c>
      <c r="BE13">
        <f>'Corrected energy balance step 1'!BF18</f>
        <v>0</v>
      </c>
      <c r="BF13">
        <f>'Corrected energy balance step 1'!BG18</f>
        <v>0</v>
      </c>
      <c r="BG13">
        <f>'Corrected energy balance step 1'!BH18</f>
        <v>0</v>
      </c>
      <c r="BH13">
        <f>'Corrected energy balance step 1'!BI18</f>
        <v>0</v>
      </c>
      <c r="BI13">
        <f>'Corrected energy balance step 1'!BJ18</f>
        <v>0</v>
      </c>
      <c r="BJ13">
        <f>'Corrected energy balance step 1'!BK18</f>
        <v>0</v>
      </c>
      <c r="BK13" t="e">
        <f>'Corrected energy balance step 1'!BL18</f>
        <v>#DIV/0!</v>
      </c>
      <c r="BL13" t="e">
        <f>'Corrected energy balance step 1'!BM18</f>
        <v>#DIV/0!</v>
      </c>
      <c r="BM13" t="e">
        <f>'Corrected energy balance step 1'!BN18</f>
        <v>#DIV/0!</v>
      </c>
      <c r="BN13">
        <f>'Corrected energy balance step 1'!BO18</f>
        <v>0</v>
      </c>
    </row>
    <row r="14" spans="1:66" x14ac:dyDescent="0.2">
      <c r="A14" t="s">
        <v>67</v>
      </c>
      <c r="B14">
        <f>'Corrected energy balance step 1'!C19</f>
        <v>0</v>
      </c>
      <c r="C14">
        <f>'Corrected energy balance step 1'!D19</f>
        <v>0</v>
      </c>
      <c r="D14">
        <f>'Corrected energy balance step 1'!E19</f>
        <v>0</v>
      </c>
      <c r="E14">
        <f>'Corrected energy balance step 1'!F19</f>
        <v>0</v>
      </c>
      <c r="F14">
        <f>'Corrected energy balance step 1'!G19</f>
        <v>0</v>
      </c>
      <c r="G14">
        <f>'Corrected energy balance step 1'!H19</f>
        <v>0</v>
      </c>
      <c r="H14">
        <f>'Corrected energy balance step 1'!I19</f>
        <v>0</v>
      </c>
      <c r="I14">
        <f>'Corrected energy balance step 1'!J19</f>
        <v>0</v>
      </c>
      <c r="J14">
        <f>'Corrected energy balance step 1'!K19</f>
        <v>0</v>
      </c>
      <c r="K14">
        <f>'Corrected energy balance step 1'!L19</f>
        <v>0</v>
      </c>
      <c r="L14">
        <f>'Corrected energy balance step 1'!M19</f>
        <v>0</v>
      </c>
      <c r="M14">
        <f>'Corrected energy balance step 1'!N19</f>
        <v>0</v>
      </c>
      <c r="N14">
        <f>'Corrected energy balance step 1'!O19</f>
        <v>0</v>
      </c>
      <c r="O14">
        <f>'Corrected energy balance step 1'!P19</f>
        <v>0</v>
      </c>
      <c r="P14">
        <f>'Corrected energy balance step 1'!Q19</f>
        <v>0</v>
      </c>
      <c r="Q14">
        <f>'Corrected energy balance step 1'!R19</f>
        <v>0</v>
      </c>
      <c r="R14">
        <f>'Corrected energy balance step 1'!S19</f>
        <v>0</v>
      </c>
      <c r="S14">
        <f>'Corrected energy balance step 1'!T19</f>
        <v>0</v>
      </c>
      <c r="T14">
        <f>'Corrected energy balance step 1'!U19</f>
        <v>0</v>
      </c>
      <c r="U14">
        <f>'Corrected energy balance step 1'!V19</f>
        <v>0</v>
      </c>
      <c r="V14">
        <f>'Corrected energy balance step 1'!W19</f>
        <v>0</v>
      </c>
      <c r="W14">
        <f>'Corrected energy balance step 1'!X19</f>
        <v>0</v>
      </c>
      <c r="X14">
        <f>'Corrected energy balance step 1'!Y19</f>
        <v>0</v>
      </c>
      <c r="Y14">
        <f>'Corrected energy balance step 1'!Z19</f>
        <v>0</v>
      </c>
      <c r="Z14">
        <f>'Corrected energy balance step 1'!AA19</f>
        <v>0</v>
      </c>
      <c r="AA14">
        <f>'Corrected energy balance step 1'!AB19</f>
        <v>0</v>
      </c>
      <c r="AB14">
        <f>'Corrected energy balance step 1'!AC19</f>
        <v>0</v>
      </c>
      <c r="AC14">
        <f>'Corrected energy balance step 1'!AD19</f>
        <v>0</v>
      </c>
      <c r="AD14">
        <f>'Corrected energy balance step 1'!AE19</f>
        <v>0</v>
      </c>
      <c r="AE14">
        <f>'Corrected energy balance step 1'!AF19</f>
        <v>0</v>
      </c>
      <c r="AF14">
        <f>'Corrected energy balance step 1'!AG19</f>
        <v>0</v>
      </c>
      <c r="AG14">
        <f>'Corrected energy balance step 1'!AH19</f>
        <v>0</v>
      </c>
      <c r="AH14">
        <f>'Corrected energy balance step 1'!AI19</f>
        <v>0</v>
      </c>
      <c r="AI14">
        <f>'Corrected energy balance step 1'!AJ19</f>
        <v>0</v>
      </c>
      <c r="AJ14">
        <f>'Corrected energy balance step 1'!AK19</f>
        <v>0</v>
      </c>
      <c r="AK14">
        <f>'Corrected energy balance step 1'!AL19</f>
        <v>0</v>
      </c>
      <c r="AL14">
        <f>'Corrected energy balance step 1'!AM19</f>
        <v>0</v>
      </c>
      <c r="AM14">
        <f>'Corrected energy balance step 1'!AN19</f>
        <v>0</v>
      </c>
      <c r="AN14">
        <f>'Corrected energy balance step 1'!AO19</f>
        <v>0</v>
      </c>
      <c r="AO14">
        <f>'Corrected energy balance step 1'!AP19</f>
        <v>0</v>
      </c>
      <c r="AP14">
        <f>'Corrected energy balance step 1'!AQ19</f>
        <v>0</v>
      </c>
      <c r="AQ14">
        <f>'Corrected energy balance step 1'!AR19</f>
        <v>0</v>
      </c>
      <c r="AR14">
        <f>'Corrected energy balance step 1'!AS19</f>
        <v>0</v>
      </c>
      <c r="AS14">
        <f>'Corrected energy balance step 1'!AT19</f>
        <v>0</v>
      </c>
      <c r="AT14">
        <f>'Corrected energy balance step 1'!AU19</f>
        <v>0</v>
      </c>
      <c r="AU14">
        <f>'Corrected energy balance step 1'!AV19</f>
        <v>0</v>
      </c>
      <c r="AV14">
        <f>'Corrected energy balance step 1'!AW19</f>
        <v>0</v>
      </c>
      <c r="AW14">
        <f>'Corrected energy balance step 1'!AX19</f>
        <v>0</v>
      </c>
      <c r="AX14">
        <f>'Corrected energy balance step 1'!AY19</f>
        <v>0</v>
      </c>
      <c r="AY14">
        <f>'Corrected energy balance step 1'!AZ19</f>
        <v>0</v>
      </c>
      <c r="AZ14">
        <f>'Corrected energy balance step 1'!BA19</f>
        <v>0</v>
      </c>
      <c r="BA14">
        <f>'Corrected energy balance step 1'!BB19</f>
        <v>0</v>
      </c>
      <c r="BB14">
        <f>'Corrected energy balance step 1'!BC19</f>
        <v>0</v>
      </c>
      <c r="BC14">
        <f>'Corrected energy balance step 1'!BD19</f>
        <v>0</v>
      </c>
      <c r="BD14">
        <f>'Corrected energy balance step 1'!BE19</f>
        <v>0</v>
      </c>
      <c r="BE14">
        <f>'Corrected energy balance step 1'!BF19</f>
        <v>0</v>
      </c>
      <c r="BF14">
        <f>'Corrected energy balance step 1'!BG19</f>
        <v>0</v>
      </c>
      <c r="BG14">
        <f>'Corrected energy balance step 1'!BH19</f>
        <v>0</v>
      </c>
      <c r="BH14">
        <f>'Corrected energy balance step 1'!BI19</f>
        <v>0</v>
      </c>
      <c r="BI14">
        <f>'Corrected energy balance step 1'!BJ19</f>
        <v>0</v>
      </c>
      <c r="BJ14">
        <f>'Corrected energy balance step 1'!BK19</f>
        <v>0</v>
      </c>
      <c r="BK14">
        <f>'Corrected energy balance step 1'!BL19</f>
        <v>0</v>
      </c>
      <c r="BL14">
        <f>'Corrected energy balance step 1'!BM19</f>
        <v>0</v>
      </c>
      <c r="BM14">
        <f>'Corrected energy balance step 1'!BN19</f>
        <v>0</v>
      </c>
      <c r="BN14">
        <f>'Corrected energy balance step 1'!BO19</f>
        <v>0</v>
      </c>
    </row>
    <row r="15" spans="1:66" x14ac:dyDescent="0.2">
      <c r="A15" t="s">
        <v>68</v>
      </c>
      <c r="B15">
        <f>'Corrected energy balance step 1'!C20</f>
        <v>0</v>
      </c>
      <c r="C15">
        <f>'Corrected energy balance step 1'!D20</f>
        <v>0</v>
      </c>
      <c r="D15">
        <f>'Corrected energy balance step 1'!E20</f>
        <v>0</v>
      </c>
      <c r="E15">
        <f>'Corrected energy balance step 1'!F20</f>
        <v>0</v>
      </c>
      <c r="F15">
        <f>'Corrected energy balance step 1'!G20</f>
        <v>0</v>
      </c>
      <c r="G15">
        <f>'Corrected energy balance step 1'!H20</f>
        <v>0</v>
      </c>
      <c r="H15">
        <f>'Corrected energy balance step 1'!I20</f>
        <v>0</v>
      </c>
      <c r="I15">
        <f>'Corrected energy balance step 1'!J20</f>
        <v>0</v>
      </c>
      <c r="J15">
        <f>'Corrected energy balance step 1'!K20</f>
        <v>0</v>
      </c>
      <c r="K15">
        <f>'Corrected energy balance step 1'!L20</f>
        <v>0</v>
      </c>
      <c r="L15">
        <f>'Corrected energy balance step 1'!M20</f>
        <v>0</v>
      </c>
      <c r="M15">
        <f>'Corrected energy balance step 1'!N20</f>
        <v>0</v>
      </c>
      <c r="N15">
        <f>'Corrected energy balance step 1'!O20</f>
        <v>0</v>
      </c>
      <c r="O15">
        <f>'Corrected energy balance step 1'!P20</f>
        <v>0</v>
      </c>
      <c r="P15">
        <f>'Corrected energy balance step 1'!Q20</f>
        <v>0</v>
      </c>
      <c r="Q15">
        <f>'Corrected energy balance step 1'!R20</f>
        <v>0</v>
      </c>
      <c r="R15">
        <f>'Corrected energy balance step 1'!S20</f>
        <v>0</v>
      </c>
      <c r="S15">
        <f>'Corrected energy balance step 1'!T20</f>
        <v>0</v>
      </c>
      <c r="T15">
        <f>'Corrected energy balance step 1'!U20</f>
        <v>0</v>
      </c>
      <c r="U15">
        <f>'Corrected energy balance step 1'!V20</f>
        <v>0</v>
      </c>
      <c r="V15">
        <f>'Corrected energy balance step 1'!W20</f>
        <v>0</v>
      </c>
      <c r="W15">
        <f>'Corrected energy balance step 1'!X20</f>
        <v>0</v>
      </c>
      <c r="X15">
        <f>'Corrected energy balance step 1'!Y20</f>
        <v>0</v>
      </c>
      <c r="Y15">
        <f>'Corrected energy balance step 1'!Z20</f>
        <v>0</v>
      </c>
      <c r="Z15">
        <f>'Corrected energy balance step 1'!AA20</f>
        <v>0</v>
      </c>
      <c r="AA15">
        <f>'Corrected energy balance step 1'!AB20</f>
        <v>0</v>
      </c>
      <c r="AB15">
        <f>'Corrected energy balance step 1'!AC20</f>
        <v>0</v>
      </c>
      <c r="AC15">
        <f>'Corrected energy balance step 1'!AD20</f>
        <v>0</v>
      </c>
      <c r="AD15">
        <f>'Corrected energy balance step 1'!AE20</f>
        <v>0</v>
      </c>
      <c r="AE15">
        <f>'Corrected energy balance step 1'!AF20</f>
        <v>0</v>
      </c>
      <c r="AF15">
        <f>'Corrected energy balance step 1'!AG20</f>
        <v>0</v>
      </c>
      <c r="AG15">
        <f>'Corrected energy balance step 1'!AH20</f>
        <v>0</v>
      </c>
      <c r="AH15">
        <f>'Corrected energy balance step 1'!AI20</f>
        <v>0</v>
      </c>
      <c r="AI15">
        <f>'Corrected energy balance step 1'!AJ20</f>
        <v>0</v>
      </c>
      <c r="AJ15">
        <f>'Corrected energy balance step 1'!AK20</f>
        <v>0</v>
      </c>
      <c r="AK15">
        <f>'Corrected energy balance step 1'!AL20</f>
        <v>0</v>
      </c>
      <c r="AL15">
        <f>'Corrected energy balance step 1'!AM20</f>
        <v>0</v>
      </c>
      <c r="AM15">
        <f>'Corrected energy balance step 1'!AN20</f>
        <v>0</v>
      </c>
      <c r="AN15">
        <f>'Corrected energy balance step 1'!AO20</f>
        <v>0</v>
      </c>
      <c r="AO15">
        <f>'Corrected energy balance step 1'!AP20</f>
        <v>0</v>
      </c>
      <c r="AP15">
        <f>'Corrected energy balance step 1'!AQ20</f>
        <v>0</v>
      </c>
      <c r="AQ15">
        <f>'Corrected energy balance step 1'!AR20</f>
        <v>0</v>
      </c>
      <c r="AR15">
        <f>'Corrected energy balance step 1'!AS20</f>
        <v>0</v>
      </c>
      <c r="AS15">
        <f>'Corrected energy balance step 1'!AT20</f>
        <v>0</v>
      </c>
      <c r="AT15">
        <f>'Corrected energy balance step 1'!AU20</f>
        <v>0</v>
      </c>
      <c r="AU15">
        <f>'Corrected energy balance step 1'!AV20</f>
        <v>0</v>
      </c>
      <c r="AV15">
        <f>'Corrected energy balance step 1'!AW20</f>
        <v>0</v>
      </c>
      <c r="AW15">
        <f>'Corrected energy balance step 1'!AX20</f>
        <v>0</v>
      </c>
      <c r="AX15">
        <f>'Corrected energy balance step 1'!AY20</f>
        <v>0</v>
      </c>
      <c r="AY15">
        <f>'Corrected energy balance step 1'!AZ20</f>
        <v>0</v>
      </c>
      <c r="AZ15">
        <f>'Corrected energy balance step 1'!BA20</f>
        <v>0</v>
      </c>
      <c r="BA15">
        <f>'Corrected energy balance step 1'!BB20</f>
        <v>0</v>
      </c>
      <c r="BB15">
        <f>'Corrected energy balance step 1'!BC20</f>
        <v>0</v>
      </c>
      <c r="BC15">
        <f>'Corrected energy balance step 1'!BD20</f>
        <v>0</v>
      </c>
      <c r="BD15">
        <f>'Corrected energy balance step 1'!BE20</f>
        <v>0</v>
      </c>
      <c r="BE15">
        <f>'Corrected energy balance step 1'!BF20</f>
        <v>0</v>
      </c>
      <c r="BF15">
        <f>'Corrected energy balance step 1'!BG20</f>
        <v>0</v>
      </c>
      <c r="BG15">
        <f>'Corrected energy balance step 1'!BH20</f>
        <v>0</v>
      </c>
      <c r="BH15">
        <f>'Corrected energy balance step 1'!BI20</f>
        <v>0</v>
      </c>
      <c r="BI15">
        <f>'Corrected energy balance step 1'!BJ20</f>
        <v>0</v>
      </c>
      <c r="BJ15">
        <f>'Corrected energy balance step 1'!BK20</f>
        <v>0</v>
      </c>
      <c r="BK15">
        <f>'Corrected energy balance step 1'!BL20</f>
        <v>0</v>
      </c>
      <c r="BL15">
        <f>'Corrected energy balance step 1'!BM20</f>
        <v>0</v>
      </c>
      <c r="BM15">
        <f>'Corrected energy balance step 1'!BN20</f>
        <v>0</v>
      </c>
      <c r="BN15">
        <f>'Corrected energy balance step 1'!BO20</f>
        <v>0</v>
      </c>
    </row>
    <row r="16" spans="1:66" x14ac:dyDescent="0.2">
      <c r="A16" t="s">
        <v>69</v>
      </c>
      <c r="B16" t="e">
        <f>'Corrected energy balance step 1'!C21</f>
        <v>#DIV/0!</v>
      </c>
      <c r="C16" t="e">
        <f>'Corrected energy balance step 1'!D21</f>
        <v>#DIV/0!</v>
      </c>
      <c r="D16" t="e">
        <f>'Corrected energy balance step 1'!E21</f>
        <v>#DIV/0!</v>
      </c>
      <c r="E16" t="e">
        <f>'Corrected energy balance step 1'!F21</f>
        <v>#DIV/0!</v>
      </c>
      <c r="F16" t="e">
        <f>'Corrected energy balance step 1'!G21</f>
        <v>#DIV/0!</v>
      </c>
      <c r="G16" t="e">
        <f>'Corrected energy balance step 1'!H21</f>
        <v>#DIV/0!</v>
      </c>
      <c r="H16" t="e">
        <f>'Corrected energy balance step 1'!I21</f>
        <v>#DIV/0!</v>
      </c>
      <c r="I16" t="e">
        <f>'Corrected energy balance step 1'!J21</f>
        <v>#DIV/0!</v>
      </c>
      <c r="J16" t="e">
        <f>'Corrected energy balance step 1'!K21</f>
        <v>#DIV/0!</v>
      </c>
      <c r="K16" t="e">
        <f>'Corrected energy balance step 1'!L21</f>
        <v>#DIV/0!</v>
      </c>
      <c r="L16" t="e">
        <f>'Corrected energy balance step 1'!M21</f>
        <v>#DIV/0!</v>
      </c>
      <c r="M16" t="e">
        <f>'Corrected energy balance step 1'!N21</f>
        <v>#DIV/0!</v>
      </c>
      <c r="N16">
        <f>'Corrected energy balance step 1'!O21</f>
        <v>0</v>
      </c>
      <c r="O16">
        <f>'Corrected energy balance step 1'!P21</f>
        <v>0</v>
      </c>
      <c r="P16">
        <f>'Corrected energy balance step 1'!Q21</f>
        <v>0</v>
      </c>
      <c r="Q16">
        <f>'Corrected energy balance step 1'!R21</f>
        <v>0</v>
      </c>
      <c r="R16">
        <f>'Corrected energy balance step 1'!S21</f>
        <v>0</v>
      </c>
      <c r="S16" t="e">
        <f>'Corrected energy balance step 1'!T21</f>
        <v>#DIV/0!</v>
      </c>
      <c r="T16">
        <f>'Corrected energy balance step 1'!U21</f>
        <v>0</v>
      </c>
      <c r="U16">
        <f>'Corrected energy balance step 1'!V21</f>
        <v>0</v>
      </c>
      <c r="V16">
        <f>'Corrected energy balance step 1'!W21</f>
        <v>0</v>
      </c>
      <c r="W16">
        <f>'Corrected energy balance step 1'!X21</f>
        <v>0</v>
      </c>
      <c r="X16">
        <f>'Corrected energy balance step 1'!Y21</f>
        <v>0</v>
      </c>
      <c r="Y16">
        <f>'Corrected energy balance step 1'!Z21</f>
        <v>0</v>
      </c>
      <c r="Z16">
        <f>'Corrected energy balance step 1'!AA21</f>
        <v>0</v>
      </c>
      <c r="AA16">
        <f>'Corrected energy balance step 1'!AB21</f>
        <v>0</v>
      </c>
      <c r="AB16">
        <f>'Corrected energy balance step 1'!AC21</f>
        <v>0</v>
      </c>
      <c r="AC16">
        <f>'Corrected energy balance step 1'!AD21</f>
        <v>0</v>
      </c>
      <c r="AD16">
        <f>'Corrected energy balance step 1'!AE21</f>
        <v>0</v>
      </c>
      <c r="AE16">
        <f>'Corrected energy balance step 1'!AF21</f>
        <v>0</v>
      </c>
      <c r="AF16">
        <f>'Corrected energy balance step 1'!AG21</f>
        <v>0</v>
      </c>
      <c r="AG16">
        <f>'Corrected energy balance step 1'!AH21</f>
        <v>0</v>
      </c>
      <c r="AH16">
        <f>'Corrected energy balance step 1'!AI21</f>
        <v>0</v>
      </c>
      <c r="AI16">
        <f>'Corrected energy balance step 1'!AJ21</f>
        <v>0</v>
      </c>
      <c r="AJ16">
        <f>'Corrected energy balance step 1'!AK21</f>
        <v>0</v>
      </c>
      <c r="AK16">
        <f>'Corrected energy balance step 1'!AL21</f>
        <v>0</v>
      </c>
      <c r="AL16">
        <f>'Corrected energy balance step 1'!AM21</f>
        <v>0</v>
      </c>
      <c r="AM16">
        <f>'Corrected energy balance step 1'!AN21</f>
        <v>0</v>
      </c>
      <c r="AN16">
        <f>'Corrected energy balance step 1'!AO21</f>
        <v>0</v>
      </c>
      <c r="AO16">
        <f>'Corrected energy balance step 1'!AP21</f>
        <v>0</v>
      </c>
      <c r="AP16">
        <f>'Corrected energy balance step 1'!AQ21</f>
        <v>0</v>
      </c>
      <c r="AQ16" t="e">
        <f>'Corrected energy balance step 1'!AR21</f>
        <v>#DIV/0!</v>
      </c>
      <c r="AR16" t="e">
        <f>'Corrected energy balance step 1'!AS21</f>
        <v>#DIV/0!</v>
      </c>
      <c r="AS16" t="e">
        <f>'Corrected energy balance step 1'!AT21</f>
        <v>#DIV/0!</v>
      </c>
      <c r="AT16" t="e">
        <f>'Corrected energy balance step 1'!AU21</f>
        <v>#DIV/0!</v>
      </c>
      <c r="AU16" t="e">
        <f>'Corrected energy balance step 1'!AV21</f>
        <v>#DIV/0!</v>
      </c>
      <c r="AV16">
        <f>'Corrected energy balance step 1'!AW21</f>
        <v>0</v>
      </c>
      <c r="AW16">
        <f>'Corrected energy balance step 1'!AX21</f>
        <v>0</v>
      </c>
      <c r="AX16">
        <f>'Corrected energy balance step 1'!AY21</f>
        <v>0</v>
      </c>
      <c r="AY16" t="e">
        <f>'Corrected energy balance step 1'!AZ21</f>
        <v>#DIV/0!</v>
      </c>
      <c r="AZ16">
        <f>'Corrected energy balance step 1'!BA21</f>
        <v>0</v>
      </c>
      <c r="BA16">
        <f>'Corrected energy balance step 1'!BB21</f>
        <v>0</v>
      </c>
      <c r="BB16">
        <f>'Corrected energy balance step 1'!BC21</f>
        <v>0</v>
      </c>
      <c r="BC16">
        <f>'Corrected energy balance step 1'!BD21</f>
        <v>0</v>
      </c>
      <c r="BD16">
        <f>'Corrected energy balance step 1'!BE21</f>
        <v>0</v>
      </c>
      <c r="BE16">
        <f>'Corrected energy balance step 1'!BF21</f>
        <v>0</v>
      </c>
      <c r="BF16">
        <f>'Corrected energy balance step 1'!BG21</f>
        <v>0</v>
      </c>
      <c r="BG16">
        <f>'Corrected energy balance step 1'!BH21</f>
        <v>0</v>
      </c>
      <c r="BH16">
        <f>'Corrected energy balance step 1'!BI21</f>
        <v>0</v>
      </c>
      <c r="BI16">
        <f>'Corrected energy balance step 1'!BJ21</f>
        <v>0</v>
      </c>
      <c r="BJ16">
        <f>'Corrected energy balance step 1'!BK21</f>
        <v>0</v>
      </c>
      <c r="BK16">
        <f>'Corrected energy balance step 1'!BL21</f>
        <v>0</v>
      </c>
      <c r="BL16" t="e">
        <f>'Corrected energy balance step 1'!BM21</f>
        <v>#DIV/0!</v>
      </c>
      <c r="BM16" t="e">
        <f>'Corrected energy balance step 1'!BN21</f>
        <v>#DIV/0!</v>
      </c>
      <c r="BN16">
        <f>'Corrected energy balance step 1'!BO21</f>
        <v>0</v>
      </c>
    </row>
    <row r="17" spans="1:66" x14ac:dyDescent="0.2">
      <c r="A17" t="s">
        <v>70</v>
      </c>
      <c r="B17" t="e">
        <f>'Corrected energy balance step 1'!C22</f>
        <v>#DIV/0!</v>
      </c>
      <c r="C17" t="e">
        <f>'Corrected energy balance step 1'!D22</f>
        <v>#DIV/0!</v>
      </c>
      <c r="D17" t="e">
        <f>'Corrected energy balance step 1'!E22</f>
        <v>#DIV/0!</v>
      </c>
      <c r="E17" t="e">
        <f>'Corrected energy balance step 1'!F22</f>
        <v>#DIV/0!</v>
      </c>
      <c r="F17" t="e">
        <f>'Corrected energy balance step 1'!G22</f>
        <v>#DIV/0!</v>
      </c>
      <c r="G17" t="e">
        <f>'Corrected energy balance step 1'!H22</f>
        <v>#DIV/0!</v>
      </c>
      <c r="H17" t="e">
        <f>'Corrected energy balance step 1'!I22</f>
        <v>#DIV/0!</v>
      </c>
      <c r="I17" t="e">
        <f>'Corrected energy balance step 1'!J22</f>
        <v>#DIV/0!</v>
      </c>
      <c r="J17" t="e">
        <f>'Corrected energy balance step 1'!K22</f>
        <v>#DIV/0!</v>
      </c>
      <c r="K17" t="e">
        <f>'Corrected energy balance step 1'!L22</f>
        <v>#DIV/0!</v>
      </c>
      <c r="L17" t="e">
        <f>'Corrected energy balance step 1'!M22</f>
        <v>#DIV/0!</v>
      </c>
      <c r="M17" t="e">
        <f>'Corrected energy balance step 1'!N22</f>
        <v>#DIV/0!</v>
      </c>
      <c r="N17">
        <f>'Corrected energy balance step 1'!O22</f>
        <v>0</v>
      </c>
      <c r="O17">
        <f>'Corrected energy balance step 1'!P22</f>
        <v>0</v>
      </c>
      <c r="P17">
        <f>'Corrected energy balance step 1'!Q22</f>
        <v>0</v>
      </c>
      <c r="Q17">
        <f>'Corrected energy balance step 1'!R22</f>
        <v>0</v>
      </c>
      <c r="R17" t="e">
        <f>'Corrected energy balance step 1'!S22</f>
        <v>#DIV/0!</v>
      </c>
      <c r="S17" t="e">
        <f>'Corrected energy balance step 1'!T22</f>
        <v>#DIV/0!</v>
      </c>
      <c r="T17" t="e">
        <f>'Corrected energy balance step 1'!U22</f>
        <v>#DIV/0!</v>
      </c>
      <c r="U17" t="e">
        <f>'Corrected energy balance step 1'!V22</f>
        <v>#DIV/0!</v>
      </c>
      <c r="V17" t="e">
        <f>'Corrected energy balance step 1'!W22</f>
        <v>#DIV/0!</v>
      </c>
      <c r="W17" t="e">
        <f>'Corrected energy balance step 1'!X22</f>
        <v>#DIV/0!</v>
      </c>
      <c r="X17" t="e">
        <f>'Corrected energy balance step 1'!Y22</f>
        <v>#DIV/0!</v>
      </c>
      <c r="Y17" t="e">
        <f>'Corrected energy balance step 1'!Z22</f>
        <v>#DIV/0!</v>
      </c>
      <c r="Z17" t="e">
        <f>'Corrected energy balance step 1'!AA22</f>
        <v>#DIV/0!</v>
      </c>
      <c r="AA17" t="e">
        <f>'Corrected energy balance step 1'!AB22</f>
        <v>#DIV/0!</v>
      </c>
      <c r="AB17" t="e">
        <f>'Corrected energy balance step 1'!AC22</f>
        <v>#DIV/0!</v>
      </c>
      <c r="AC17" t="e">
        <f>'Corrected energy balance step 1'!AD22</f>
        <v>#DIV/0!</v>
      </c>
      <c r="AD17" t="e">
        <f>'Corrected energy balance step 1'!AE22</f>
        <v>#DIV/0!</v>
      </c>
      <c r="AE17" t="e">
        <f>'Corrected energy balance step 1'!AF22</f>
        <v>#DIV/0!</v>
      </c>
      <c r="AF17" t="e">
        <f>'Corrected energy balance step 1'!AG22</f>
        <v>#DIV/0!</v>
      </c>
      <c r="AG17" t="e">
        <f>'Corrected energy balance step 1'!AH22</f>
        <v>#DIV/0!</v>
      </c>
      <c r="AH17" t="e">
        <f>'Corrected energy balance step 1'!AI22</f>
        <v>#DIV/0!</v>
      </c>
      <c r="AI17" t="e">
        <f>'Corrected energy balance step 1'!AJ22</f>
        <v>#DIV/0!</v>
      </c>
      <c r="AJ17" t="e">
        <f>'Corrected energy balance step 1'!AK22</f>
        <v>#DIV/0!</v>
      </c>
      <c r="AK17" t="e">
        <f>'Corrected energy balance step 1'!AL22</f>
        <v>#DIV/0!</v>
      </c>
      <c r="AL17" t="e">
        <f>'Corrected energy balance step 1'!AM22</f>
        <v>#DIV/0!</v>
      </c>
      <c r="AM17" t="e">
        <f>'Corrected energy balance step 1'!AN22</f>
        <v>#DIV/0!</v>
      </c>
      <c r="AN17" t="e">
        <f>'Corrected energy balance step 1'!AO22</f>
        <v>#DIV/0!</v>
      </c>
      <c r="AO17" t="e">
        <f>'Corrected energy balance step 1'!AP22</f>
        <v>#DIV/0!</v>
      </c>
      <c r="AP17" t="e">
        <f>'Corrected energy balance step 1'!AQ22</f>
        <v>#DIV/0!</v>
      </c>
      <c r="AQ17">
        <f>'Corrected energy balance step 1'!AR22</f>
        <v>0</v>
      </c>
      <c r="AR17">
        <f>'Corrected energy balance step 1'!AS22</f>
        <v>0</v>
      </c>
      <c r="AS17">
        <f>'Corrected energy balance step 1'!AT22</f>
        <v>0</v>
      </c>
      <c r="AT17" t="e">
        <f>'Corrected energy balance step 1'!AU22</f>
        <v>#DIV/0!</v>
      </c>
      <c r="AU17" t="e">
        <f>'Corrected energy balance step 1'!AV22</f>
        <v>#DIV/0!</v>
      </c>
      <c r="AV17" t="e">
        <f>'Corrected energy balance step 1'!AW22</f>
        <v>#DIV/0!</v>
      </c>
      <c r="AW17" t="e">
        <f>'Corrected energy balance step 1'!AX22</f>
        <v>#DIV/0!</v>
      </c>
      <c r="AX17" t="e">
        <f>'Corrected energy balance step 1'!AY22</f>
        <v>#DIV/0!</v>
      </c>
      <c r="AY17" t="e">
        <f>'Corrected energy balance step 1'!AZ22</f>
        <v>#DIV/0!</v>
      </c>
      <c r="AZ17">
        <f>'Corrected energy balance step 1'!BA22</f>
        <v>0</v>
      </c>
      <c r="BA17">
        <f>'Corrected energy balance step 1'!BB22</f>
        <v>0</v>
      </c>
      <c r="BB17">
        <f>'Corrected energy balance step 1'!BC22</f>
        <v>0</v>
      </c>
      <c r="BC17">
        <f>'Corrected energy balance step 1'!BD22</f>
        <v>0</v>
      </c>
      <c r="BD17">
        <f>'Corrected energy balance step 1'!BE22</f>
        <v>0</v>
      </c>
      <c r="BE17">
        <f>'Corrected energy balance step 1'!BF22</f>
        <v>0</v>
      </c>
      <c r="BF17">
        <f>'Corrected energy balance step 1'!BG22</f>
        <v>0</v>
      </c>
      <c r="BG17">
        <f>'Corrected energy balance step 1'!BH22</f>
        <v>0</v>
      </c>
      <c r="BH17">
        <f>'Corrected energy balance step 1'!BI22</f>
        <v>0</v>
      </c>
      <c r="BI17">
        <f>'Corrected energy balance step 1'!BJ22</f>
        <v>0</v>
      </c>
      <c r="BJ17">
        <f>'Corrected energy balance step 1'!BK22</f>
        <v>0</v>
      </c>
      <c r="BK17" t="e">
        <f>'Corrected energy balance step 1'!BL22</f>
        <v>#DIV/0!</v>
      </c>
      <c r="BL17" t="e">
        <f>'Corrected energy balance step 1'!BM22</f>
        <v>#DIV/0!</v>
      </c>
      <c r="BM17" t="e">
        <f>'Corrected energy balance step 1'!BN22</f>
        <v>#DIV/0!</v>
      </c>
      <c r="BN17">
        <f>'Corrected energy balance step 1'!BO22</f>
        <v>0</v>
      </c>
    </row>
    <row r="18" spans="1:66" x14ac:dyDescent="0.2">
      <c r="A18" t="s">
        <v>71</v>
      </c>
      <c r="B18">
        <f>'Corrected energy balance step 1'!C23</f>
        <v>0</v>
      </c>
      <c r="C18">
        <f>'Corrected energy balance step 1'!D23</f>
        <v>0</v>
      </c>
      <c r="D18">
        <f>'Corrected energy balance step 1'!E23</f>
        <v>0</v>
      </c>
      <c r="E18">
        <f>'Corrected energy balance step 1'!F23</f>
        <v>0</v>
      </c>
      <c r="F18">
        <f>'Corrected energy balance step 1'!G23</f>
        <v>0</v>
      </c>
      <c r="G18">
        <f>'Corrected energy balance step 1'!H23</f>
        <v>0</v>
      </c>
      <c r="H18">
        <f>'Corrected energy balance step 1'!I23</f>
        <v>0</v>
      </c>
      <c r="I18">
        <f>'Corrected energy balance step 1'!J23</f>
        <v>0</v>
      </c>
      <c r="J18">
        <f>'Corrected energy balance step 1'!K23</f>
        <v>0</v>
      </c>
      <c r="K18">
        <f>'Corrected energy balance step 1'!L23</f>
        <v>0</v>
      </c>
      <c r="L18">
        <f>'Corrected energy balance step 1'!M23</f>
        <v>0</v>
      </c>
      <c r="M18">
        <f>'Corrected energy balance step 1'!N23</f>
        <v>0</v>
      </c>
      <c r="N18">
        <f>'Corrected energy balance step 1'!O23</f>
        <v>0</v>
      </c>
      <c r="O18">
        <f>'Corrected energy balance step 1'!P23</f>
        <v>0</v>
      </c>
      <c r="P18">
        <f>'Corrected energy balance step 1'!Q23</f>
        <v>0</v>
      </c>
      <c r="Q18">
        <f>'Corrected energy balance step 1'!R23</f>
        <v>0</v>
      </c>
      <c r="R18">
        <f>'Corrected energy balance step 1'!S23</f>
        <v>0</v>
      </c>
      <c r="S18">
        <f>'Corrected energy balance step 1'!T23</f>
        <v>0</v>
      </c>
      <c r="T18">
        <f>'Corrected energy balance step 1'!U23</f>
        <v>0</v>
      </c>
      <c r="U18">
        <f>'Corrected energy balance step 1'!V23</f>
        <v>0</v>
      </c>
      <c r="V18">
        <f>'Corrected energy balance step 1'!W23</f>
        <v>0</v>
      </c>
      <c r="W18">
        <f>'Corrected energy balance step 1'!X23</f>
        <v>0</v>
      </c>
      <c r="X18">
        <f>'Corrected energy balance step 1'!Y23</f>
        <v>0</v>
      </c>
      <c r="Y18">
        <f>'Corrected energy balance step 1'!Z23</f>
        <v>0</v>
      </c>
      <c r="Z18">
        <f>'Corrected energy balance step 1'!AA23</f>
        <v>0</v>
      </c>
      <c r="AA18">
        <f>'Corrected energy balance step 1'!AB23</f>
        <v>0</v>
      </c>
      <c r="AB18">
        <f>'Corrected energy balance step 1'!AC23</f>
        <v>0</v>
      </c>
      <c r="AC18">
        <f>'Corrected energy balance step 1'!AD23</f>
        <v>0</v>
      </c>
      <c r="AD18">
        <f>'Corrected energy balance step 1'!AE23</f>
        <v>0</v>
      </c>
      <c r="AE18">
        <f>'Corrected energy balance step 1'!AF23</f>
        <v>0</v>
      </c>
      <c r="AF18">
        <f>'Corrected energy balance step 1'!AG23</f>
        <v>0</v>
      </c>
      <c r="AG18">
        <f>'Corrected energy balance step 1'!AH23</f>
        <v>0</v>
      </c>
      <c r="AH18">
        <f>'Corrected energy balance step 1'!AI23</f>
        <v>0</v>
      </c>
      <c r="AI18">
        <f>'Corrected energy balance step 1'!AJ23</f>
        <v>0</v>
      </c>
      <c r="AJ18">
        <f>'Corrected energy balance step 1'!AK23</f>
        <v>0</v>
      </c>
      <c r="AK18">
        <f>'Corrected energy balance step 1'!AL23</f>
        <v>0</v>
      </c>
      <c r="AL18">
        <f>'Corrected energy balance step 1'!AM23</f>
        <v>0</v>
      </c>
      <c r="AM18">
        <f>'Corrected energy balance step 1'!AN23</f>
        <v>0</v>
      </c>
      <c r="AN18">
        <f>'Corrected energy balance step 1'!AO23</f>
        <v>0</v>
      </c>
      <c r="AO18">
        <f>'Corrected energy balance step 1'!AP23</f>
        <v>0</v>
      </c>
      <c r="AP18">
        <f>'Corrected energy balance step 1'!AQ23</f>
        <v>0</v>
      </c>
      <c r="AQ18">
        <f>'Corrected energy balance step 1'!AR23</f>
        <v>0</v>
      </c>
      <c r="AR18">
        <f>'Corrected energy balance step 1'!AS23</f>
        <v>0</v>
      </c>
      <c r="AS18">
        <f>'Corrected energy balance step 1'!AT23</f>
        <v>0</v>
      </c>
      <c r="AT18">
        <f>'Corrected energy balance step 1'!AU23</f>
        <v>0</v>
      </c>
      <c r="AU18">
        <f>'Corrected energy balance step 1'!AV23</f>
        <v>0</v>
      </c>
      <c r="AV18">
        <f>'Corrected energy balance step 1'!AW23</f>
        <v>0</v>
      </c>
      <c r="AW18">
        <f>'Corrected energy balance step 1'!AX23</f>
        <v>0</v>
      </c>
      <c r="AX18">
        <f>'Corrected energy balance step 1'!AY23</f>
        <v>0</v>
      </c>
      <c r="AY18">
        <f>'Corrected energy balance step 1'!AZ23</f>
        <v>0</v>
      </c>
      <c r="AZ18">
        <f>'Corrected energy balance step 1'!BA23</f>
        <v>0</v>
      </c>
      <c r="BA18">
        <f>'Corrected energy balance step 1'!BB23</f>
        <v>0</v>
      </c>
      <c r="BB18">
        <f>'Corrected energy balance step 1'!BC23</f>
        <v>0</v>
      </c>
      <c r="BC18">
        <f>'Corrected energy balance step 1'!BD23</f>
        <v>0</v>
      </c>
      <c r="BD18">
        <f>'Corrected energy balance step 1'!BE23</f>
        <v>0</v>
      </c>
      <c r="BE18">
        <f>'Corrected energy balance step 1'!BF23</f>
        <v>0</v>
      </c>
      <c r="BF18">
        <f>'Corrected energy balance step 1'!BG23</f>
        <v>0</v>
      </c>
      <c r="BG18">
        <f>'Corrected energy balance step 1'!BH23</f>
        <v>0</v>
      </c>
      <c r="BH18">
        <f>'Corrected energy balance step 1'!BI23</f>
        <v>0</v>
      </c>
      <c r="BI18">
        <f>'Corrected energy balance step 1'!BJ23</f>
        <v>0</v>
      </c>
      <c r="BJ18">
        <f>'Corrected energy balance step 1'!BK23</f>
        <v>0</v>
      </c>
      <c r="BK18">
        <f>'Corrected energy balance step 1'!BL23</f>
        <v>0</v>
      </c>
      <c r="BL18">
        <f>'Corrected energy balance step 1'!BM23</f>
        <v>0</v>
      </c>
      <c r="BM18">
        <f>'Corrected energy balance step 1'!BN23</f>
        <v>0</v>
      </c>
      <c r="BN18">
        <f>'Corrected energy balance step 1'!BO23</f>
        <v>0</v>
      </c>
    </row>
    <row r="19" spans="1:66" x14ac:dyDescent="0.2">
      <c r="A19" t="s">
        <v>72</v>
      </c>
      <c r="B19">
        <f>'Corrected energy balance step 1'!C24</f>
        <v>0</v>
      </c>
      <c r="C19">
        <f>'Corrected energy balance step 1'!D24</f>
        <v>0</v>
      </c>
      <c r="D19">
        <f>'Corrected energy balance step 1'!E24</f>
        <v>0</v>
      </c>
      <c r="E19">
        <f>'Corrected energy balance step 1'!F24</f>
        <v>0</v>
      </c>
      <c r="F19">
        <f>'Corrected energy balance step 1'!G24</f>
        <v>0</v>
      </c>
      <c r="G19">
        <f>'Corrected energy balance step 1'!H24</f>
        <v>0</v>
      </c>
      <c r="H19">
        <f>'Corrected energy balance step 1'!I24</f>
        <v>0</v>
      </c>
      <c r="I19">
        <f>'Corrected energy balance step 1'!J24</f>
        <v>0</v>
      </c>
      <c r="J19">
        <f>'Corrected energy balance step 1'!K24</f>
        <v>0</v>
      </c>
      <c r="K19">
        <f>'Corrected energy balance step 1'!L24</f>
        <v>0</v>
      </c>
      <c r="L19">
        <f>'Corrected energy balance step 1'!M24</f>
        <v>0</v>
      </c>
      <c r="M19">
        <f>'Corrected energy balance step 1'!N24</f>
        <v>0</v>
      </c>
      <c r="N19">
        <f>'Corrected energy balance step 1'!O24</f>
        <v>0</v>
      </c>
      <c r="O19">
        <f>'Corrected energy balance step 1'!P24</f>
        <v>0</v>
      </c>
      <c r="P19">
        <f>'Corrected energy balance step 1'!Q24</f>
        <v>0</v>
      </c>
      <c r="Q19">
        <f>'Corrected energy balance step 1'!R24</f>
        <v>0</v>
      </c>
      <c r="R19">
        <f>'Corrected energy balance step 1'!S24</f>
        <v>0</v>
      </c>
      <c r="S19">
        <f>'Corrected energy balance step 1'!T24</f>
        <v>0</v>
      </c>
      <c r="T19">
        <f>'Corrected energy balance step 1'!U24</f>
        <v>0</v>
      </c>
      <c r="U19">
        <f>'Corrected energy balance step 1'!V24</f>
        <v>0</v>
      </c>
      <c r="V19">
        <f>'Corrected energy balance step 1'!W24</f>
        <v>0</v>
      </c>
      <c r="W19">
        <f>'Corrected energy balance step 1'!X24</f>
        <v>0</v>
      </c>
      <c r="X19">
        <f>'Corrected energy balance step 1'!Y24</f>
        <v>0</v>
      </c>
      <c r="Y19">
        <f>'Corrected energy balance step 1'!Z24</f>
        <v>0</v>
      </c>
      <c r="Z19">
        <f>'Corrected energy balance step 1'!AA24</f>
        <v>0</v>
      </c>
      <c r="AA19">
        <f>'Corrected energy balance step 1'!AB24</f>
        <v>0</v>
      </c>
      <c r="AB19">
        <f>'Corrected energy balance step 1'!AC24</f>
        <v>0</v>
      </c>
      <c r="AC19">
        <f>'Corrected energy balance step 1'!AD24</f>
        <v>0</v>
      </c>
      <c r="AD19">
        <f>'Corrected energy balance step 1'!AE24</f>
        <v>0</v>
      </c>
      <c r="AE19">
        <f>'Corrected energy balance step 1'!AF24</f>
        <v>0</v>
      </c>
      <c r="AF19">
        <f>'Corrected energy balance step 1'!AG24</f>
        <v>0</v>
      </c>
      <c r="AG19">
        <f>'Corrected energy balance step 1'!AH24</f>
        <v>0</v>
      </c>
      <c r="AH19">
        <f>'Corrected energy balance step 1'!AI24</f>
        <v>0</v>
      </c>
      <c r="AI19">
        <f>'Corrected energy balance step 1'!AJ24</f>
        <v>0</v>
      </c>
      <c r="AJ19">
        <f>'Corrected energy balance step 1'!AK24</f>
        <v>0</v>
      </c>
      <c r="AK19">
        <f>'Corrected energy balance step 1'!AL24</f>
        <v>0</v>
      </c>
      <c r="AL19">
        <f>'Corrected energy balance step 1'!AM24</f>
        <v>0</v>
      </c>
      <c r="AM19">
        <f>'Corrected energy balance step 1'!AN24</f>
        <v>0</v>
      </c>
      <c r="AN19">
        <f>'Corrected energy balance step 1'!AO24</f>
        <v>0</v>
      </c>
      <c r="AO19">
        <f>'Corrected energy balance step 1'!AP24</f>
        <v>0</v>
      </c>
      <c r="AP19">
        <f>'Corrected energy balance step 1'!AQ24</f>
        <v>0</v>
      </c>
      <c r="AQ19">
        <f>'Corrected energy balance step 1'!AR24</f>
        <v>0</v>
      </c>
      <c r="AR19">
        <f>'Corrected energy balance step 1'!AS24</f>
        <v>0</v>
      </c>
      <c r="AS19">
        <f>'Corrected energy balance step 1'!AT24</f>
        <v>0</v>
      </c>
      <c r="AT19">
        <f>'Corrected energy balance step 1'!AU24</f>
        <v>0</v>
      </c>
      <c r="AU19">
        <f>'Corrected energy balance step 1'!AV24</f>
        <v>0</v>
      </c>
      <c r="AV19">
        <f>'Corrected energy balance step 1'!AW24</f>
        <v>0</v>
      </c>
      <c r="AW19">
        <f>'Corrected energy balance step 1'!AX24</f>
        <v>0</v>
      </c>
      <c r="AX19">
        <f>'Corrected energy balance step 1'!AY24</f>
        <v>0</v>
      </c>
      <c r="AY19">
        <f>'Corrected energy balance step 1'!AZ24</f>
        <v>0</v>
      </c>
      <c r="AZ19">
        <f>'Corrected energy balance step 1'!BA24</f>
        <v>0</v>
      </c>
      <c r="BA19">
        <f>'Corrected energy balance step 1'!BB24</f>
        <v>0</v>
      </c>
      <c r="BB19">
        <f>'Corrected energy balance step 1'!BC24</f>
        <v>0</v>
      </c>
      <c r="BC19">
        <f>'Corrected energy balance step 1'!BD24</f>
        <v>0</v>
      </c>
      <c r="BD19">
        <f>'Corrected energy balance step 1'!BE24</f>
        <v>0</v>
      </c>
      <c r="BE19">
        <f>'Corrected energy balance step 1'!BF24</f>
        <v>0</v>
      </c>
      <c r="BF19">
        <f>'Corrected energy balance step 1'!BG24</f>
        <v>0</v>
      </c>
      <c r="BG19">
        <f>'Corrected energy balance step 1'!BH24</f>
        <v>0</v>
      </c>
      <c r="BH19">
        <f>'Corrected energy balance step 1'!BI24</f>
        <v>0</v>
      </c>
      <c r="BI19">
        <f>'Corrected energy balance step 1'!BJ24</f>
        <v>0</v>
      </c>
      <c r="BJ19">
        <f>'Corrected energy balance step 1'!BK24</f>
        <v>0</v>
      </c>
      <c r="BK19">
        <f>'Corrected energy balance step 1'!BL24</f>
        <v>0</v>
      </c>
      <c r="BL19">
        <f>'Corrected energy balance step 1'!BM24</f>
        <v>0</v>
      </c>
      <c r="BM19">
        <f>'Corrected energy balance step 1'!BN24</f>
        <v>0</v>
      </c>
      <c r="BN19">
        <f>'Corrected energy balance step 1'!BO24</f>
        <v>0</v>
      </c>
    </row>
    <row r="20" spans="1:66" x14ac:dyDescent="0.2">
      <c r="A20" t="s">
        <v>73</v>
      </c>
      <c r="B20">
        <f>'Corrected energy balance step 1'!C25</f>
        <v>0</v>
      </c>
      <c r="C20">
        <f>'Corrected energy balance step 1'!D25</f>
        <v>0</v>
      </c>
      <c r="D20">
        <f>'Corrected energy balance step 1'!E25</f>
        <v>0</v>
      </c>
      <c r="E20">
        <f>'Corrected energy balance step 1'!F25</f>
        <v>0</v>
      </c>
      <c r="F20">
        <f>'Corrected energy balance step 1'!G25</f>
        <v>0</v>
      </c>
      <c r="G20">
        <f>'Corrected energy balance step 1'!H25</f>
        <v>0</v>
      </c>
      <c r="H20">
        <f>'Corrected energy balance step 1'!I25</f>
        <v>0</v>
      </c>
      <c r="I20">
        <f>'Corrected energy balance step 1'!J25</f>
        <v>0</v>
      </c>
      <c r="J20">
        <f>'Corrected energy balance step 1'!K25</f>
        <v>0</v>
      </c>
      <c r="K20">
        <f>'Corrected energy balance step 1'!L25</f>
        <v>0</v>
      </c>
      <c r="L20">
        <f>'Corrected energy balance step 1'!M25</f>
        <v>0</v>
      </c>
      <c r="M20">
        <f>'Corrected energy balance step 1'!N25</f>
        <v>0</v>
      </c>
      <c r="N20">
        <f>'Corrected energy balance step 1'!O25</f>
        <v>0</v>
      </c>
      <c r="O20">
        <f>'Corrected energy balance step 1'!P25</f>
        <v>0</v>
      </c>
      <c r="P20">
        <f>'Corrected energy balance step 1'!Q25</f>
        <v>0</v>
      </c>
      <c r="Q20">
        <f>'Corrected energy balance step 1'!R25</f>
        <v>0</v>
      </c>
      <c r="R20">
        <f>'Corrected energy balance step 1'!S25</f>
        <v>0</v>
      </c>
      <c r="S20">
        <f>'Corrected energy balance step 1'!T25</f>
        <v>0</v>
      </c>
      <c r="T20">
        <f>'Corrected energy balance step 1'!U25</f>
        <v>0</v>
      </c>
      <c r="U20">
        <f>'Corrected energy balance step 1'!V25</f>
        <v>0</v>
      </c>
      <c r="V20">
        <f>'Corrected energy balance step 1'!W25</f>
        <v>0</v>
      </c>
      <c r="W20">
        <f>'Corrected energy balance step 1'!X25</f>
        <v>0</v>
      </c>
      <c r="X20">
        <f>'Corrected energy balance step 1'!Y25</f>
        <v>0</v>
      </c>
      <c r="Y20">
        <f>'Corrected energy balance step 1'!Z25</f>
        <v>0</v>
      </c>
      <c r="Z20">
        <f>'Corrected energy balance step 1'!AA25</f>
        <v>0</v>
      </c>
      <c r="AA20">
        <f>'Corrected energy balance step 1'!AB25</f>
        <v>0</v>
      </c>
      <c r="AB20">
        <f>'Corrected energy balance step 1'!AC25</f>
        <v>0</v>
      </c>
      <c r="AC20">
        <f>'Corrected energy balance step 1'!AD25</f>
        <v>0</v>
      </c>
      <c r="AD20">
        <f>'Corrected energy balance step 1'!AE25</f>
        <v>0</v>
      </c>
      <c r="AE20">
        <f>'Corrected energy balance step 1'!AF25</f>
        <v>0</v>
      </c>
      <c r="AF20">
        <f>'Corrected energy balance step 1'!AG25</f>
        <v>0</v>
      </c>
      <c r="AG20">
        <f>'Corrected energy balance step 1'!AH25</f>
        <v>0</v>
      </c>
      <c r="AH20">
        <f>'Corrected energy balance step 1'!AI25</f>
        <v>0</v>
      </c>
      <c r="AI20">
        <f>'Corrected energy balance step 1'!AJ25</f>
        <v>0</v>
      </c>
      <c r="AJ20">
        <f>'Corrected energy balance step 1'!AK25</f>
        <v>0</v>
      </c>
      <c r="AK20">
        <f>'Corrected energy balance step 1'!AL25</f>
        <v>0</v>
      </c>
      <c r="AL20">
        <f>'Corrected energy balance step 1'!AM25</f>
        <v>0</v>
      </c>
      <c r="AM20">
        <f>'Corrected energy balance step 1'!AN25</f>
        <v>0</v>
      </c>
      <c r="AN20">
        <f>'Corrected energy balance step 1'!AO25</f>
        <v>0</v>
      </c>
      <c r="AO20">
        <f>'Corrected energy balance step 1'!AP25</f>
        <v>0</v>
      </c>
      <c r="AP20">
        <f>'Corrected energy balance step 1'!AQ25</f>
        <v>0</v>
      </c>
      <c r="AQ20">
        <f>'Corrected energy balance step 1'!AR25</f>
        <v>0</v>
      </c>
      <c r="AR20">
        <f>'Corrected energy balance step 1'!AS25</f>
        <v>0</v>
      </c>
      <c r="AS20">
        <f>'Corrected energy balance step 1'!AT25</f>
        <v>0</v>
      </c>
      <c r="AT20">
        <f>'Corrected energy balance step 1'!AU25</f>
        <v>0</v>
      </c>
      <c r="AU20">
        <f>'Corrected energy balance step 1'!AV25</f>
        <v>0</v>
      </c>
      <c r="AV20">
        <f>'Corrected energy balance step 1'!AW25</f>
        <v>0</v>
      </c>
      <c r="AW20">
        <f>'Corrected energy balance step 1'!AX25</f>
        <v>0</v>
      </c>
      <c r="AX20">
        <f>'Corrected energy balance step 1'!AY25</f>
        <v>0</v>
      </c>
      <c r="AY20">
        <f>'Corrected energy balance step 1'!AZ25</f>
        <v>0</v>
      </c>
      <c r="AZ20">
        <f>'Corrected energy balance step 1'!BA25</f>
        <v>0</v>
      </c>
      <c r="BA20">
        <f>'Corrected energy balance step 1'!BB25</f>
        <v>0</v>
      </c>
      <c r="BB20">
        <f>'Corrected energy balance step 1'!BC25</f>
        <v>0</v>
      </c>
      <c r="BC20">
        <f>'Corrected energy balance step 1'!BD25</f>
        <v>0</v>
      </c>
      <c r="BD20">
        <f>'Corrected energy balance step 1'!BE25</f>
        <v>0</v>
      </c>
      <c r="BE20">
        <f>'Corrected energy balance step 1'!BF25</f>
        <v>0</v>
      </c>
      <c r="BF20">
        <f>'Corrected energy balance step 1'!BG25</f>
        <v>0</v>
      </c>
      <c r="BG20">
        <f>'Corrected energy balance step 1'!BH25</f>
        <v>0</v>
      </c>
      <c r="BH20">
        <f>'Corrected energy balance step 1'!BI25</f>
        <v>0</v>
      </c>
      <c r="BI20">
        <f>'Corrected energy balance step 1'!BJ25</f>
        <v>0</v>
      </c>
      <c r="BJ20">
        <f>'Corrected energy balance step 1'!BK25</f>
        <v>0</v>
      </c>
      <c r="BK20">
        <f>'Corrected energy balance step 1'!BL25</f>
        <v>0</v>
      </c>
      <c r="BL20">
        <f>'Corrected energy balance step 1'!BM25</f>
        <v>0</v>
      </c>
      <c r="BM20">
        <f>'Corrected energy balance step 1'!BN25</f>
        <v>0</v>
      </c>
      <c r="BN20">
        <f>'Corrected energy balance step 1'!BO25</f>
        <v>0</v>
      </c>
    </row>
    <row r="21" spans="1:66" x14ac:dyDescent="0.2">
      <c r="A21" t="s">
        <v>74</v>
      </c>
      <c r="B21">
        <f>'Corrected energy balance step 1'!C26</f>
        <v>0</v>
      </c>
      <c r="C21">
        <f>'Corrected energy balance step 1'!D26</f>
        <v>0</v>
      </c>
      <c r="D21">
        <f>'Corrected energy balance step 1'!E26</f>
        <v>0</v>
      </c>
      <c r="E21">
        <f>'Corrected energy balance step 1'!F26</f>
        <v>0</v>
      </c>
      <c r="F21">
        <f>'Corrected energy balance step 1'!G26</f>
        <v>0</v>
      </c>
      <c r="G21">
        <f>'Corrected energy balance step 1'!H26</f>
        <v>0</v>
      </c>
      <c r="H21">
        <f>'Corrected energy balance step 1'!I26</f>
        <v>0</v>
      </c>
      <c r="I21">
        <f>'Corrected energy balance step 1'!J26</f>
        <v>0</v>
      </c>
      <c r="J21">
        <f>'Corrected energy balance step 1'!K26</f>
        <v>0</v>
      </c>
      <c r="K21">
        <f>'Corrected energy balance step 1'!L26</f>
        <v>0</v>
      </c>
      <c r="L21">
        <f>'Corrected energy balance step 1'!M26</f>
        <v>0</v>
      </c>
      <c r="M21">
        <f>'Corrected energy balance step 1'!N26</f>
        <v>0</v>
      </c>
      <c r="N21">
        <f>'Corrected energy balance step 1'!O26</f>
        <v>0</v>
      </c>
      <c r="O21">
        <f>'Corrected energy balance step 1'!P26</f>
        <v>0</v>
      </c>
      <c r="P21">
        <f>'Corrected energy balance step 1'!Q26</f>
        <v>0</v>
      </c>
      <c r="Q21">
        <f>'Corrected energy balance step 1'!R26</f>
        <v>0</v>
      </c>
      <c r="R21">
        <f>'Corrected energy balance step 1'!S26</f>
        <v>0</v>
      </c>
      <c r="S21">
        <f>'Corrected energy balance step 1'!T26</f>
        <v>0</v>
      </c>
      <c r="T21">
        <f>'Corrected energy balance step 1'!U26</f>
        <v>0</v>
      </c>
      <c r="U21">
        <f>'Corrected energy balance step 1'!V26</f>
        <v>0</v>
      </c>
      <c r="V21">
        <f>'Corrected energy balance step 1'!W26</f>
        <v>0</v>
      </c>
      <c r="W21">
        <f>'Corrected energy balance step 1'!X26</f>
        <v>0</v>
      </c>
      <c r="X21">
        <f>'Corrected energy balance step 1'!Y26</f>
        <v>0</v>
      </c>
      <c r="Y21">
        <f>'Corrected energy balance step 1'!Z26</f>
        <v>0</v>
      </c>
      <c r="Z21">
        <f>'Corrected energy balance step 1'!AA26</f>
        <v>0</v>
      </c>
      <c r="AA21">
        <f>'Corrected energy balance step 1'!AB26</f>
        <v>0</v>
      </c>
      <c r="AB21">
        <f>'Corrected energy balance step 1'!AC26</f>
        <v>0</v>
      </c>
      <c r="AC21">
        <f>'Corrected energy balance step 1'!AD26</f>
        <v>0</v>
      </c>
      <c r="AD21">
        <f>'Corrected energy balance step 1'!AE26</f>
        <v>0</v>
      </c>
      <c r="AE21">
        <f>'Corrected energy balance step 1'!AF26</f>
        <v>0</v>
      </c>
      <c r="AF21">
        <f>'Corrected energy balance step 1'!AG26</f>
        <v>0</v>
      </c>
      <c r="AG21">
        <f>'Corrected energy balance step 1'!AH26</f>
        <v>0</v>
      </c>
      <c r="AH21">
        <f>'Corrected energy balance step 1'!AI26</f>
        <v>0</v>
      </c>
      <c r="AI21">
        <f>'Corrected energy balance step 1'!AJ26</f>
        <v>0</v>
      </c>
      <c r="AJ21">
        <f>'Corrected energy balance step 1'!AK26</f>
        <v>0</v>
      </c>
      <c r="AK21">
        <f>'Corrected energy balance step 1'!AL26</f>
        <v>0</v>
      </c>
      <c r="AL21">
        <f>'Corrected energy balance step 1'!AM26</f>
        <v>0</v>
      </c>
      <c r="AM21">
        <f>'Corrected energy balance step 1'!AN26</f>
        <v>0</v>
      </c>
      <c r="AN21">
        <f>'Corrected energy balance step 1'!AO26</f>
        <v>0</v>
      </c>
      <c r="AO21">
        <f>'Corrected energy balance step 1'!AP26</f>
        <v>0</v>
      </c>
      <c r="AP21">
        <f>'Corrected energy balance step 1'!AQ26</f>
        <v>0</v>
      </c>
      <c r="AQ21">
        <f>'Corrected energy balance step 1'!AR26</f>
        <v>0</v>
      </c>
      <c r="AR21">
        <f>'Corrected energy balance step 1'!AS26</f>
        <v>0</v>
      </c>
      <c r="AS21">
        <f>'Corrected energy balance step 1'!AT26</f>
        <v>0</v>
      </c>
      <c r="AT21">
        <f>'Corrected energy balance step 1'!AU26</f>
        <v>0</v>
      </c>
      <c r="AU21">
        <f>'Corrected energy balance step 1'!AV26</f>
        <v>0</v>
      </c>
      <c r="AV21">
        <f>'Corrected energy balance step 1'!AW26</f>
        <v>0</v>
      </c>
      <c r="AW21">
        <f>'Corrected energy balance step 1'!AX26</f>
        <v>0</v>
      </c>
      <c r="AX21">
        <f>'Corrected energy balance step 1'!AY26</f>
        <v>0</v>
      </c>
      <c r="AY21">
        <f>'Corrected energy balance step 1'!AZ26</f>
        <v>0</v>
      </c>
      <c r="AZ21">
        <f>'Corrected energy balance step 1'!BA26</f>
        <v>0</v>
      </c>
      <c r="BA21">
        <f>'Corrected energy balance step 1'!BB26</f>
        <v>0</v>
      </c>
      <c r="BB21">
        <f>'Corrected energy balance step 1'!BC26</f>
        <v>0</v>
      </c>
      <c r="BC21">
        <f>'Corrected energy balance step 1'!BD26</f>
        <v>0</v>
      </c>
      <c r="BD21">
        <f>'Corrected energy balance step 1'!BE26</f>
        <v>0</v>
      </c>
      <c r="BE21">
        <f>'Corrected energy balance step 1'!BF26</f>
        <v>0</v>
      </c>
      <c r="BF21">
        <f>'Corrected energy balance step 1'!BG26</f>
        <v>0</v>
      </c>
      <c r="BG21">
        <f>'Corrected energy balance step 1'!BH26</f>
        <v>0</v>
      </c>
      <c r="BH21">
        <f>'Corrected energy balance step 1'!BI26</f>
        <v>0</v>
      </c>
      <c r="BI21">
        <f>'Corrected energy balance step 1'!BJ26</f>
        <v>0</v>
      </c>
      <c r="BJ21">
        <f>'Corrected energy balance step 1'!BK26</f>
        <v>0</v>
      </c>
      <c r="BK21">
        <f>'Corrected energy balance step 1'!BL26</f>
        <v>0</v>
      </c>
      <c r="BL21">
        <f>'Corrected energy balance step 1'!BM26</f>
        <v>0</v>
      </c>
      <c r="BM21">
        <f>'Corrected energy balance step 1'!BN26</f>
        <v>0</v>
      </c>
      <c r="BN21">
        <f>'Corrected energy balance step 1'!BO26</f>
        <v>0</v>
      </c>
    </row>
    <row r="22" spans="1:66" x14ac:dyDescent="0.2">
      <c r="A22" t="s">
        <v>75</v>
      </c>
      <c r="B22">
        <f>'Corrected energy balance step 1'!C27</f>
        <v>0</v>
      </c>
      <c r="C22">
        <f>'Corrected energy balance step 1'!D27</f>
        <v>0</v>
      </c>
      <c r="D22">
        <f>'Corrected energy balance step 1'!E27</f>
        <v>0</v>
      </c>
      <c r="E22">
        <f>'Corrected energy balance step 1'!F27</f>
        <v>0</v>
      </c>
      <c r="F22">
        <f>'Corrected energy balance step 1'!G27</f>
        <v>0</v>
      </c>
      <c r="G22">
        <f>'Corrected energy balance step 1'!H27</f>
        <v>0</v>
      </c>
      <c r="H22">
        <f>'Corrected energy balance step 1'!I27</f>
        <v>0</v>
      </c>
      <c r="I22">
        <f>'Corrected energy balance step 1'!J27</f>
        <v>0</v>
      </c>
      <c r="J22">
        <f>'Corrected energy balance step 1'!K27</f>
        <v>0</v>
      </c>
      <c r="K22">
        <f>'Corrected energy balance step 1'!L27</f>
        <v>0</v>
      </c>
      <c r="L22">
        <f>'Corrected energy balance step 1'!M27</f>
        <v>0</v>
      </c>
      <c r="M22">
        <f>'Corrected energy balance step 1'!N27</f>
        <v>0</v>
      </c>
      <c r="N22">
        <f>'Corrected energy balance step 1'!O27</f>
        <v>0</v>
      </c>
      <c r="O22">
        <f>'Corrected energy balance step 1'!P27</f>
        <v>0</v>
      </c>
      <c r="P22">
        <f>'Corrected energy balance step 1'!Q27</f>
        <v>0</v>
      </c>
      <c r="Q22">
        <f>'Corrected energy balance step 1'!R27</f>
        <v>0</v>
      </c>
      <c r="R22">
        <f>'Corrected energy balance step 1'!S27</f>
        <v>0</v>
      </c>
      <c r="S22">
        <f>'Corrected energy balance step 1'!T27</f>
        <v>0</v>
      </c>
      <c r="T22">
        <f>'Corrected energy balance step 1'!U27</f>
        <v>0</v>
      </c>
      <c r="U22">
        <f>'Corrected energy balance step 1'!V27</f>
        <v>0</v>
      </c>
      <c r="V22">
        <f>'Corrected energy balance step 1'!W27</f>
        <v>0</v>
      </c>
      <c r="W22">
        <f>'Corrected energy balance step 1'!X27</f>
        <v>0</v>
      </c>
      <c r="X22">
        <f>'Corrected energy balance step 1'!Y27</f>
        <v>0</v>
      </c>
      <c r="Y22">
        <f>'Corrected energy balance step 1'!Z27</f>
        <v>0</v>
      </c>
      <c r="Z22">
        <f>'Corrected energy balance step 1'!AA27</f>
        <v>0</v>
      </c>
      <c r="AA22">
        <f>'Corrected energy balance step 1'!AB27</f>
        <v>0</v>
      </c>
      <c r="AB22">
        <f>'Corrected energy balance step 1'!AC27</f>
        <v>0</v>
      </c>
      <c r="AC22">
        <f>'Corrected energy balance step 1'!AD27</f>
        <v>0</v>
      </c>
      <c r="AD22">
        <f>'Corrected energy balance step 1'!AE27</f>
        <v>0</v>
      </c>
      <c r="AE22">
        <f>'Corrected energy balance step 1'!AF27</f>
        <v>0</v>
      </c>
      <c r="AF22">
        <f>'Corrected energy balance step 1'!AG27</f>
        <v>0</v>
      </c>
      <c r="AG22">
        <f>'Corrected energy balance step 1'!AH27</f>
        <v>0</v>
      </c>
      <c r="AH22">
        <f>'Corrected energy balance step 1'!AI27</f>
        <v>0</v>
      </c>
      <c r="AI22">
        <f>'Corrected energy balance step 1'!AJ27</f>
        <v>0</v>
      </c>
      <c r="AJ22">
        <f>'Corrected energy balance step 1'!AK27</f>
        <v>0</v>
      </c>
      <c r="AK22">
        <f>'Corrected energy balance step 1'!AL27</f>
        <v>0</v>
      </c>
      <c r="AL22">
        <f>'Corrected energy balance step 1'!AM27</f>
        <v>0</v>
      </c>
      <c r="AM22">
        <f>'Corrected energy balance step 1'!AN27</f>
        <v>0</v>
      </c>
      <c r="AN22">
        <f>'Corrected energy balance step 1'!AO27</f>
        <v>0</v>
      </c>
      <c r="AO22">
        <f>'Corrected energy balance step 1'!AP27</f>
        <v>0</v>
      </c>
      <c r="AP22">
        <f>'Corrected energy balance step 1'!AQ27</f>
        <v>0</v>
      </c>
      <c r="AQ22">
        <f>'Corrected energy balance step 1'!AR27</f>
        <v>0</v>
      </c>
      <c r="AR22">
        <f>'Corrected energy balance step 1'!AS27</f>
        <v>0</v>
      </c>
      <c r="AS22">
        <f>'Corrected energy balance step 1'!AT27</f>
        <v>0</v>
      </c>
      <c r="AT22">
        <f>'Corrected energy balance step 1'!AU27</f>
        <v>0</v>
      </c>
      <c r="AU22">
        <f>'Corrected energy balance step 1'!AV27</f>
        <v>0</v>
      </c>
      <c r="AV22">
        <f>'Corrected energy balance step 1'!AW27</f>
        <v>0</v>
      </c>
      <c r="AW22">
        <f>'Corrected energy balance step 1'!AX27</f>
        <v>0</v>
      </c>
      <c r="AX22">
        <f>'Corrected energy balance step 1'!AY27</f>
        <v>0</v>
      </c>
      <c r="AY22">
        <f>'Corrected energy balance step 1'!AZ27</f>
        <v>0</v>
      </c>
      <c r="AZ22">
        <f>'Corrected energy balance step 1'!BA27</f>
        <v>0</v>
      </c>
      <c r="BA22">
        <f>'Corrected energy balance step 1'!BB27</f>
        <v>0</v>
      </c>
      <c r="BB22">
        <f>'Corrected energy balance step 1'!BC27</f>
        <v>0</v>
      </c>
      <c r="BC22">
        <f>'Corrected energy balance step 1'!BD27</f>
        <v>0</v>
      </c>
      <c r="BD22">
        <f>'Corrected energy balance step 1'!BE27</f>
        <v>0</v>
      </c>
      <c r="BE22">
        <f>'Corrected energy balance step 1'!BF27</f>
        <v>0</v>
      </c>
      <c r="BF22">
        <f>'Corrected energy balance step 1'!BG27</f>
        <v>0</v>
      </c>
      <c r="BG22">
        <f>'Corrected energy balance step 1'!BH27</f>
        <v>0</v>
      </c>
      <c r="BH22">
        <f>'Corrected energy balance step 1'!BI27</f>
        <v>0</v>
      </c>
      <c r="BI22">
        <f>'Corrected energy balance step 1'!BJ27</f>
        <v>0</v>
      </c>
      <c r="BJ22">
        <f>'Corrected energy balance step 1'!BK27</f>
        <v>0</v>
      </c>
      <c r="BK22">
        <f>'Corrected energy balance step 1'!BL27</f>
        <v>0</v>
      </c>
      <c r="BL22">
        <f>'Corrected energy balance step 1'!BM27</f>
        <v>0</v>
      </c>
      <c r="BM22">
        <f>'Corrected energy balance step 1'!BN27</f>
        <v>0</v>
      </c>
      <c r="BN22">
        <f>'Corrected energy balance step 1'!BO27</f>
        <v>0</v>
      </c>
    </row>
    <row r="23" spans="1:66" x14ac:dyDescent="0.2">
      <c r="A23" t="s">
        <v>76</v>
      </c>
      <c r="B23">
        <f>'Corrected energy balance step 1'!C28</f>
        <v>0</v>
      </c>
      <c r="C23">
        <f>'Corrected energy balance step 1'!D28</f>
        <v>0</v>
      </c>
      <c r="D23">
        <f>'Corrected energy balance step 1'!E28</f>
        <v>0</v>
      </c>
      <c r="E23">
        <f>'Corrected energy balance step 1'!F28</f>
        <v>0</v>
      </c>
      <c r="F23">
        <f>'Corrected energy balance step 1'!G28</f>
        <v>0</v>
      </c>
      <c r="G23">
        <f>'Corrected energy balance step 1'!H28</f>
        <v>0</v>
      </c>
      <c r="H23">
        <f>'Corrected energy balance step 1'!I28</f>
        <v>0</v>
      </c>
      <c r="I23">
        <f>'Corrected energy balance step 1'!J28</f>
        <v>0</v>
      </c>
      <c r="J23">
        <f>'Corrected energy balance step 1'!K28</f>
        <v>0</v>
      </c>
      <c r="K23">
        <f>'Corrected energy balance step 1'!L28</f>
        <v>0</v>
      </c>
      <c r="L23">
        <f>'Corrected energy balance step 1'!M28</f>
        <v>0</v>
      </c>
      <c r="M23">
        <f>'Corrected energy balance step 1'!N28</f>
        <v>0</v>
      </c>
      <c r="N23">
        <f>'Corrected energy balance step 1'!O28</f>
        <v>0</v>
      </c>
      <c r="O23">
        <f>'Corrected energy balance step 1'!P28</f>
        <v>0</v>
      </c>
      <c r="P23">
        <f>'Corrected energy balance step 1'!Q28</f>
        <v>0</v>
      </c>
      <c r="Q23">
        <f>'Corrected energy balance step 1'!R28</f>
        <v>0</v>
      </c>
      <c r="R23">
        <f>'Corrected energy balance step 1'!S28</f>
        <v>0</v>
      </c>
      <c r="S23">
        <f>'Corrected energy balance step 1'!T28</f>
        <v>0</v>
      </c>
      <c r="T23">
        <f>'Corrected energy balance step 1'!U28</f>
        <v>0</v>
      </c>
      <c r="U23">
        <f>'Corrected energy balance step 1'!V28</f>
        <v>0</v>
      </c>
      <c r="V23">
        <f>'Corrected energy balance step 1'!W28</f>
        <v>0</v>
      </c>
      <c r="W23">
        <f>'Corrected energy balance step 1'!X28</f>
        <v>0</v>
      </c>
      <c r="X23">
        <f>'Corrected energy balance step 1'!Y28</f>
        <v>0</v>
      </c>
      <c r="Y23">
        <f>'Corrected energy balance step 1'!Z28</f>
        <v>0</v>
      </c>
      <c r="Z23">
        <f>'Corrected energy balance step 1'!AA28</f>
        <v>0</v>
      </c>
      <c r="AA23">
        <f>'Corrected energy balance step 1'!AB28</f>
        <v>0</v>
      </c>
      <c r="AB23">
        <f>'Corrected energy balance step 1'!AC28</f>
        <v>0</v>
      </c>
      <c r="AC23">
        <f>'Corrected energy balance step 1'!AD28</f>
        <v>0</v>
      </c>
      <c r="AD23">
        <f>'Corrected energy balance step 1'!AE28</f>
        <v>0</v>
      </c>
      <c r="AE23">
        <f>'Corrected energy balance step 1'!AF28</f>
        <v>0</v>
      </c>
      <c r="AF23">
        <f>'Corrected energy balance step 1'!AG28</f>
        <v>0</v>
      </c>
      <c r="AG23">
        <f>'Corrected energy balance step 1'!AH28</f>
        <v>0</v>
      </c>
      <c r="AH23">
        <f>'Corrected energy balance step 1'!AI28</f>
        <v>0</v>
      </c>
      <c r="AI23">
        <f>'Corrected energy balance step 1'!AJ28</f>
        <v>0</v>
      </c>
      <c r="AJ23">
        <f>'Corrected energy balance step 1'!AK28</f>
        <v>0</v>
      </c>
      <c r="AK23">
        <f>'Corrected energy balance step 1'!AL28</f>
        <v>0</v>
      </c>
      <c r="AL23">
        <f>'Corrected energy balance step 1'!AM28</f>
        <v>0</v>
      </c>
      <c r="AM23">
        <f>'Corrected energy balance step 1'!AN28</f>
        <v>0</v>
      </c>
      <c r="AN23">
        <f>'Corrected energy balance step 1'!AO28</f>
        <v>0</v>
      </c>
      <c r="AO23">
        <f>'Corrected energy balance step 1'!AP28</f>
        <v>0</v>
      </c>
      <c r="AP23">
        <f>'Corrected energy balance step 1'!AQ28</f>
        <v>0</v>
      </c>
      <c r="AQ23">
        <f>'Corrected energy balance step 1'!AR28</f>
        <v>0</v>
      </c>
      <c r="AR23">
        <f>'Corrected energy balance step 1'!AS28</f>
        <v>0</v>
      </c>
      <c r="AS23">
        <f>'Corrected energy balance step 1'!AT28</f>
        <v>0</v>
      </c>
      <c r="AT23">
        <f>'Corrected energy balance step 1'!AU28</f>
        <v>0</v>
      </c>
      <c r="AU23">
        <f>'Corrected energy balance step 1'!AV28</f>
        <v>0</v>
      </c>
      <c r="AV23">
        <f>'Corrected energy balance step 1'!AW28</f>
        <v>0</v>
      </c>
      <c r="AW23">
        <f>'Corrected energy balance step 1'!AX28</f>
        <v>0</v>
      </c>
      <c r="AX23">
        <f>'Corrected energy balance step 1'!AY28</f>
        <v>0</v>
      </c>
      <c r="AY23">
        <f>'Corrected energy balance step 1'!AZ28</f>
        <v>0</v>
      </c>
      <c r="AZ23">
        <f>'Corrected energy balance step 1'!BA28</f>
        <v>0</v>
      </c>
      <c r="BA23">
        <f>'Corrected energy balance step 1'!BB28</f>
        <v>0</v>
      </c>
      <c r="BB23">
        <f>'Corrected energy balance step 1'!BC28</f>
        <v>0</v>
      </c>
      <c r="BC23">
        <f>'Corrected energy balance step 1'!BD28</f>
        <v>0</v>
      </c>
      <c r="BD23">
        <f>'Corrected energy balance step 1'!BE28</f>
        <v>0</v>
      </c>
      <c r="BE23">
        <f>'Corrected energy balance step 1'!BF28</f>
        <v>0</v>
      </c>
      <c r="BF23">
        <f>'Corrected energy balance step 1'!BG28</f>
        <v>0</v>
      </c>
      <c r="BG23">
        <f>'Corrected energy balance step 1'!BH28</f>
        <v>0</v>
      </c>
      <c r="BH23">
        <f>'Corrected energy balance step 1'!BI28</f>
        <v>0</v>
      </c>
      <c r="BI23">
        <f>'Corrected energy balance step 1'!BJ28</f>
        <v>0</v>
      </c>
      <c r="BJ23">
        <f>'Corrected energy balance step 1'!BK28</f>
        <v>0</v>
      </c>
      <c r="BK23">
        <f>'Corrected energy balance step 1'!BL28</f>
        <v>0</v>
      </c>
      <c r="BL23">
        <f>'Corrected energy balance step 1'!BM28</f>
        <v>0</v>
      </c>
      <c r="BM23">
        <f>'Corrected energy balance step 1'!BN28</f>
        <v>0</v>
      </c>
      <c r="BN23">
        <f>'Corrected energy balance step 1'!BO28</f>
        <v>0</v>
      </c>
    </row>
    <row r="24" spans="1:66" x14ac:dyDescent="0.2">
      <c r="A24" t="s">
        <v>77</v>
      </c>
      <c r="B24">
        <f>'Corrected energy balance step 1'!C29</f>
        <v>0</v>
      </c>
      <c r="C24">
        <f>'Corrected energy balance step 1'!D29</f>
        <v>0</v>
      </c>
      <c r="D24">
        <f>'Corrected energy balance step 1'!E29</f>
        <v>0</v>
      </c>
      <c r="E24">
        <f>'Corrected energy balance step 1'!F29</f>
        <v>0</v>
      </c>
      <c r="F24">
        <f>'Corrected energy balance step 1'!G29</f>
        <v>0</v>
      </c>
      <c r="G24">
        <f>'Corrected energy balance step 1'!H29</f>
        <v>0</v>
      </c>
      <c r="H24">
        <f>'Corrected energy balance step 1'!I29</f>
        <v>0</v>
      </c>
      <c r="I24">
        <f>'Corrected energy balance step 1'!J29</f>
        <v>0</v>
      </c>
      <c r="J24">
        <f>'Corrected energy balance step 1'!K29</f>
        <v>0</v>
      </c>
      <c r="K24">
        <f>'Corrected energy balance step 1'!L29</f>
        <v>0</v>
      </c>
      <c r="L24">
        <f>'Corrected energy balance step 1'!M29</f>
        <v>0</v>
      </c>
      <c r="M24">
        <f>'Corrected energy balance step 1'!N29</f>
        <v>0</v>
      </c>
      <c r="N24">
        <f>'Corrected energy balance step 1'!O29</f>
        <v>0</v>
      </c>
      <c r="O24">
        <f>'Corrected energy balance step 1'!P29</f>
        <v>0</v>
      </c>
      <c r="P24">
        <f>'Corrected energy balance step 1'!Q29</f>
        <v>0</v>
      </c>
      <c r="Q24">
        <f>'Corrected energy balance step 1'!R29</f>
        <v>0</v>
      </c>
      <c r="R24">
        <f>'Corrected energy balance step 1'!S29</f>
        <v>0</v>
      </c>
      <c r="S24">
        <f>'Corrected energy balance step 1'!T29</f>
        <v>0</v>
      </c>
      <c r="T24">
        <f>'Corrected energy balance step 1'!U29</f>
        <v>0</v>
      </c>
      <c r="U24">
        <f>'Corrected energy balance step 1'!V29</f>
        <v>0</v>
      </c>
      <c r="V24">
        <f>'Corrected energy balance step 1'!W29</f>
        <v>0</v>
      </c>
      <c r="W24">
        <f>'Corrected energy balance step 1'!X29</f>
        <v>0</v>
      </c>
      <c r="X24">
        <f>'Corrected energy balance step 1'!Y29</f>
        <v>0</v>
      </c>
      <c r="Y24">
        <f>'Corrected energy balance step 1'!Z29</f>
        <v>0</v>
      </c>
      <c r="Z24">
        <f>'Corrected energy balance step 1'!AA29</f>
        <v>0</v>
      </c>
      <c r="AA24">
        <f>'Corrected energy balance step 1'!AB29</f>
        <v>0</v>
      </c>
      <c r="AB24">
        <f>'Corrected energy balance step 1'!AC29</f>
        <v>0</v>
      </c>
      <c r="AC24">
        <f>'Corrected energy balance step 1'!AD29</f>
        <v>0</v>
      </c>
      <c r="AD24">
        <f>'Corrected energy balance step 1'!AE29</f>
        <v>0</v>
      </c>
      <c r="AE24">
        <f>'Corrected energy balance step 1'!AF29</f>
        <v>0</v>
      </c>
      <c r="AF24">
        <f>'Corrected energy balance step 1'!AG29</f>
        <v>0</v>
      </c>
      <c r="AG24">
        <f>'Corrected energy balance step 1'!AH29</f>
        <v>0</v>
      </c>
      <c r="AH24">
        <f>'Corrected energy balance step 1'!AI29</f>
        <v>0</v>
      </c>
      <c r="AI24">
        <f>'Corrected energy balance step 1'!AJ29</f>
        <v>0</v>
      </c>
      <c r="AJ24">
        <f>'Corrected energy balance step 1'!AK29</f>
        <v>0</v>
      </c>
      <c r="AK24">
        <f>'Corrected energy balance step 1'!AL29</f>
        <v>0</v>
      </c>
      <c r="AL24">
        <f>'Corrected energy balance step 1'!AM29</f>
        <v>0</v>
      </c>
      <c r="AM24">
        <f>'Corrected energy balance step 1'!AN29</f>
        <v>0</v>
      </c>
      <c r="AN24">
        <f>'Corrected energy balance step 1'!AO29</f>
        <v>0</v>
      </c>
      <c r="AO24">
        <f>'Corrected energy balance step 1'!AP29</f>
        <v>0</v>
      </c>
      <c r="AP24">
        <f>'Corrected energy balance step 1'!AQ29</f>
        <v>0</v>
      </c>
      <c r="AQ24">
        <f>'Corrected energy balance step 1'!AR29</f>
        <v>0</v>
      </c>
      <c r="AR24">
        <f>'Corrected energy balance step 1'!AS29</f>
        <v>0</v>
      </c>
      <c r="AS24">
        <f>'Corrected energy balance step 1'!AT29</f>
        <v>0</v>
      </c>
      <c r="AT24">
        <f>'Corrected energy balance step 1'!AU29</f>
        <v>0</v>
      </c>
      <c r="AU24">
        <f>'Corrected energy balance step 1'!AV29</f>
        <v>0</v>
      </c>
      <c r="AV24">
        <f>'Corrected energy balance step 1'!AW29</f>
        <v>0</v>
      </c>
      <c r="AW24">
        <f>'Corrected energy balance step 1'!AX29</f>
        <v>0</v>
      </c>
      <c r="AX24">
        <f>'Corrected energy balance step 1'!AY29</f>
        <v>0</v>
      </c>
      <c r="AY24">
        <f>'Corrected energy balance step 1'!AZ29</f>
        <v>0</v>
      </c>
      <c r="AZ24">
        <f>'Corrected energy balance step 1'!BA29</f>
        <v>0</v>
      </c>
      <c r="BA24">
        <f>'Corrected energy balance step 1'!BB29</f>
        <v>0</v>
      </c>
      <c r="BB24">
        <f>'Corrected energy balance step 1'!BC29</f>
        <v>0</v>
      </c>
      <c r="BC24">
        <f>'Corrected energy balance step 1'!BD29</f>
        <v>0</v>
      </c>
      <c r="BD24">
        <f>'Corrected energy balance step 1'!BE29</f>
        <v>0</v>
      </c>
      <c r="BE24">
        <f>'Corrected energy balance step 1'!BF29</f>
        <v>0</v>
      </c>
      <c r="BF24">
        <f>'Corrected energy balance step 1'!BG29</f>
        <v>0</v>
      </c>
      <c r="BG24">
        <f>'Corrected energy balance step 1'!BH29</f>
        <v>0</v>
      </c>
      <c r="BH24">
        <f>'Corrected energy balance step 1'!BI29</f>
        <v>0</v>
      </c>
      <c r="BI24">
        <f>'Corrected energy balance step 1'!BJ29</f>
        <v>0</v>
      </c>
      <c r="BJ24">
        <f>'Corrected energy balance step 1'!BK29</f>
        <v>0</v>
      </c>
      <c r="BK24">
        <f>'Corrected energy balance step 1'!BL29</f>
        <v>0</v>
      </c>
      <c r="BL24">
        <f>'Corrected energy balance step 1'!BM29</f>
        <v>0</v>
      </c>
      <c r="BM24">
        <f>'Corrected energy balance step 1'!BN29</f>
        <v>0</v>
      </c>
      <c r="BN24">
        <f>'Corrected energy balance step 1'!BO29</f>
        <v>0</v>
      </c>
    </row>
    <row r="25" spans="1:66" x14ac:dyDescent="0.2">
      <c r="A25" t="s">
        <v>78</v>
      </c>
      <c r="B25">
        <f>'Corrected energy balance step 1'!C30</f>
        <v>0</v>
      </c>
      <c r="C25">
        <f>'Corrected energy balance step 1'!D30</f>
        <v>0</v>
      </c>
      <c r="D25">
        <f>'Corrected energy balance step 1'!E30</f>
        <v>0</v>
      </c>
      <c r="E25">
        <f>'Corrected energy balance step 1'!F30</f>
        <v>0</v>
      </c>
      <c r="F25">
        <f>'Corrected energy balance step 1'!G30</f>
        <v>0</v>
      </c>
      <c r="G25">
        <f>'Corrected energy balance step 1'!H30</f>
        <v>0</v>
      </c>
      <c r="H25">
        <f>'Corrected energy balance step 1'!I30</f>
        <v>0</v>
      </c>
      <c r="I25">
        <f>'Corrected energy balance step 1'!J30</f>
        <v>0</v>
      </c>
      <c r="J25">
        <f>'Corrected energy balance step 1'!K30</f>
        <v>0</v>
      </c>
      <c r="K25">
        <f>'Corrected energy balance step 1'!L30</f>
        <v>0</v>
      </c>
      <c r="L25">
        <f>'Corrected energy balance step 1'!M30</f>
        <v>0</v>
      </c>
      <c r="M25">
        <f>'Corrected energy balance step 1'!N30</f>
        <v>0</v>
      </c>
      <c r="N25">
        <f>'Corrected energy balance step 1'!O30</f>
        <v>0</v>
      </c>
      <c r="O25">
        <f>'Corrected energy balance step 1'!P30</f>
        <v>0</v>
      </c>
      <c r="P25">
        <f>'Corrected energy balance step 1'!Q30</f>
        <v>0</v>
      </c>
      <c r="Q25">
        <f>'Corrected energy balance step 1'!R30</f>
        <v>0</v>
      </c>
      <c r="R25">
        <f>'Corrected energy balance step 1'!S30</f>
        <v>0</v>
      </c>
      <c r="S25">
        <f>'Corrected energy balance step 1'!T30</f>
        <v>0</v>
      </c>
      <c r="T25">
        <f>'Corrected energy balance step 1'!U30</f>
        <v>0</v>
      </c>
      <c r="U25">
        <f>'Corrected energy balance step 1'!V30</f>
        <v>0</v>
      </c>
      <c r="V25">
        <f>'Corrected energy balance step 1'!W30</f>
        <v>0</v>
      </c>
      <c r="W25">
        <f>'Corrected energy balance step 1'!X30</f>
        <v>0</v>
      </c>
      <c r="X25">
        <f>'Corrected energy balance step 1'!Y30</f>
        <v>0</v>
      </c>
      <c r="Y25">
        <f>'Corrected energy balance step 1'!Z30</f>
        <v>0</v>
      </c>
      <c r="Z25">
        <f>'Corrected energy balance step 1'!AA30</f>
        <v>0</v>
      </c>
      <c r="AA25">
        <f>'Corrected energy balance step 1'!AB30</f>
        <v>0</v>
      </c>
      <c r="AB25">
        <f>'Corrected energy balance step 1'!AC30</f>
        <v>0</v>
      </c>
      <c r="AC25">
        <f>'Corrected energy balance step 1'!AD30</f>
        <v>0</v>
      </c>
      <c r="AD25">
        <f>'Corrected energy balance step 1'!AE30</f>
        <v>0</v>
      </c>
      <c r="AE25">
        <f>'Corrected energy balance step 1'!AF30</f>
        <v>0</v>
      </c>
      <c r="AF25">
        <f>'Corrected energy balance step 1'!AG30</f>
        <v>0</v>
      </c>
      <c r="AG25">
        <f>'Corrected energy balance step 1'!AH30</f>
        <v>0</v>
      </c>
      <c r="AH25">
        <f>'Corrected energy balance step 1'!AI30</f>
        <v>0</v>
      </c>
      <c r="AI25">
        <f>'Corrected energy balance step 1'!AJ30</f>
        <v>0</v>
      </c>
      <c r="AJ25">
        <f>'Corrected energy balance step 1'!AK30</f>
        <v>0</v>
      </c>
      <c r="AK25">
        <f>'Corrected energy balance step 1'!AL30</f>
        <v>0</v>
      </c>
      <c r="AL25">
        <f>'Corrected energy balance step 1'!AM30</f>
        <v>0</v>
      </c>
      <c r="AM25">
        <f>'Corrected energy balance step 1'!AN30</f>
        <v>0</v>
      </c>
      <c r="AN25">
        <f>'Corrected energy balance step 1'!AO30</f>
        <v>0</v>
      </c>
      <c r="AO25">
        <f>'Corrected energy balance step 1'!AP30</f>
        <v>0</v>
      </c>
      <c r="AP25">
        <f>'Corrected energy balance step 1'!AQ30</f>
        <v>0</v>
      </c>
      <c r="AQ25">
        <f>'Corrected energy balance step 1'!AR30</f>
        <v>0</v>
      </c>
      <c r="AR25">
        <f>'Corrected energy balance step 1'!AS30</f>
        <v>0</v>
      </c>
      <c r="AS25">
        <f>'Corrected energy balance step 1'!AT30</f>
        <v>0</v>
      </c>
      <c r="AT25">
        <f>'Corrected energy balance step 1'!AU30</f>
        <v>0</v>
      </c>
      <c r="AU25">
        <f>'Corrected energy balance step 1'!AV30</f>
        <v>0</v>
      </c>
      <c r="AV25">
        <f>'Corrected energy balance step 1'!AW30</f>
        <v>0</v>
      </c>
      <c r="AW25">
        <f>'Corrected energy balance step 1'!AX30</f>
        <v>0</v>
      </c>
      <c r="AX25">
        <f>'Corrected energy balance step 1'!AY30</f>
        <v>0</v>
      </c>
      <c r="AY25">
        <f>'Corrected energy balance step 1'!AZ30</f>
        <v>0</v>
      </c>
      <c r="AZ25">
        <f>'Corrected energy balance step 1'!BA30</f>
        <v>0</v>
      </c>
      <c r="BA25">
        <f>'Corrected energy balance step 1'!BB30</f>
        <v>0</v>
      </c>
      <c r="BB25">
        <f>'Corrected energy balance step 1'!BC30</f>
        <v>0</v>
      </c>
      <c r="BC25">
        <f>'Corrected energy balance step 1'!BD30</f>
        <v>0</v>
      </c>
      <c r="BD25">
        <f>'Corrected energy balance step 1'!BE30</f>
        <v>0</v>
      </c>
      <c r="BE25">
        <f>'Corrected energy balance step 1'!BF30</f>
        <v>0</v>
      </c>
      <c r="BF25">
        <f>'Corrected energy balance step 1'!BG30</f>
        <v>0</v>
      </c>
      <c r="BG25">
        <f>'Corrected energy balance step 1'!BH30</f>
        <v>0</v>
      </c>
      <c r="BH25">
        <f>'Corrected energy balance step 1'!BI30</f>
        <v>0</v>
      </c>
      <c r="BI25">
        <f>'Corrected energy balance step 1'!BJ30</f>
        <v>0</v>
      </c>
      <c r="BJ25">
        <f>'Corrected energy balance step 1'!BK30</f>
        <v>0</v>
      </c>
      <c r="BK25">
        <f>'Corrected energy balance step 1'!BL30</f>
        <v>0</v>
      </c>
      <c r="BL25">
        <f>'Corrected energy balance step 1'!BM30</f>
        <v>0</v>
      </c>
      <c r="BM25">
        <f>'Corrected energy balance step 1'!BN30</f>
        <v>0</v>
      </c>
      <c r="BN25">
        <f>'Corrected energy balance step 1'!BO30</f>
        <v>0</v>
      </c>
    </row>
    <row r="26" spans="1:66" x14ac:dyDescent="0.2">
      <c r="A26" t="s">
        <v>79</v>
      </c>
      <c r="B26">
        <f>'Corrected energy balance step 1'!C31</f>
        <v>0</v>
      </c>
      <c r="C26">
        <f>'Corrected energy balance step 1'!D31</f>
        <v>0</v>
      </c>
      <c r="D26">
        <f>'Corrected energy balance step 1'!E31</f>
        <v>0</v>
      </c>
      <c r="E26">
        <f>'Corrected energy balance step 1'!F31</f>
        <v>0</v>
      </c>
      <c r="F26">
        <f>'Corrected energy balance step 1'!G31</f>
        <v>0</v>
      </c>
      <c r="G26">
        <f>'Corrected energy balance step 1'!H31</f>
        <v>0</v>
      </c>
      <c r="H26">
        <f>'Corrected energy balance step 1'!I31</f>
        <v>0</v>
      </c>
      <c r="I26">
        <f>'Corrected energy balance step 1'!J31</f>
        <v>0</v>
      </c>
      <c r="J26">
        <f>'Corrected energy balance step 1'!K31</f>
        <v>0</v>
      </c>
      <c r="K26">
        <f>'Corrected energy balance step 1'!L31</f>
        <v>0</v>
      </c>
      <c r="L26">
        <f>'Corrected energy balance step 1'!M31</f>
        <v>0</v>
      </c>
      <c r="M26">
        <f>'Corrected energy balance step 1'!N31</f>
        <v>0</v>
      </c>
      <c r="N26">
        <f>'Corrected energy balance step 1'!O31</f>
        <v>0</v>
      </c>
      <c r="O26">
        <f>'Corrected energy balance step 1'!P31</f>
        <v>0</v>
      </c>
      <c r="P26">
        <f>'Corrected energy balance step 1'!Q31</f>
        <v>0</v>
      </c>
      <c r="Q26">
        <f>'Corrected energy balance step 1'!R31</f>
        <v>0</v>
      </c>
      <c r="R26">
        <f>'Corrected energy balance step 1'!S31</f>
        <v>0</v>
      </c>
      <c r="S26">
        <f>'Corrected energy balance step 1'!T31</f>
        <v>0</v>
      </c>
      <c r="T26">
        <f>'Corrected energy balance step 1'!U31</f>
        <v>0</v>
      </c>
      <c r="U26">
        <f>'Corrected energy balance step 1'!V31</f>
        <v>0</v>
      </c>
      <c r="V26">
        <f>'Corrected energy balance step 1'!W31</f>
        <v>0</v>
      </c>
      <c r="W26">
        <f>'Corrected energy balance step 1'!X31</f>
        <v>0</v>
      </c>
      <c r="X26">
        <f>'Corrected energy balance step 1'!Y31</f>
        <v>0</v>
      </c>
      <c r="Y26">
        <f>'Corrected energy balance step 1'!Z31</f>
        <v>0</v>
      </c>
      <c r="Z26">
        <f>'Corrected energy balance step 1'!AA31</f>
        <v>0</v>
      </c>
      <c r="AA26">
        <f>'Corrected energy balance step 1'!AB31</f>
        <v>0</v>
      </c>
      <c r="AB26">
        <f>'Corrected energy balance step 1'!AC31</f>
        <v>0</v>
      </c>
      <c r="AC26">
        <f>'Corrected energy balance step 1'!AD31</f>
        <v>0</v>
      </c>
      <c r="AD26">
        <f>'Corrected energy balance step 1'!AE31</f>
        <v>0</v>
      </c>
      <c r="AE26">
        <f>'Corrected energy balance step 1'!AF31</f>
        <v>0</v>
      </c>
      <c r="AF26">
        <f>'Corrected energy balance step 1'!AG31</f>
        <v>0</v>
      </c>
      <c r="AG26">
        <f>'Corrected energy balance step 1'!AH31</f>
        <v>0</v>
      </c>
      <c r="AH26">
        <f>'Corrected energy balance step 1'!AI31</f>
        <v>0</v>
      </c>
      <c r="AI26">
        <f>'Corrected energy balance step 1'!AJ31</f>
        <v>0</v>
      </c>
      <c r="AJ26">
        <f>'Corrected energy balance step 1'!AK31</f>
        <v>0</v>
      </c>
      <c r="AK26">
        <f>'Corrected energy balance step 1'!AL31</f>
        <v>0</v>
      </c>
      <c r="AL26">
        <f>'Corrected energy balance step 1'!AM31</f>
        <v>0</v>
      </c>
      <c r="AM26">
        <f>'Corrected energy balance step 1'!AN31</f>
        <v>0</v>
      </c>
      <c r="AN26">
        <f>'Corrected energy balance step 1'!AO31</f>
        <v>0</v>
      </c>
      <c r="AO26">
        <f>'Corrected energy balance step 1'!AP31</f>
        <v>0</v>
      </c>
      <c r="AP26">
        <f>'Corrected energy balance step 1'!AQ31</f>
        <v>0</v>
      </c>
      <c r="AQ26">
        <f>'Corrected energy balance step 1'!AR31</f>
        <v>0</v>
      </c>
      <c r="AR26">
        <f>'Corrected energy balance step 1'!AS31</f>
        <v>0</v>
      </c>
      <c r="AS26">
        <f>'Corrected energy balance step 1'!AT31</f>
        <v>0</v>
      </c>
      <c r="AT26">
        <f>'Corrected energy balance step 1'!AU31</f>
        <v>0</v>
      </c>
      <c r="AU26">
        <f>'Corrected energy balance step 1'!AV31</f>
        <v>0</v>
      </c>
      <c r="AV26">
        <f>'Corrected energy balance step 1'!AW31</f>
        <v>0</v>
      </c>
      <c r="AW26">
        <f>'Corrected energy balance step 1'!AX31</f>
        <v>0</v>
      </c>
      <c r="AX26">
        <f>'Corrected energy balance step 1'!AY31</f>
        <v>0</v>
      </c>
      <c r="AY26">
        <f>'Corrected energy balance step 1'!AZ31</f>
        <v>0</v>
      </c>
      <c r="AZ26">
        <f>'Corrected energy balance step 1'!BA31</f>
        <v>0</v>
      </c>
      <c r="BA26">
        <f>'Corrected energy balance step 1'!BB31</f>
        <v>0</v>
      </c>
      <c r="BB26">
        <f>'Corrected energy balance step 1'!BC31</f>
        <v>0</v>
      </c>
      <c r="BC26">
        <f>'Corrected energy balance step 1'!BD31</f>
        <v>0</v>
      </c>
      <c r="BD26">
        <f>'Corrected energy balance step 1'!BE31</f>
        <v>0</v>
      </c>
      <c r="BE26">
        <f>'Corrected energy balance step 1'!BF31</f>
        <v>0</v>
      </c>
      <c r="BF26">
        <f>'Corrected energy balance step 1'!BG31</f>
        <v>0</v>
      </c>
      <c r="BG26">
        <f>'Corrected energy balance step 1'!BH31</f>
        <v>0</v>
      </c>
      <c r="BH26">
        <f>'Corrected energy balance step 1'!BI31</f>
        <v>0</v>
      </c>
      <c r="BI26">
        <f>'Corrected energy balance step 1'!BJ31</f>
        <v>0</v>
      </c>
      <c r="BJ26">
        <f>'Corrected energy balance step 1'!BK31</f>
        <v>0</v>
      </c>
      <c r="BK26">
        <f>'Corrected energy balance step 1'!BL31</f>
        <v>0</v>
      </c>
      <c r="BL26">
        <f>'Corrected energy balance step 1'!BM31</f>
        <v>0</v>
      </c>
      <c r="BM26">
        <f>'Corrected energy balance step 1'!BN31</f>
        <v>0</v>
      </c>
      <c r="BN26">
        <f>'Corrected energy balance step 1'!BO31</f>
        <v>0</v>
      </c>
    </row>
    <row r="27" spans="1:66" x14ac:dyDescent="0.2">
      <c r="A27" t="s">
        <v>80</v>
      </c>
      <c r="B27">
        <f>'Corrected energy balance step 1'!C32</f>
        <v>0</v>
      </c>
      <c r="C27">
        <f>'Corrected energy balance step 1'!D32</f>
        <v>0</v>
      </c>
      <c r="D27">
        <f>'Corrected energy balance step 1'!E32</f>
        <v>0</v>
      </c>
      <c r="E27">
        <f>'Corrected energy balance step 1'!F32</f>
        <v>0</v>
      </c>
      <c r="F27">
        <f>'Corrected energy balance step 1'!G32</f>
        <v>0</v>
      </c>
      <c r="G27">
        <f>'Corrected energy balance step 1'!H32</f>
        <v>0</v>
      </c>
      <c r="H27">
        <f>'Corrected energy balance step 1'!I32</f>
        <v>0</v>
      </c>
      <c r="I27">
        <f>'Corrected energy balance step 1'!J32</f>
        <v>0</v>
      </c>
      <c r="J27">
        <f>'Corrected energy balance step 1'!K32</f>
        <v>0</v>
      </c>
      <c r="K27">
        <f>'Corrected energy balance step 1'!L32</f>
        <v>0</v>
      </c>
      <c r="L27">
        <f>'Corrected energy balance step 1'!M32</f>
        <v>0</v>
      </c>
      <c r="M27">
        <f>'Corrected energy balance step 1'!N32</f>
        <v>0</v>
      </c>
      <c r="N27">
        <f>'Corrected energy balance step 1'!O32</f>
        <v>0</v>
      </c>
      <c r="O27">
        <f>'Corrected energy balance step 1'!P32</f>
        <v>0</v>
      </c>
      <c r="P27">
        <f>'Corrected energy balance step 1'!Q32</f>
        <v>0</v>
      </c>
      <c r="Q27">
        <f>'Corrected energy balance step 1'!R32</f>
        <v>0</v>
      </c>
      <c r="R27">
        <f>'Corrected energy balance step 1'!S32</f>
        <v>0</v>
      </c>
      <c r="S27">
        <f>'Corrected energy balance step 1'!T32</f>
        <v>0</v>
      </c>
      <c r="T27">
        <f>'Corrected energy balance step 1'!U32</f>
        <v>0</v>
      </c>
      <c r="U27">
        <f>'Corrected energy balance step 1'!V32</f>
        <v>0</v>
      </c>
      <c r="V27">
        <f>'Corrected energy balance step 1'!W32</f>
        <v>0</v>
      </c>
      <c r="W27">
        <f>'Corrected energy balance step 1'!X32</f>
        <v>0</v>
      </c>
      <c r="X27">
        <f>'Corrected energy balance step 1'!Y32</f>
        <v>0</v>
      </c>
      <c r="Y27">
        <f>'Corrected energy balance step 1'!Z32</f>
        <v>0</v>
      </c>
      <c r="Z27">
        <f>'Corrected energy balance step 1'!AA32</f>
        <v>0</v>
      </c>
      <c r="AA27">
        <f>'Corrected energy balance step 1'!AB32</f>
        <v>0</v>
      </c>
      <c r="AB27">
        <f>'Corrected energy balance step 1'!AC32</f>
        <v>0</v>
      </c>
      <c r="AC27">
        <f>'Corrected energy balance step 1'!AD32</f>
        <v>0</v>
      </c>
      <c r="AD27">
        <f>'Corrected energy balance step 1'!AE32</f>
        <v>0</v>
      </c>
      <c r="AE27">
        <f>'Corrected energy balance step 1'!AF32</f>
        <v>0</v>
      </c>
      <c r="AF27">
        <f>'Corrected energy balance step 1'!AG32</f>
        <v>0</v>
      </c>
      <c r="AG27">
        <f>'Corrected energy balance step 1'!AH32</f>
        <v>0</v>
      </c>
      <c r="AH27">
        <f>'Corrected energy balance step 1'!AI32</f>
        <v>0</v>
      </c>
      <c r="AI27">
        <f>'Corrected energy balance step 1'!AJ32</f>
        <v>0</v>
      </c>
      <c r="AJ27">
        <f>'Corrected energy balance step 1'!AK32</f>
        <v>0</v>
      </c>
      <c r="AK27">
        <f>'Corrected energy balance step 1'!AL32</f>
        <v>0</v>
      </c>
      <c r="AL27">
        <f>'Corrected energy balance step 1'!AM32</f>
        <v>0</v>
      </c>
      <c r="AM27">
        <f>'Corrected energy balance step 1'!AN32</f>
        <v>0</v>
      </c>
      <c r="AN27">
        <f>'Corrected energy balance step 1'!AO32</f>
        <v>0</v>
      </c>
      <c r="AO27">
        <f>'Corrected energy balance step 1'!AP32</f>
        <v>0</v>
      </c>
      <c r="AP27">
        <f>'Corrected energy balance step 1'!AQ32</f>
        <v>0</v>
      </c>
      <c r="AQ27">
        <f>'Corrected energy balance step 1'!AR32</f>
        <v>0</v>
      </c>
      <c r="AR27">
        <f>'Corrected energy balance step 1'!AS32</f>
        <v>0</v>
      </c>
      <c r="AS27">
        <f>'Corrected energy balance step 1'!AT32</f>
        <v>0</v>
      </c>
      <c r="AT27">
        <f>'Corrected energy balance step 1'!AU32</f>
        <v>0</v>
      </c>
      <c r="AU27">
        <f>'Corrected energy balance step 1'!AV32</f>
        <v>0</v>
      </c>
      <c r="AV27">
        <f>'Corrected energy balance step 1'!AW32</f>
        <v>0</v>
      </c>
      <c r="AW27">
        <f>'Corrected energy balance step 1'!AX32</f>
        <v>0</v>
      </c>
      <c r="AX27">
        <f>'Corrected energy balance step 1'!AY32</f>
        <v>0</v>
      </c>
      <c r="AY27">
        <f>'Corrected energy balance step 1'!AZ32</f>
        <v>0</v>
      </c>
      <c r="AZ27">
        <f>'Corrected energy balance step 1'!BA32</f>
        <v>0</v>
      </c>
      <c r="BA27">
        <f>'Corrected energy balance step 1'!BB32</f>
        <v>0</v>
      </c>
      <c r="BB27">
        <f>'Corrected energy balance step 1'!BC32</f>
        <v>0</v>
      </c>
      <c r="BC27">
        <f>'Corrected energy balance step 1'!BD32</f>
        <v>0</v>
      </c>
      <c r="BD27">
        <f>'Corrected energy balance step 1'!BE32</f>
        <v>0</v>
      </c>
      <c r="BE27">
        <f>'Corrected energy balance step 1'!BF32</f>
        <v>0</v>
      </c>
      <c r="BF27">
        <f>'Corrected energy balance step 1'!BG32</f>
        <v>0</v>
      </c>
      <c r="BG27">
        <f>'Corrected energy balance step 1'!BH32</f>
        <v>0</v>
      </c>
      <c r="BH27">
        <f>'Corrected energy balance step 1'!BI32</f>
        <v>0</v>
      </c>
      <c r="BI27">
        <f>'Corrected energy balance step 1'!BJ32</f>
        <v>0</v>
      </c>
      <c r="BJ27">
        <f>'Corrected energy balance step 1'!BK32</f>
        <v>0</v>
      </c>
      <c r="BK27">
        <f>'Corrected energy balance step 1'!BL32</f>
        <v>0</v>
      </c>
      <c r="BL27">
        <f>'Corrected energy balance step 1'!BM32</f>
        <v>0</v>
      </c>
      <c r="BM27">
        <f>'Corrected energy balance step 1'!BN32</f>
        <v>0</v>
      </c>
      <c r="BN27">
        <f>'Corrected energy balance step 1'!BO32</f>
        <v>0</v>
      </c>
    </row>
    <row r="28" spans="1:66" x14ac:dyDescent="0.2">
      <c r="A28" t="s">
        <v>81</v>
      </c>
      <c r="B28">
        <f>'Corrected energy balance step 1'!C33</f>
        <v>0</v>
      </c>
      <c r="C28">
        <f>'Corrected energy balance step 1'!D33</f>
        <v>0</v>
      </c>
      <c r="D28">
        <f>'Corrected energy balance step 1'!E33</f>
        <v>0</v>
      </c>
      <c r="E28">
        <f>'Corrected energy balance step 1'!F33</f>
        <v>0</v>
      </c>
      <c r="F28">
        <f>'Corrected energy balance step 1'!G33</f>
        <v>0</v>
      </c>
      <c r="G28">
        <f>'Corrected energy balance step 1'!H33</f>
        <v>0</v>
      </c>
      <c r="H28">
        <f>'Corrected energy balance step 1'!I33</f>
        <v>0</v>
      </c>
      <c r="I28">
        <f>'Corrected energy balance step 1'!J33</f>
        <v>0</v>
      </c>
      <c r="J28">
        <f>'Corrected energy balance step 1'!K33</f>
        <v>0</v>
      </c>
      <c r="K28">
        <f>'Corrected energy balance step 1'!L33</f>
        <v>0</v>
      </c>
      <c r="L28">
        <f>'Corrected energy balance step 1'!M33</f>
        <v>0</v>
      </c>
      <c r="M28">
        <f>'Corrected energy balance step 1'!N33</f>
        <v>0</v>
      </c>
      <c r="N28">
        <f>'Corrected energy balance step 1'!O33</f>
        <v>0</v>
      </c>
      <c r="O28">
        <f>'Corrected energy balance step 1'!P33</f>
        <v>0</v>
      </c>
      <c r="P28">
        <f>'Corrected energy balance step 1'!Q33</f>
        <v>0</v>
      </c>
      <c r="Q28">
        <f>'Corrected energy balance step 1'!R33</f>
        <v>0</v>
      </c>
      <c r="R28">
        <f>'Corrected energy balance step 1'!S33</f>
        <v>0</v>
      </c>
      <c r="S28">
        <f>'Corrected energy balance step 1'!T33</f>
        <v>0</v>
      </c>
      <c r="T28">
        <f>'Corrected energy balance step 1'!U33</f>
        <v>0</v>
      </c>
      <c r="U28">
        <f>'Corrected energy balance step 1'!V33</f>
        <v>0</v>
      </c>
      <c r="V28">
        <f>'Corrected energy balance step 1'!W33</f>
        <v>0</v>
      </c>
      <c r="W28">
        <f>'Corrected energy balance step 1'!X33</f>
        <v>0</v>
      </c>
      <c r="X28">
        <f>'Corrected energy balance step 1'!Y33</f>
        <v>0</v>
      </c>
      <c r="Y28">
        <f>'Corrected energy balance step 1'!Z33</f>
        <v>0</v>
      </c>
      <c r="Z28">
        <f>'Corrected energy balance step 1'!AA33</f>
        <v>0</v>
      </c>
      <c r="AA28">
        <f>'Corrected energy balance step 1'!AB33</f>
        <v>0</v>
      </c>
      <c r="AB28">
        <f>'Corrected energy balance step 1'!AC33</f>
        <v>0</v>
      </c>
      <c r="AC28">
        <f>'Corrected energy balance step 1'!AD33</f>
        <v>0</v>
      </c>
      <c r="AD28">
        <f>'Corrected energy balance step 1'!AE33</f>
        <v>0</v>
      </c>
      <c r="AE28">
        <f>'Corrected energy balance step 1'!AF33</f>
        <v>0</v>
      </c>
      <c r="AF28">
        <f>'Corrected energy balance step 1'!AG33</f>
        <v>0</v>
      </c>
      <c r="AG28">
        <f>'Corrected energy balance step 1'!AH33</f>
        <v>0</v>
      </c>
      <c r="AH28">
        <f>'Corrected energy balance step 1'!AI33</f>
        <v>0</v>
      </c>
      <c r="AI28">
        <f>'Corrected energy balance step 1'!AJ33</f>
        <v>0</v>
      </c>
      <c r="AJ28">
        <f>'Corrected energy balance step 1'!AK33</f>
        <v>0</v>
      </c>
      <c r="AK28">
        <f>'Corrected energy balance step 1'!AL33</f>
        <v>0</v>
      </c>
      <c r="AL28">
        <f>'Corrected energy balance step 1'!AM33</f>
        <v>0</v>
      </c>
      <c r="AM28">
        <f>'Corrected energy balance step 1'!AN33</f>
        <v>0</v>
      </c>
      <c r="AN28">
        <f>'Corrected energy balance step 1'!AO33</f>
        <v>0</v>
      </c>
      <c r="AO28">
        <f>'Corrected energy balance step 1'!AP33</f>
        <v>0</v>
      </c>
      <c r="AP28">
        <f>'Corrected energy balance step 1'!AQ33</f>
        <v>0</v>
      </c>
      <c r="AQ28">
        <f>'Corrected energy balance step 1'!AR33</f>
        <v>0</v>
      </c>
      <c r="AR28">
        <f>'Corrected energy balance step 1'!AS33</f>
        <v>0</v>
      </c>
      <c r="AS28">
        <f>'Corrected energy balance step 1'!AT33</f>
        <v>0</v>
      </c>
      <c r="AT28">
        <f>'Corrected energy balance step 1'!AU33</f>
        <v>0</v>
      </c>
      <c r="AU28">
        <f>'Corrected energy balance step 1'!AV33</f>
        <v>0</v>
      </c>
      <c r="AV28">
        <f>'Corrected energy balance step 1'!AW33</f>
        <v>0</v>
      </c>
      <c r="AW28">
        <f>'Corrected energy balance step 1'!AX33</f>
        <v>0</v>
      </c>
      <c r="AX28">
        <f>'Corrected energy balance step 1'!AY33</f>
        <v>0</v>
      </c>
      <c r="AY28">
        <f>'Corrected energy balance step 1'!AZ33</f>
        <v>0</v>
      </c>
      <c r="AZ28">
        <f>'Corrected energy balance step 1'!BA33</f>
        <v>0</v>
      </c>
      <c r="BA28">
        <f>'Corrected energy balance step 1'!BB33</f>
        <v>0</v>
      </c>
      <c r="BB28">
        <f>'Corrected energy balance step 1'!BC33</f>
        <v>0</v>
      </c>
      <c r="BC28">
        <f>'Corrected energy balance step 1'!BD33</f>
        <v>0</v>
      </c>
      <c r="BD28">
        <f>'Corrected energy balance step 1'!BE33</f>
        <v>0</v>
      </c>
      <c r="BE28">
        <f>'Corrected energy balance step 1'!BF33</f>
        <v>0</v>
      </c>
      <c r="BF28">
        <f>'Corrected energy balance step 1'!BG33</f>
        <v>0</v>
      </c>
      <c r="BG28">
        <f>'Corrected energy balance step 1'!BH33</f>
        <v>0</v>
      </c>
      <c r="BH28">
        <f>'Corrected energy balance step 1'!BI33</f>
        <v>0</v>
      </c>
      <c r="BI28">
        <f>'Corrected energy balance step 1'!BJ33</f>
        <v>0</v>
      </c>
      <c r="BJ28">
        <f>'Corrected energy balance step 1'!BK33</f>
        <v>0</v>
      </c>
      <c r="BK28">
        <f>'Corrected energy balance step 1'!BL33</f>
        <v>0</v>
      </c>
      <c r="BL28">
        <f>'Corrected energy balance step 1'!BM33</f>
        <v>0</v>
      </c>
      <c r="BM28">
        <f>'Corrected energy balance step 1'!BN33</f>
        <v>0</v>
      </c>
      <c r="BN28">
        <f>'Corrected energy balance step 1'!BO33</f>
        <v>0</v>
      </c>
    </row>
    <row r="29" spans="1:66" x14ac:dyDescent="0.2">
      <c r="A29" t="s">
        <v>82</v>
      </c>
      <c r="B29">
        <f>'Corrected energy balance step 1'!C34</f>
        <v>0</v>
      </c>
      <c r="C29">
        <f>'Corrected energy balance step 1'!D34</f>
        <v>0</v>
      </c>
      <c r="D29">
        <f>'Corrected energy balance step 1'!E34</f>
        <v>0</v>
      </c>
      <c r="E29">
        <f>'Corrected energy balance step 1'!F34</f>
        <v>0</v>
      </c>
      <c r="F29">
        <f>'Corrected energy balance step 1'!G34</f>
        <v>0</v>
      </c>
      <c r="G29">
        <f>'Corrected energy balance step 1'!H34</f>
        <v>0</v>
      </c>
      <c r="H29">
        <f>'Corrected energy balance step 1'!I34</f>
        <v>0</v>
      </c>
      <c r="I29">
        <f>'Corrected energy balance step 1'!J34</f>
        <v>0</v>
      </c>
      <c r="J29">
        <f>'Corrected energy balance step 1'!K34</f>
        <v>0</v>
      </c>
      <c r="K29">
        <f>'Corrected energy balance step 1'!L34</f>
        <v>0</v>
      </c>
      <c r="L29">
        <f>'Corrected energy balance step 1'!M34</f>
        <v>0</v>
      </c>
      <c r="M29">
        <f>'Corrected energy balance step 1'!N34</f>
        <v>0</v>
      </c>
      <c r="N29">
        <f>'Corrected energy balance step 1'!O34</f>
        <v>0</v>
      </c>
      <c r="O29">
        <f>'Corrected energy balance step 1'!P34</f>
        <v>0</v>
      </c>
      <c r="P29">
        <f>'Corrected energy balance step 1'!Q34</f>
        <v>0</v>
      </c>
      <c r="Q29">
        <f>'Corrected energy balance step 1'!R34</f>
        <v>0</v>
      </c>
      <c r="R29">
        <f>'Corrected energy balance step 1'!S34</f>
        <v>0</v>
      </c>
      <c r="S29">
        <f>'Corrected energy balance step 1'!T34</f>
        <v>0</v>
      </c>
      <c r="T29">
        <f>'Corrected energy balance step 1'!U34</f>
        <v>0</v>
      </c>
      <c r="U29">
        <f>'Corrected energy balance step 1'!V34</f>
        <v>0</v>
      </c>
      <c r="V29">
        <f>'Corrected energy balance step 1'!W34</f>
        <v>0</v>
      </c>
      <c r="W29">
        <f>'Corrected energy balance step 1'!X34</f>
        <v>0</v>
      </c>
      <c r="X29">
        <f>'Corrected energy balance step 1'!Y34</f>
        <v>0</v>
      </c>
      <c r="Y29">
        <f>'Corrected energy balance step 1'!Z34</f>
        <v>0</v>
      </c>
      <c r="Z29">
        <f>'Corrected energy balance step 1'!AA34</f>
        <v>0</v>
      </c>
      <c r="AA29">
        <f>'Corrected energy balance step 1'!AB34</f>
        <v>0</v>
      </c>
      <c r="AB29">
        <f>'Corrected energy balance step 1'!AC34</f>
        <v>0</v>
      </c>
      <c r="AC29">
        <f>'Corrected energy balance step 1'!AD34</f>
        <v>0</v>
      </c>
      <c r="AD29">
        <f>'Corrected energy balance step 1'!AE34</f>
        <v>0</v>
      </c>
      <c r="AE29">
        <f>'Corrected energy balance step 1'!AF34</f>
        <v>0</v>
      </c>
      <c r="AF29">
        <f>'Corrected energy balance step 1'!AG34</f>
        <v>0</v>
      </c>
      <c r="AG29">
        <f>'Corrected energy balance step 1'!AH34</f>
        <v>0</v>
      </c>
      <c r="AH29">
        <f>'Corrected energy balance step 1'!AI34</f>
        <v>0</v>
      </c>
      <c r="AI29">
        <f>'Corrected energy balance step 1'!AJ34</f>
        <v>0</v>
      </c>
      <c r="AJ29">
        <f>'Corrected energy balance step 1'!AK34</f>
        <v>0</v>
      </c>
      <c r="AK29">
        <f>'Corrected energy balance step 1'!AL34</f>
        <v>0</v>
      </c>
      <c r="AL29">
        <f>'Corrected energy balance step 1'!AM34</f>
        <v>0</v>
      </c>
      <c r="AM29">
        <f>'Corrected energy balance step 1'!AN34</f>
        <v>0</v>
      </c>
      <c r="AN29">
        <f>'Corrected energy balance step 1'!AO34</f>
        <v>0</v>
      </c>
      <c r="AO29">
        <f>'Corrected energy balance step 1'!AP34</f>
        <v>0</v>
      </c>
      <c r="AP29">
        <f>'Corrected energy balance step 1'!AQ34</f>
        <v>0</v>
      </c>
      <c r="AQ29">
        <f>'Corrected energy balance step 1'!AR34</f>
        <v>0</v>
      </c>
      <c r="AR29">
        <f>'Corrected energy balance step 1'!AS34</f>
        <v>0</v>
      </c>
      <c r="AS29">
        <f>'Corrected energy balance step 1'!AT34</f>
        <v>0</v>
      </c>
      <c r="AT29">
        <f>'Corrected energy balance step 1'!AU34</f>
        <v>0</v>
      </c>
      <c r="AU29">
        <f>'Corrected energy balance step 1'!AV34</f>
        <v>0</v>
      </c>
      <c r="AV29">
        <f>'Corrected energy balance step 1'!AW34</f>
        <v>0</v>
      </c>
      <c r="AW29">
        <f>'Corrected energy balance step 1'!AX34</f>
        <v>0</v>
      </c>
      <c r="AX29">
        <f>'Corrected energy balance step 1'!AY34</f>
        <v>0</v>
      </c>
      <c r="AY29">
        <f>'Corrected energy balance step 1'!AZ34</f>
        <v>0</v>
      </c>
      <c r="AZ29">
        <f>'Corrected energy balance step 1'!BA34</f>
        <v>0</v>
      </c>
      <c r="BA29">
        <f>'Corrected energy balance step 1'!BB34</f>
        <v>0</v>
      </c>
      <c r="BB29">
        <f>'Corrected energy balance step 1'!BC34</f>
        <v>0</v>
      </c>
      <c r="BC29">
        <f>'Corrected energy balance step 1'!BD34</f>
        <v>0</v>
      </c>
      <c r="BD29">
        <f>'Corrected energy balance step 1'!BE34</f>
        <v>0</v>
      </c>
      <c r="BE29">
        <f>'Corrected energy balance step 1'!BF34</f>
        <v>0</v>
      </c>
      <c r="BF29">
        <f>'Corrected energy balance step 1'!BG34</f>
        <v>0</v>
      </c>
      <c r="BG29">
        <f>'Corrected energy balance step 1'!BH34</f>
        <v>0</v>
      </c>
      <c r="BH29">
        <f>'Corrected energy balance step 1'!BI34</f>
        <v>0</v>
      </c>
      <c r="BI29">
        <f>'Corrected energy balance step 1'!BJ34</f>
        <v>0</v>
      </c>
      <c r="BJ29">
        <f>'Corrected energy balance step 1'!BK34</f>
        <v>0</v>
      </c>
      <c r="BK29">
        <f>'Corrected energy balance step 1'!BL34</f>
        <v>0</v>
      </c>
      <c r="BL29">
        <f>'Corrected energy balance step 1'!BM34</f>
        <v>0</v>
      </c>
      <c r="BM29">
        <f>'Corrected energy balance step 1'!BN34</f>
        <v>0</v>
      </c>
      <c r="BN29">
        <f>'Corrected energy balance step 1'!BO34</f>
        <v>0</v>
      </c>
    </row>
    <row r="30" spans="1:66" x14ac:dyDescent="0.2">
      <c r="A30" t="s">
        <v>83</v>
      </c>
      <c r="B30">
        <f>'Corrected energy balance step 1'!C35</f>
        <v>0</v>
      </c>
      <c r="C30">
        <f>'Corrected energy balance step 1'!D35</f>
        <v>0</v>
      </c>
      <c r="D30">
        <f>'Corrected energy balance step 1'!E35</f>
        <v>0</v>
      </c>
      <c r="E30">
        <f>'Corrected energy balance step 1'!F35</f>
        <v>0</v>
      </c>
      <c r="F30">
        <f>'Corrected energy balance step 1'!G35</f>
        <v>0</v>
      </c>
      <c r="G30">
        <f>'Corrected energy balance step 1'!H35</f>
        <v>0</v>
      </c>
      <c r="H30">
        <f>'Corrected energy balance step 1'!I35</f>
        <v>0</v>
      </c>
      <c r="I30">
        <f>'Corrected energy balance step 1'!J35</f>
        <v>0</v>
      </c>
      <c r="J30">
        <f>'Corrected energy balance step 1'!K35</f>
        <v>0</v>
      </c>
      <c r="K30">
        <f>'Corrected energy balance step 1'!L35</f>
        <v>0</v>
      </c>
      <c r="L30">
        <f>'Corrected energy balance step 1'!M35</f>
        <v>0</v>
      </c>
      <c r="M30">
        <f>'Corrected energy balance step 1'!N35</f>
        <v>0</v>
      </c>
      <c r="N30">
        <f>'Corrected energy balance step 1'!O35</f>
        <v>0</v>
      </c>
      <c r="O30">
        <f>'Corrected energy balance step 1'!P35</f>
        <v>0</v>
      </c>
      <c r="P30">
        <f>'Corrected energy balance step 1'!Q35</f>
        <v>0</v>
      </c>
      <c r="Q30">
        <f>'Corrected energy balance step 1'!R35</f>
        <v>0</v>
      </c>
      <c r="R30">
        <f>'Corrected energy balance step 1'!S35</f>
        <v>0</v>
      </c>
      <c r="S30">
        <f>'Corrected energy balance step 1'!T35</f>
        <v>0</v>
      </c>
      <c r="T30">
        <f>'Corrected energy balance step 1'!U35</f>
        <v>0</v>
      </c>
      <c r="U30">
        <f>'Corrected energy balance step 1'!V35</f>
        <v>0</v>
      </c>
      <c r="V30">
        <f>'Corrected energy balance step 1'!W35</f>
        <v>0</v>
      </c>
      <c r="W30">
        <f>'Corrected energy balance step 1'!X35</f>
        <v>0</v>
      </c>
      <c r="X30">
        <f>'Corrected energy balance step 1'!Y35</f>
        <v>0</v>
      </c>
      <c r="Y30">
        <f>'Corrected energy balance step 1'!Z35</f>
        <v>0</v>
      </c>
      <c r="Z30">
        <f>'Corrected energy balance step 1'!AA35</f>
        <v>0</v>
      </c>
      <c r="AA30">
        <f>'Corrected energy balance step 1'!AB35</f>
        <v>0</v>
      </c>
      <c r="AB30">
        <f>'Corrected energy balance step 1'!AC35</f>
        <v>0</v>
      </c>
      <c r="AC30">
        <f>'Corrected energy balance step 1'!AD35</f>
        <v>0</v>
      </c>
      <c r="AD30">
        <f>'Corrected energy balance step 1'!AE35</f>
        <v>0</v>
      </c>
      <c r="AE30">
        <f>'Corrected energy balance step 1'!AF35</f>
        <v>0</v>
      </c>
      <c r="AF30">
        <f>'Corrected energy balance step 1'!AG35</f>
        <v>0</v>
      </c>
      <c r="AG30">
        <f>'Corrected energy balance step 1'!AH35</f>
        <v>0</v>
      </c>
      <c r="AH30">
        <f>'Corrected energy balance step 1'!AI35</f>
        <v>0</v>
      </c>
      <c r="AI30">
        <f>'Corrected energy balance step 1'!AJ35</f>
        <v>0</v>
      </c>
      <c r="AJ30">
        <f>'Corrected energy balance step 1'!AK35</f>
        <v>0</v>
      </c>
      <c r="AK30">
        <f>'Corrected energy balance step 1'!AL35</f>
        <v>0</v>
      </c>
      <c r="AL30">
        <f>'Corrected energy balance step 1'!AM35</f>
        <v>0</v>
      </c>
      <c r="AM30">
        <f>'Corrected energy balance step 1'!AN35</f>
        <v>0</v>
      </c>
      <c r="AN30">
        <f>'Corrected energy balance step 1'!AO35</f>
        <v>0</v>
      </c>
      <c r="AO30">
        <f>'Corrected energy balance step 1'!AP35</f>
        <v>0</v>
      </c>
      <c r="AP30">
        <f>'Corrected energy balance step 1'!AQ35</f>
        <v>0</v>
      </c>
      <c r="AQ30">
        <f>'Corrected energy balance step 1'!AR35</f>
        <v>0</v>
      </c>
      <c r="AR30">
        <f>'Corrected energy balance step 1'!AS35</f>
        <v>0</v>
      </c>
      <c r="AS30">
        <f>'Corrected energy balance step 1'!AT35</f>
        <v>0</v>
      </c>
      <c r="AT30">
        <f>'Corrected energy balance step 1'!AU35</f>
        <v>0</v>
      </c>
      <c r="AU30">
        <f>'Corrected energy balance step 1'!AV35</f>
        <v>0</v>
      </c>
      <c r="AV30">
        <f>'Corrected energy balance step 1'!AW35</f>
        <v>0</v>
      </c>
      <c r="AW30">
        <f>'Corrected energy balance step 1'!AX35</f>
        <v>0</v>
      </c>
      <c r="AX30">
        <f>'Corrected energy balance step 1'!AY35</f>
        <v>0</v>
      </c>
      <c r="AY30">
        <f>'Corrected energy balance step 1'!AZ35</f>
        <v>0</v>
      </c>
      <c r="AZ30">
        <f>'Corrected energy balance step 1'!BA35</f>
        <v>0</v>
      </c>
      <c r="BA30">
        <f>'Corrected energy balance step 1'!BB35</f>
        <v>0</v>
      </c>
      <c r="BB30">
        <f>'Corrected energy balance step 1'!BC35</f>
        <v>0</v>
      </c>
      <c r="BC30">
        <f>'Corrected energy balance step 1'!BD35</f>
        <v>0</v>
      </c>
      <c r="BD30">
        <f>'Corrected energy balance step 1'!BE35</f>
        <v>0</v>
      </c>
      <c r="BE30">
        <f>'Corrected energy balance step 1'!BF35</f>
        <v>0</v>
      </c>
      <c r="BF30">
        <f>'Corrected energy balance step 1'!BG35</f>
        <v>0</v>
      </c>
      <c r="BG30">
        <f>'Corrected energy balance step 1'!BH35</f>
        <v>0</v>
      </c>
      <c r="BH30">
        <f>'Corrected energy balance step 1'!BI35</f>
        <v>0</v>
      </c>
      <c r="BI30">
        <f>'Corrected energy balance step 1'!BJ35</f>
        <v>0</v>
      </c>
      <c r="BJ30">
        <f>'Corrected energy balance step 1'!BK35</f>
        <v>0</v>
      </c>
      <c r="BK30">
        <f>'Corrected energy balance step 1'!BL35</f>
        <v>0</v>
      </c>
      <c r="BL30">
        <f>'Corrected energy balance step 1'!BM35</f>
        <v>0</v>
      </c>
      <c r="BM30">
        <f>'Corrected energy balance step 1'!BN35</f>
        <v>0</v>
      </c>
      <c r="BN30">
        <f>'Corrected energy balance step 1'!BO35</f>
        <v>0</v>
      </c>
    </row>
    <row r="31" spans="1:66" x14ac:dyDescent="0.2">
      <c r="A31" t="s">
        <v>84</v>
      </c>
      <c r="B31">
        <f>'Corrected energy balance step 1'!C36</f>
        <v>0</v>
      </c>
      <c r="C31">
        <f>'Corrected energy balance step 1'!D36</f>
        <v>0</v>
      </c>
      <c r="D31">
        <f>'Corrected energy balance step 1'!E36</f>
        <v>0</v>
      </c>
      <c r="E31">
        <f>'Corrected energy balance step 1'!F36</f>
        <v>0</v>
      </c>
      <c r="F31">
        <f>'Corrected energy balance step 1'!G36</f>
        <v>0</v>
      </c>
      <c r="G31">
        <f>'Corrected energy balance step 1'!H36</f>
        <v>0</v>
      </c>
      <c r="H31">
        <f>'Corrected energy balance step 1'!I36</f>
        <v>0</v>
      </c>
      <c r="I31">
        <f>'Corrected energy balance step 1'!J36</f>
        <v>0</v>
      </c>
      <c r="J31">
        <f>'Corrected energy balance step 1'!K36</f>
        <v>0</v>
      </c>
      <c r="K31">
        <f>'Corrected energy balance step 1'!L36</f>
        <v>0</v>
      </c>
      <c r="L31">
        <f>'Corrected energy balance step 1'!M36</f>
        <v>0</v>
      </c>
      <c r="M31">
        <f>'Corrected energy balance step 1'!N36</f>
        <v>0</v>
      </c>
      <c r="N31">
        <f>'Corrected energy balance step 1'!O36</f>
        <v>0</v>
      </c>
      <c r="O31">
        <f>'Corrected energy balance step 1'!P36</f>
        <v>0</v>
      </c>
      <c r="P31">
        <f>'Corrected energy balance step 1'!Q36</f>
        <v>0</v>
      </c>
      <c r="Q31">
        <f>'Corrected energy balance step 1'!R36</f>
        <v>0</v>
      </c>
      <c r="R31">
        <f>'Corrected energy balance step 1'!S36</f>
        <v>0</v>
      </c>
      <c r="S31">
        <f>'Corrected energy balance step 1'!T36</f>
        <v>0</v>
      </c>
      <c r="T31">
        <f>'Corrected energy balance step 1'!U36</f>
        <v>0</v>
      </c>
      <c r="U31">
        <f>'Corrected energy balance step 1'!V36</f>
        <v>0</v>
      </c>
      <c r="V31">
        <f>'Corrected energy balance step 1'!W36</f>
        <v>0</v>
      </c>
      <c r="W31">
        <f>'Corrected energy balance step 1'!X36</f>
        <v>0</v>
      </c>
      <c r="X31">
        <f>'Corrected energy balance step 1'!Y36</f>
        <v>0</v>
      </c>
      <c r="Y31">
        <f>'Corrected energy balance step 1'!Z36</f>
        <v>0</v>
      </c>
      <c r="Z31">
        <f>'Corrected energy balance step 1'!AA36</f>
        <v>0</v>
      </c>
      <c r="AA31">
        <f>'Corrected energy balance step 1'!AB36</f>
        <v>0</v>
      </c>
      <c r="AB31">
        <f>'Corrected energy balance step 1'!AC36</f>
        <v>0</v>
      </c>
      <c r="AC31">
        <f>'Corrected energy balance step 1'!AD36</f>
        <v>0</v>
      </c>
      <c r="AD31">
        <f>'Corrected energy balance step 1'!AE36</f>
        <v>0</v>
      </c>
      <c r="AE31">
        <f>'Corrected energy balance step 1'!AF36</f>
        <v>0</v>
      </c>
      <c r="AF31">
        <f>'Corrected energy balance step 1'!AG36</f>
        <v>0</v>
      </c>
      <c r="AG31">
        <f>'Corrected energy balance step 1'!AH36</f>
        <v>0</v>
      </c>
      <c r="AH31">
        <f>'Corrected energy balance step 1'!AI36</f>
        <v>0</v>
      </c>
      <c r="AI31">
        <f>'Corrected energy balance step 1'!AJ36</f>
        <v>0</v>
      </c>
      <c r="AJ31">
        <f>'Corrected energy balance step 1'!AK36</f>
        <v>0</v>
      </c>
      <c r="AK31">
        <f>'Corrected energy balance step 1'!AL36</f>
        <v>0</v>
      </c>
      <c r="AL31">
        <f>'Corrected energy balance step 1'!AM36</f>
        <v>0</v>
      </c>
      <c r="AM31">
        <f>'Corrected energy balance step 1'!AN36</f>
        <v>0</v>
      </c>
      <c r="AN31">
        <f>'Corrected energy balance step 1'!AO36</f>
        <v>0</v>
      </c>
      <c r="AO31">
        <f>'Corrected energy balance step 1'!AP36</f>
        <v>0</v>
      </c>
      <c r="AP31">
        <f>'Corrected energy balance step 1'!AQ36</f>
        <v>0</v>
      </c>
      <c r="AQ31">
        <f>'Corrected energy balance step 1'!AR36</f>
        <v>0</v>
      </c>
      <c r="AR31">
        <f>'Corrected energy balance step 1'!AS36</f>
        <v>0</v>
      </c>
      <c r="AS31">
        <f>'Corrected energy balance step 1'!AT36</f>
        <v>0</v>
      </c>
      <c r="AT31">
        <f>'Corrected energy balance step 1'!AU36</f>
        <v>0</v>
      </c>
      <c r="AU31">
        <f>'Corrected energy balance step 1'!AV36</f>
        <v>0</v>
      </c>
      <c r="AV31">
        <f>'Corrected energy balance step 1'!AW36</f>
        <v>0</v>
      </c>
      <c r="AW31">
        <f>'Corrected energy balance step 1'!AX36</f>
        <v>0</v>
      </c>
      <c r="AX31">
        <f>'Corrected energy balance step 1'!AY36</f>
        <v>0</v>
      </c>
      <c r="AY31">
        <f>'Corrected energy balance step 1'!AZ36</f>
        <v>0</v>
      </c>
      <c r="AZ31">
        <f>'Corrected energy balance step 1'!BA36</f>
        <v>0</v>
      </c>
      <c r="BA31">
        <f>'Corrected energy balance step 1'!BB36</f>
        <v>0</v>
      </c>
      <c r="BB31">
        <f>'Corrected energy balance step 1'!BC36</f>
        <v>0</v>
      </c>
      <c r="BC31">
        <f>'Corrected energy balance step 1'!BD36</f>
        <v>0</v>
      </c>
      <c r="BD31">
        <f>'Corrected energy balance step 1'!BE36</f>
        <v>0</v>
      </c>
      <c r="BE31">
        <f>'Corrected energy balance step 1'!BF36</f>
        <v>0</v>
      </c>
      <c r="BF31">
        <f>'Corrected energy balance step 1'!BG36</f>
        <v>0</v>
      </c>
      <c r="BG31">
        <f>'Corrected energy balance step 1'!BH36</f>
        <v>0</v>
      </c>
      <c r="BH31">
        <f>'Corrected energy balance step 1'!BI36</f>
        <v>0</v>
      </c>
      <c r="BI31">
        <f>'Corrected energy balance step 1'!BJ36</f>
        <v>0</v>
      </c>
      <c r="BJ31">
        <f>'Corrected energy balance step 1'!BK36</f>
        <v>0</v>
      </c>
      <c r="BK31">
        <f>'Corrected energy balance step 1'!BL36</f>
        <v>0</v>
      </c>
      <c r="BL31">
        <f>'Corrected energy balance step 1'!BM36</f>
        <v>0</v>
      </c>
      <c r="BM31">
        <f>'Corrected energy balance step 1'!BN36</f>
        <v>0</v>
      </c>
      <c r="BN31">
        <f>'Corrected energy balance step 1'!BO36</f>
        <v>0</v>
      </c>
    </row>
    <row r="32" spans="1:66" x14ac:dyDescent="0.2">
      <c r="A32" t="s">
        <v>85</v>
      </c>
      <c r="B32">
        <f>'Corrected energy balance step 1'!C37</f>
        <v>0</v>
      </c>
      <c r="C32">
        <f>'Corrected energy balance step 1'!D37</f>
        <v>0</v>
      </c>
      <c r="D32">
        <f>'Corrected energy balance step 1'!E37</f>
        <v>0</v>
      </c>
      <c r="E32">
        <f>'Corrected energy balance step 1'!F37</f>
        <v>0</v>
      </c>
      <c r="F32">
        <f>'Corrected energy balance step 1'!G37</f>
        <v>0</v>
      </c>
      <c r="G32">
        <f>'Corrected energy balance step 1'!H37</f>
        <v>0</v>
      </c>
      <c r="H32">
        <f>'Corrected energy balance step 1'!I37</f>
        <v>0</v>
      </c>
      <c r="I32">
        <f>'Corrected energy balance step 1'!J37</f>
        <v>0</v>
      </c>
      <c r="J32">
        <f>'Corrected energy balance step 1'!K37</f>
        <v>0</v>
      </c>
      <c r="K32">
        <f>'Corrected energy balance step 1'!L37</f>
        <v>0</v>
      </c>
      <c r="L32">
        <f>'Corrected energy balance step 1'!M37</f>
        <v>0</v>
      </c>
      <c r="M32">
        <f>'Corrected energy balance step 1'!N37</f>
        <v>0</v>
      </c>
      <c r="N32">
        <f>'Corrected energy balance step 1'!O37</f>
        <v>0</v>
      </c>
      <c r="O32">
        <f>'Corrected energy balance step 1'!P37</f>
        <v>0</v>
      </c>
      <c r="P32">
        <f>'Corrected energy balance step 1'!Q37</f>
        <v>0</v>
      </c>
      <c r="Q32">
        <f>'Corrected energy balance step 1'!R37</f>
        <v>0</v>
      </c>
      <c r="R32">
        <f>'Corrected energy balance step 1'!S37</f>
        <v>0</v>
      </c>
      <c r="S32">
        <f>'Corrected energy balance step 1'!T37</f>
        <v>0</v>
      </c>
      <c r="T32">
        <f>'Corrected energy balance step 1'!U37</f>
        <v>0</v>
      </c>
      <c r="U32">
        <f>'Corrected energy balance step 1'!V37</f>
        <v>0</v>
      </c>
      <c r="V32">
        <f>'Corrected energy balance step 1'!W37</f>
        <v>0</v>
      </c>
      <c r="W32">
        <f>'Corrected energy balance step 1'!X37</f>
        <v>0</v>
      </c>
      <c r="X32">
        <f>'Corrected energy balance step 1'!Y37</f>
        <v>0</v>
      </c>
      <c r="Y32">
        <f>'Corrected energy balance step 1'!Z37</f>
        <v>0</v>
      </c>
      <c r="Z32">
        <f>'Corrected energy balance step 1'!AA37</f>
        <v>0</v>
      </c>
      <c r="AA32">
        <f>'Corrected energy balance step 1'!AB37</f>
        <v>0</v>
      </c>
      <c r="AB32">
        <f>'Corrected energy balance step 1'!AC37</f>
        <v>0</v>
      </c>
      <c r="AC32">
        <f>'Corrected energy balance step 1'!AD37</f>
        <v>0</v>
      </c>
      <c r="AD32">
        <f>'Corrected energy balance step 1'!AE37</f>
        <v>0</v>
      </c>
      <c r="AE32">
        <f>'Corrected energy balance step 1'!AF37</f>
        <v>0</v>
      </c>
      <c r="AF32">
        <f>'Corrected energy balance step 1'!AG37</f>
        <v>0</v>
      </c>
      <c r="AG32">
        <f>'Corrected energy balance step 1'!AH37</f>
        <v>0</v>
      </c>
      <c r="AH32">
        <f>'Corrected energy balance step 1'!AI37</f>
        <v>0</v>
      </c>
      <c r="AI32">
        <f>'Corrected energy balance step 1'!AJ37</f>
        <v>0</v>
      </c>
      <c r="AJ32">
        <f>'Corrected energy balance step 1'!AK37</f>
        <v>0</v>
      </c>
      <c r="AK32">
        <f>'Corrected energy balance step 1'!AL37</f>
        <v>0</v>
      </c>
      <c r="AL32">
        <f>'Corrected energy balance step 1'!AM37</f>
        <v>0</v>
      </c>
      <c r="AM32">
        <f>'Corrected energy balance step 1'!AN37</f>
        <v>0</v>
      </c>
      <c r="AN32">
        <f>'Corrected energy balance step 1'!AO37</f>
        <v>0</v>
      </c>
      <c r="AO32">
        <f>'Corrected energy balance step 1'!AP37</f>
        <v>0</v>
      </c>
      <c r="AP32">
        <f>'Corrected energy balance step 1'!AQ37</f>
        <v>0</v>
      </c>
      <c r="AQ32">
        <f>'Corrected energy balance step 1'!AR37</f>
        <v>0</v>
      </c>
      <c r="AR32">
        <f>'Corrected energy balance step 1'!AS37</f>
        <v>0</v>
      </c>
      <c r="AS32">
        <f>'Corrected energy balance step 1'!AT37</f>
        <v>0</v>
      </c>
      <c r="AT32">
        <f>'Corrected energy balance step 1'!AU37</f>
        <v>0</v>
      </c>
      <c r="AU32">
        <f>'Corrected energy balance step 1'!AV37</f>
        <v>0</v>
      </c>
      <c r="AV32">
        <f>'Corrected energy balance step 1'!AW37</f>
        <v>0</v>
      </c>
      <c r="AW32">
        <f>'Corrected energy balance step 1'!AX37</f>
        <v>0</v>
      </c>
      <c r="AX32">
        <f>'Corrected energy balance step 1'!AY37</f>
        <v>0</v>
      </c>
      <c r="AY32">
        <f>'Corrected energy balance step 1'!AZ37</f>
        <v>0</v>
      </c>
      <c r="AZ32">
        <f>'Corrected energy balance step 1'!BA37</f>
        <v>0</v>
      </c>
      <c r="BA32">
        <f>'Corrected energy balance step 1'!BB37</f>
        <v>0</v>
      </c>
      <c r="BB32">
        <f>'Corrected energy balance step 1'!BC37</f>
        <v>0</v>
      </c>
      <c r="BC32">
        <f>'Corrected energy balance step 1'!BD37</f>
        <v>0</v>
      </c>
      <c r="BD32">
        <f>'Corrected energy balance step 1'!BE37</f>
        <v>0</v>
      </c>
      <c r="BE32">
        <f>'Corrected energy balance step 1'!BF37</f>
        <v>0</v>
      </c>
      <c r="BF32">
        <f>'Corrected energy balance step 1'!BG37</f>
        <v>0</v>
      </c>
      <c r="BG32">
        <f>'Corrected energy balance step 1'!BH37</f>
        <v>0</v>
      </c>
      <c r="BH32">
        <f>'Corrected energy balance step 1'!BI37</f>
        <v>0</v>
      </c>
      <c r="BI32">
        <f>'Corrected energy balance step 1'!BJ37</f>
        <v>0</v>
      </c>
      <c r="BJ32">
        <f>'Corrected energy balance step 1'!BK37</f>
        <v>0</v>
      </c>
      <c r="BK32">
        <f>'Corrected energy balance step 1'!BL37</f>
        <v>0</v>
      </c>
      <c r="BL32">
        <f>'Corrected energy balance step 1'!BM37</f>
        <v>0</v>
      </c>
      <c r="BM32">
        <f>'Corrected energy balance step 1'!BN37</f>
        <v>0</v>
      </c>
      <c r="BN32">
        <f>'Corrected energy balance step 1'!BO37</f>
        <v>0</v>
      </c>
    </row>
    <row r="33" spans="1:66" x14ac:dyDescent="0.2">
      <c r="A33" t="s">
        <v>86</v>
      </c>
      <c r="B33">
        <f>'Corrected energy balance step 1'!C38</f>
        <v>0</v>
      </c>
      <c r="C33">
        <f>'Corrected energy balance step 1'!D38</f>
        <v>0</v>
      </c>
      <c r="D33">
        <f>'Corrected energy balance step 1'!E38</f>
        <v>0</v>
      </c>
      <c r="E33">
        <f>'Corrected energy balance step 1'!F38</f>
        <v>0</v>
      </c>
      <c r="F33">
        <f>'Corrected energy balance step 1'!G38</f>
        <v>0</v>
      </c>
      <c r="G33">
        <f>'Corrected energy balance step 1'!H38</f>
        <v>0</v>
      </c>
      <c r="H33">
        <f>'Corrected energy balance step 1'!I38</f>
        <v>0</v>
      </c>
      <c r="I33">
        <f>'Corrected energy balance step 1'!J38</f>
        <v>0</v>
      </c>
      <c r="J33">
        <f>'Corrected energy balance step 1'!K38</f>
        <v>0</v>
      </c>
      <c r="K33">
        <f>'Corrected energy balance step 1'!L38</f>
        <v>0</v>
      </c>
      <c r="L33">
        <f>'Corrected energy balance step 1'!M38</f>
        <v>0</v>
      </c>
      <c r="M33">
        <f>'Corrected energy balance step 1'!N38</f>
        <v>0</v>
      </c>
      <c r="N33">
        <f>'Corrected energy balance step 1'!O38</f>
        <v>0</v>
      </c>
      <c r="O33">
        <f>'Corrected energy balance step 1'!P38</f>
        <v>0</v>
      </c>
      <c r="P33">
        <f>'Corrected energy balance step 1'!Q38</f>
        <v>0</v>
      </c>
      <c r="Q33">
        <f>'Corrected energy balance step 1'!R38</f>
        <v>0</v>
      </c>
      <c r="R33">
        <f>'Corrected energy balance step 1'!S38</f>
        <v>0</v>
      </c>
      <c r="S33">
        <f>'Corrected energy balance step 1'!T38</f>
        <v>0</v>
      </c>
      <c r="T33">
        <f>'Corrected energy balance step 1'!U38</f>
        <v>0</v>
      </c>
      <c r="U33">
        <f>'Corrected energy balance step 1'!V38</f>
        <v>0</v>
      </c>
      <c r="V33">
        <f>'Corrected energy balance step 1'!W38</f>
        <v>0</v>
      </c>
      <c r="W33">
        <f>'Corrected energy balance step 1'!X38</f>
        <v>0</v>
      </c>
      <c r="X33">
        <f>'Corrected energy balance step 1'!Y38</f>
        <v>0</v>
      </c>
      <c r="Y33">
        <f>'Corrected energy balance step 1'!Z38</f>
        <v>0</v>
      </c>
      <c r="Z33">
        <f>'Corrected energy balance step 1'!AA38</f>
        <v>0</v>
      </c>
      <c r="AA33">
        <f>'Corrected energy balance step 1'!AB38</f>
        <v>0</v>
      </c>
      <c r="AB33">
        <f>'Corrected energy balance step 1'!AC38</f>
        <v>0</v>
      </c>
      <c r="AC33">
        <f>'Corrected energy balance step 1'!AD38</f>
        <v>0</v>
      </c>
      <c r="AD33">
        <f>'Corrected energy balance step 1'!AE38</f>
        <v>0</v>
      </c>
      <c r="AE33">
        <f>'Corrected energy balance step 1'!AF38</f>
        <v>0</v>
      </c>
      <c r="AF33">
        <f>'Corrected energy balance step 1'!AG38</f>
        <v>0</v>
      </c>
      <c r="AG33">
        <f>'Corrected energy balance step 1'!AH38</f>
        <v>0</v>
      </c>
      <c r="AH33">
        <f>'Corrected energy balance step 1'!AI38</f>
        <v>0</v>
      </c>
      <c r="AI33">
        <f>'Corrected energy balance step 1'!AJ38</f>
        <v>0</v>
      </c>
      <c r="AJ33">
        <f>'Corrected energy balance step 1'!AK38</f>
        <v>0</v>
      </c>
      <c r="AK33">
        <f>'Corrected energy balance step 1'!AL38</f>
        <v>0</v>
      </c>
      <c r="AL33">
        <f>'Corrected energy balance step 1'!AM38</f>
        <v>0</v>
      </c>
      <c r="AM33">
        <f>'Corrected energy balance step 1'!AN38</f>
        <v>0</v>
      </c>
      <c r="AN33">
        <f>'Corrected energy balance step 1'!AO38</f>
        <v>0</v>
      </c>
      <c r="AO33">
        <f>'Corrected energy balance step 1'!AP38</f>
        <v>0</v>
      </c>
      <c r="AP33">
        <f>'Corrected energy balance step 1'!AQ38</f>
        <v>0</v>
      </c>
      <c r="AQ33">
        <f>'Corrected energy balance step 1'!AR38</f>
        <v>0</v>
      </c>
      <c r="AR33">
        <f>'Corrected energy balance step 1'!AS38</f>
        <v>0</v>
      </c>
      <c r="AS33">
        <f>'Corrected energy balance step 1'!AT38</f>
        <v>0</v>
      </c>
      <c r="AT33">
        <f>'Corrected energy balance step 1'!AU38</f>
        <v>0</v>
      </c>
      <c r="AU33">
        <f>'Corrected energy balance step 1'!AV38</f>
        <v>0</v>
      </c>
      <c r="AV33">
        <f>'Corrected energy balance step 1'!AW38</f>
        <v>0</v>
      </c>
      <c r="AW33">
        <f>'Corrected energy balance step 1'!AX38</f>
        <v>0</v>
      </c>
      <c r="AX33">
        <f>'Corrected energy balance step 1'!AY38</f>
        <v>0</v>
      </c>
      <c r="AY33">
        <f>'Corrected energy balance step 1'!AZ38</f>
        <v>0</v>
      </c>
      <c r="AZ33">
        <f>'Corrected energy balance step 1'!BA38</f>
        <v>0</v>
      </c>
      <c r="BA33">
        <f>'Corrected energy balance step 1'!BB38</f>
        <v>0</v>
      </c>
      <c r="BB33">
        <f>'Corrected energy balance step 1'!BC38</f>
        <v>0</v>
      </c>
      <c r="BC33">
        <f>'Corrected energy balance step 1'!BD38</f>
        <v>0</v>
      </c>
      <c r="BD33">
        <f>'Corrected energy balance step 1'!BE38</f>
        <v>0</v>
      </c>
      <c r="BE33">
        <f>'Corrected energy balance step 1'!BF38</f>
        <v>0</v>
      </c>
      <c r="BF33">
        <f>'Corrected energy balance step 1'!BG38</f>
        <v>0</v>
      </c>
      <c r="BG33">
        <f>'Corrected energy balance step 1'!BH38</f>
        <v>0</v>
      </c>
      <c r="BH33">
        <f>'Corrected energy balance step 1'!BI38</f>
        <v>0</v>
      </c>
      <c r="BI33">
        <f>'Corrected energy balance step 1'!BJ38</f>
        <v>0</v>
      </c>
      <c r="BJ33">
        <f>'Corrected energy balance step 1'!BK38</f>
        <v>0</v>
      </c>
      <c r="BK33">
        <f>'Corrected energy balance step 1'!BL38</f>
        <v>0</v>
      </c>
      <c r="BL33">
        <f>'Corrected energy balance step 1'!BM38</f>
        <v>0</v>
      </c>
      <c r="BM33">
        <f>'Corrected energy balance step 1'!BN38</f>
        <v>0</v>
      </c>
      <c r="BN33">
        <f>'Corrected energy balance step 1'!BO38</f>
        <v>0</v>
      </c>
    </row>
    <row r="34" spans="1:66" x14ac:dyDescent="0.2">
      <c r="A34" t="s">
        <v>87</v>
      </c>
      <c r="B34">
        <f>'Corrected energy balance step 1'!C39</f>
        <v>0</v>
      </c>
      <c r="C34">
        <f>'Corrected energy balance step 1'!D39</f>
        <v>0</v>
      </c>
      <c r="D34">
        <f>'Corrected energy balance step 1'!E39</f>
        <v>0</v>
      </c>
      <c r="E34">
        <f>'Corrected energy balance step 1'!F39</f>
        <v>0</v>
      </c>
      <c r="F34">
        <f>'Corrected energy balance step 1'!G39</f>
        <v>0</v>
      </c>
      <c r="G34">
        <f>'Corrected energy balance step 1'!H39</f>
        <v>0</v>
      </c>
      <c r="H34">
        <f>'Corrected energy balance step 1'!I39</f>
        <v>0</v>
      </c>
      <c r="I34">
        <f>'Corrected energy balance step 1'!J39</f>
        <v>0</v>
      </c>
      <c r="J34">
        <f>'Corrected energy balance step 1'!K39</f>
        <v>0</v>
      </c>
      <c r="K34">
        <f>'Corrected energy balance step 1'!L39</f>
        <v>0</v>
      </c>
      <c r="L34">
        <f>'Corrected energy balance step 1'!M39</f>
        <v>0</v>
      </c>
      <c r="M34">
        <f>'Corrected energy balance step 1'!N39</f>
        <v>0</v>
      </c>
      <c r="N34">
        <f>'Corrected energy balance step 1'!O39</f>
        <v>0</v>
      </c>
      <c r="O34">
        <f>'Corrected energy balance step 1'!P39</f>
        <v>0</v>
      </c>
      <c r="P34">
        <f>'Corrected energy balance step 1'!Q39</f>
        <v>0</v>
      </c>
      <c r="Q34">
        <f>'Corrected energy balance step 1'!R39</f>
        <v>0</v>
      </c>
      <c r="R34">
        <f>'Corrected energy balance step 1'!S39</f>
        <v>0</v>
      </c>
      <c r="S34">
        <f>'Corrected energy balance step 1'!T39</f>
        <v>0</v>
      </c>
      <c r="T34">
        <f>'Corrected energy balance step 1'!U39</f>
        <v>0</v>
      </c>
      <c r="U34">
        <f>'Corrected energy balance step 1'!V39</f>
        <v>0</v>
      </c>
      <c r="V34">
        <f>'Corrected energy balance step 1'!W39</f>
        <v>0</v>
      </c>
      <c r="W34">
        <f>'Corrected energy balance step 1'!X39</f>
        <v>0</v>
      </c>
      <c r="X34">
        <f>'Corrected energy balance step 1'!Y39</f>
        <v>0</v>
      </c>
      <c r="Y34">
        <f>'Corrected energy balance step 1'!Z39</f>
        <v>0</v>
      </c>
      <c r="Z34">
        <f>'Corrected energy balance step 1'!AA39</f>
        <v>0</v>
      </c>
      <c r="AA34">
        <f>'Corrected energy balance step 1'!AB39</f>
        <v>0</v>
      </c>
      <c r="AB34">
        <f>'Corrected energy balance step 1'!AC39</f>
        <v>0</v>
      </c>
      <c r="AC34">
        <f>'Corrected energy balance step 1'!AD39</f>
        <v>0</v>
      </c>
      <c r="AD34">
        <f>'Corrected energy balance step 1'!AE39</f>
        <v>0</v>
      </c>
      <c r="AE34">
        <f>'Corrected energy balance step 1'!AF39</f>
        <v>0</v>
      </c>
      <c r="AF34">
        <f>'Corrected energy balance step 1'!AG39</f>
        <v>0</v>
      </c>
      <c r="AG34">
        <f>'Corrected energy balance step 1'!AH39</f>
        <v>0</v>
      </c>
      <c r="AH34">
        <f>'Corrected energy balance step 1'!AI39</f>
        <v>0</v>
      </c>
      <c r="AI34">
        <f>'Corrected energy balance step 1'!AJ39</f>
        <v>0</v>
      </c>
      <c r="AJ34">
        <f>'Corrected energy balance step 1'!AK39</f>
        <v>0</v>
      </c>
      <c r="AK34">
        <f>'Corrected energy balance step 1'!AL39</f>
        <v>0</v>
      </c>
      <c r="AL34">
        <f>'Corrected energy balance step 1'!AM39</f>
        <v>0</v>
      </c>
      <c r="AM34">
        <f>'Corrected energy balance step 1'!AN39</f>
        <v>0</v>
      </c>
      <c r="AN34">
        <f>'Corrected energy balance step 1'!AO39</f>
        <v>0</v>
      </c>
      <c r="AO34">
        <f>'Corrected energy balance step 1'!AP39</f>
        <v>0</v>
      </c>
      <c r="AP34">
        <f>'Corrected energy balance step 1'!AQ39</f>
        <v>0</v>
      </c>
      <c r="AQ34">
        <f>'Corrected energy balance step 1'!AR39</f>
        <v>0</v>
      </c>
      <c r="AR34">
        <f>'Corrected energy balance step 1'!AS39</f>
        <v>0</v>
      </c>
      <c r="AS34">
        <f>'Corrected energy balance step 1'!AT39</f>
        <v>0</v>
      </c>
      <c r="AT34">
        <f>'Corrected energy balance step 1'!AU39</f>
        <v>0</v>
      </c>
      <c r="AU34">
        <f>'Corrected energy balance step 1'!AV39</f>
        <v>0</v>
      </c>
      <c r="AV34">
        <f>'Corrected energy balance step 1'!AW39</f>
        <v>0</v>
      </c>
      <c r="AW34">
        <f>'Corrected energy balance step 1'!AX39</f>
        <v>0</v>
      </c>
      <c r="AX34">
        <f>'Corrected energy balance step 1'!AY39</f>
        <v>0</v>
      </c>
      <c r="AY34">
        <f>'Corrected energy balance step 1'!AZ39</f>
        <v>0</v>
      </c>
      <c r="AZ34">
        <f>'Corrected energy balance step 1'!BA39</f>
        <v>0</v>
      </c>
      <c r="BA34">
        <f>'Corrected energy balance step 1'!BB39</f>
        <v>0</v>
      </c>
      <c r="BB34">
        <f>'Corrected energy balance step 1'!BC39</f>
        <v>0</v>
      </c>
      <c r="BC34">
        <f>'Corrected energy balance step 1'!BD39</f>
        <v>0</v>
      </c>
      <c r="BD34">
        <f>'Corrected energy balance step 1'!BE39</f>
        <v>0</v>
      </c>
      <c r="BE34">
        <f>'Corrected energy balance step 1'!BF39</f>
        <v>0</v>
      </c>
      <c r="BF34">
        <f>'Corrected energy balance step 1'!BG39</f>
        <v>0</v>
      </c>
      <c r="BG34">
        <f>'Corrected energy balance step 1'!BH39</f>
        <v>0</v>
      </c>
      <c r="BH34">
        <f>'Corrected energy balance step 1'!BI39</f>
        <v>0</v>
      </c>
      <c r="BI34">
        <f>'Corrected energy balance step 1'!BJ39</f>
        <v>0</v>
      </c>
      <c r="BJ34">
        <f>'Corrected energy balance step 1'!BK39</f>
        <v>0</v>
      </c>
      <c r="BK34">
        <f>'Corrected energy balance step 1'!BL39</f>
        <v>0</v>
      </c>
      <c r="BL34">
        <f>'Corrected energy balance step 1'!BM39</f>
        <v>0</v>
      </c>
      <c r="BM34">
        <f>'Corrected energy balance step 1'!BN39</f>
        <v>0</v>
      </c>
      <c r="BN34">
        <f>'Corrected energy balance step 1'!BO39</f>
        <v>0</v>
      </c>
    </row>
    <row r="35" spans="1:66" x14ac:dyDescent="0.2">
      <c r="A35" t="s">
        <v>88</v>
      </c>
      <c r="B35">
        <f>'Corrected energy balance step 1'!C40</f>
        <v>0</v>
      </c>
      <c r="C35">
        <f>'Corrected energy balance step 1'!D40</f>
        <v>0</v>
      </c>
      <c r="D35" t="e">
        <f>'Corrected energy balance step 1'!E40</f>
        <v>#DIV/0!</v>
      </c>
      <c r="E35" t="e">
        <f>'Corrected energy balance step 1'!F40</f>
        <v>#DIV/0!</v>
      </c>
      <c r="F35" t="e">
        <f>'Corrected energy balance step 1'!G40</f>
        <v>#DIV/0!</v>
      </c>
      <c r="G35" t="e">
        <f>'Corrected energy balance step 1'!H40</f>
        <v>#DIV/0!</v>
      </c>
      <c r="H35">
        <f>'Corrected energy balance step 1'!I40</f>
        <v>0</v>
      </c>
      <c r="I35" t="e">
        <f>'Corrected energy balance step 1'!J40</f>
        <v>#DIV/0!</v>
      </c>
      <c r="J35" t="e">
        <f>'Corrected energy balance step 1'!K40</f>
        <v>#DIV/0!</v>
      </c>
      <c r="K35" t="e">
        <f>'Corrected energy balance step 1'!L40</f>
        <v>#DIV/0!</v>
      </c>
      <c r="L35" t="e">
        <f>'Corrected energy balance step 1'!M40</f>
        <v>#DIV/0!</v>
      </c>
      <c r="M35" t="e">
        <f>'Corrected energy balance step 1'!N40</f>
        <v>#DIV/0!</v>
      </c>
      <c r="N35">
        <f>'Corrected energy balance step 1'!O40</f>
        <v>0</v>
      </c>
      <c r="O35">
        <f>'Corrected energy balance step 1'!P40</f>
        <v>0</v>
      </c>
      <c r="P35">
        <f>'Corrected energy balance step 1'!Q40</f>
        <v>0</v>
      </c>
      <c r="Q35">
        <f>'Corrected energy balance step 1'!R40</f>
        <v>0</v>
      </c>
      <c r="R35">
        <f>'Corrected energy balance step 1'!S40</f>
        <v>0</v>
      </c>
      <c r="S35" t="e">
        <f>'Corrected energy balance step 1'!T40</f>
        <v>#DIV/0!</v>
      </c>
      <c r="T35">
        <f>'Corrected energy balance step 1'!U40</f>
        <v>0</v>
      </c>
      <c r="U35" t="e">
        <f>'Corrected energy balance step 1'!V40</f>
        <v>#DIV/0!</v>
      </c>
      <c r="V35" t="e">
        <f>'Corrected energy balance step 1'!W40</f>
        <v>#DIV/0!</v>
      </c>
      <c r="W35" t="e">
        <f>'Corrected energy balance step 1'!X40</f>
        <v>#DIV/0!</v>
      </c>
      <c r="X35" t="e">
        <f>'Corrected energy balance step 1'!Y40</f>
        <v>#DIV/0!</v>
      </c>
      <c r="Y35" t="e">
        <f>'Corrected energy balance step 1'!Z40</f>
        <v>#DIV/0!</v>
      </c>
      <c r="Z35" t="e">
        <f>'Corrected energy balance step 1'!AA40</f>
        <v>#DIV/0!</v>
      </c>
      <c r="AA35" t="e">
        <f>'Corrected energy balance step 1'!AB40</f>
        <v>#DIV/0!</v>
      </c>
      <c r="AB35" t="e">
        <f>'Corrected energy balance step 1'!AC40</f>
        <v>#DIV/0!</v>
      </c>
      <c r="AC35" t="e">
        <f>'Corrected energy balance step 1'!AD40</f>
        <v>#DIV/0!</v>
      </c>
      <c r="AD35" t="e">
        <f>'Corrected energy balance step 1'!AE40</f>
        <v>#DIV/0!</v>
      </c>
      <c r="AE35" t="e">
        <f>'Corrected energy balance step 1'!AF40</f>
        <v>#DIV/0!</v>
      </c>
      <c r="AF35" t="e">
        <f>'Corrected energy balance step 1'!AG40</f>
        <v>#DIV/0!</v>
      </c>
      <c r="AG35" t="e">
        <f>'Corrected energy balance step 1'!AH40</f>
        <v>#DIV/0!</v>
      </c>
      <c r="AH35" t="e">
        <f>'Corrected energy balance step 1'!AI40</f>
        <v>#DIV/0!</v>
      </c>
      <c r="AI35" t="e">
        <f>'Corrected energy balance step 1'!AJ40</f>
        <v>#DIV/0!</v>
      </c>
      <c r="AJ35" t="e">
        <f>'Corrected energy balance step 1'!AK40</f>
        <v>#DIV/0!</v>
      </c>
      <c r="AK35" t="e">
        <f>'Corrected energy balance step 1'!AL40</f>
        <v>#DIV/0!</v>
      </c>
      <c r="AL35" t="e">
        <f>'Corrected energy balance step 1'!AM40</f>
        <v>#DIV/0!</v>
      </c>
      <c r="AM35" t="e">
        <f>'Corrected energy balance step 1'!AN40</f>
        <v>#DIV/0!</v>
      </c>
      <c r="AN35" t="e">
        <f>'Corrected energy balance step 1'!AO40</f>
        <v>#DIV/0!</v>
      </c>
      <c r="AO35" t="e">
        <f>'Corrected energy balance step 1'!AP40</f>
        <v>#DIV/0!</v>
      </c>
      <c r="AP35" t="e">
        <f>'Corrected energy balance step 1'!AQ40</f>
        <v>#DIV/0!</v>
      </c>
      <c r="AQ35">
        <f>'Corrected energy balance step 1'!AR40</f>
        <v>0</v>
      </c>
      <c r="AR35">
        <f>'Corrected energy balance step 1'!AS40</f>
        <v>0</v>
      </c>
      <c r="AS35">
        <f>'Corrected energy balance step 1'!AT40</f>
        <v>0</v>
      </c>
      <c r="AT35">
        <f>'Corrected energy balance step 1'!AU40</f>
        <v>0</v>
      </c>
      <c r="AU35">
        <f>'Corrected energy balance step 1'!AV40</f>
        <v>0</v>
      </c>
      <c r="AV35">
        <f>'Corrected energy balance step 1'!AW40</f>
        <v>0</v>
      </c>
      <c r="AW35">
        <f>'Corrected energy balance step 1'!AX40</f>
        <v>0</v>
      </c>
      <c r="AX35">
        <f>'Corrected energy balance step 1'!AY40</f>
        <v>0</v>
      </c>
      <c r="AY35">
        <f>'Corrected energy balance step 1'!AZ40</f>
        <v>0</v>
      </c>
      <c r="AZ35">
        <f>'Corrected energy balance step 1'!BA40</f>
        <v>0</v>
      </c>
      <c r="BA35">
        <f>'Corrected energy balance step 1'!BB40</f>
        <v>0</v>
      </c>
      <c r="BB35">
        <f>'Corrected energy balance step 1'!BC40</f>
        <v>0</v>
      </c>
      <c r="BC35">
        <f>'Corrected energy balance step 1'!BD40</f>
        <v>0</v>
      </c>
      <c r="BD35">
        <f>'Corrected energy balance step 1'!BE40</f>
        <v>0</v>
      </c>
      <c r="BE35">
        <f>'Corrected energy balance step 1'!BF40</f>
        <v>0</v>
      </c>
      <c r="BF35">
        <f>'Corrected energy balance step 1'!BG40</f>
        <v>0</v>
      </c>
      <c r="BG35">
        <f>'Corrected energy balance step 1'!BH40</f>
        <v>0</v>
      </c>
      <c r="BH35">
        <f>'Corrected energy balance step 1'!BI40</f>
        <v>0</v>
      </c>
      <c r="BI35">
        <f>'Corrected energy balance step 1'!BJ40</f>
        <v>0</v>
      </c>
      <c r="BJ35">
        <f>'Corrected energy balance step 1'!BK40</f>
        <v>0</v>
      </c>
      <c r="BK35">
        <f>'Corrected energy balance step 1'!BL40</f>
        <v>0</v>
      </c>
      <c r="BL35" t="e">
        <f>'Corrected energy balance step 1'!BM40</f>
        <v>#DIV/0!</v>
      </c>
      <c r="BM35" t="e">
        <f>'Corrected energy balance step 1'!BN40</f>
        <v>#DIV/0!</v>
      </c>
      <c r="BN35">
        <f>'Corrected energy balance step 1'!BO40</f>
        <v>0</v>
      </c>
    </row>
    <row r="36" spans="1:66" x14ac:dyDescent="0.2">
      <c r="A36" t="s">
        <v>89</v>
      </c>
      <c r="B36">
        <f>'Corrected energy balance step 1'!C41</f>
        <v>0</v>
      </c>
      <c r="C36">
        <f>'Corrected energy balance step 1'!D41</f>
        <v>0</v>
      </c>
      <c r="D36" t="e">
        <f>'Corrected energy balance step 1'!E41</f>
        <v>#DIV/0!</v>
      </c>
      <c r="E36" t="e">
        <f>'Corrected energy balance step 1'!F41</f>
        <v>#DIV/0!</v>
      </c>
      <c r="F36" t="e">
        <f>'Corrected energy balance step 1'!G41</f>
        <v>#DIV/0!</v>
      </c>
      <c r="G36" t="e">
        <f>'Corrected energy balance step 1'!H41</f>
        <v>#DIV/0!</v>
      </c>
      <c r="H36">
        <f>'Corrected energy balance step 1'!I41</f>
        <v>0</v>
      </c>
      <c r="I36" t="e">
        <f>'Corrected energy balance step 1'!J41</f>
        <v>#DIV/0!</v>
      </c>
      <c r="J36" t="e">
        <f>'Corrected energy balance step 1'!K41</f>
        <v>#DIV/0!</v>
      </c>
      <c r="K36" t="e">
        <f>'Corrected energy balance step 1'!L41</f>
        <v>#DIV/0!</v>
      </c>
      <c r="L36" t="e">
        <f>'Corrected energy balance step 1'!M41</f>
        <v>#DIV/0!</v>
      </c>
      <c r="M36" t="e">
        <f>'Corrected energy balance step 1'!N41</f>
        <v>#DIV/0!</v>
      </c>
      <c r="N36">
        <f>'Corrected energy balance step 1'!O41</f>
        <v>0</v>
      </c>
      <c r="O36">
        <f>'Corrected energy balance step 1'!P41</f>
        <v>0</v>
      </c>
      <c r="P36">
        <f>'Corrected energy balance step 1'!Q41</f>
        <v>0</v>
      </c>
      <c r="Q36">
        <f>'Corrected energy balance step 1'!R41</f>
        <v>0</v>
      </c>
      <c r="R36">
        <f>'Corrected energy balance step 1'!S41</f>
        <v>0</v>
      </c>
      <c r="S36" t="e">
        <f>'Corrected energy balance step 1'!T41</f>
        <v>#DIV/0!</v>
      </c>
      <c r="T36">
        <f>'Corrected energy balance step 1'!U41</f>
        <v>0</v>
      </c>
      <c r="U36" t="e">
        <f>'Corrected energy balance step 1'!V41</f>
        <v>#DIV/0!</v>
      </c>
      <c r="V36" t="e">
        <f>'Corrected energy balance step 1'!W41</f>
        <v>#DIV/0!</v>
      </c>
      <c r="W36" t="e">
        <f>'Corrected energy balance step 1'!X41</f>
        <v>#DIV/0!</v>
      </c>
      <c r="X36" t="e">
        <f>'Corrected energy balance step 1'!Y41</f>
        <v>#DIV/0!</v>
      </c>
      <c r="Y36" t="e">
        <f>'Corrected energy balance step 1'!Z41</f>
        <v>#DIV/0!</v>
      </c>
      <c r="Z36" t="e">
        <f>'Corrected energy balance step 1'!AA41</f>
        <v>#DIV/0!</v>
      </c>
      <c r="AA36" t="e">
        <f>'Corrected energy balance step 1'!AB41</f>
        <v>#DIV/0!</v>
      </c>
      <c r="AB36" t="e">
        <f>'Corrected energy balance step 1'!AC41</f>
        <v>#DIV/0!</v>
      </c>
      <c r="AC36" t="e">
        <f>'Corrected energy balance step 1'!AD41</f>
        <v>#DIV/0!</v>
      </c>
      <c r="AD36" t="e">
        <f>'Corrected energy balance step 1'!AE41</f>
        <v>#DIV/0!</v>
      </c>
      <c r="AE36" t="e">
        <f>'Corrected energy balance step 1'!AF41</f>
        <v>#DIV/0!</v>
      </c>
      <c r="AF36" t="e">
        <f>'Corrected energy balance step 1'!AG41</f>
        <v>#DIV/0!</v>
      </c>
      <c r="AG36" t="e">
        <f>'Corrected energy balance step 1'!AH41</f>
        <v>#DIV/0!</v>
      </c>
      <c r="AH36" t="e">
        <f>'Corrected energy balance step 1'!AI41</f>
        <v>#DIV/0!</v>
      </c>
      <c r="AI36" t="e">
        <f>'Corrected energy balance step 1'!AJ41</f>
        <v>#DIV/0!</v>
      </c>
      <c r="AJ36" t="e">
        <f>'Corrected energy balance step 1'!AK41</f>
        <v>#DIV/0!</v>
      </c>
      <c r="AK36" t="e">
        <f>'Corrected energy balance step 1'!AL41</f>
        <v>#DIV/0!</v>
      </c>
      <c r="AL36" t="e">
        <f>'Corrected energy balance step 1'!AM41</f>
        <v>#DIV/0!</v>
      </c>
      <c r="AM36" t="e">
        <f>'Corrected energy balance step 1'!AN41</f>
        <v>#DIV/0!</v>
      </c>
      <c r="AN36" t="e">
        <f>'Corrected energy balance step 1'!AO41</f>
        <v>#DIV/0!</v>
      </c>
      <c r="AO36" t="e">
        <f>'Corrected energy balance step 1'!AP41</f>
        <v>#DIV/0!</v>
      </c>
      <c r="AP36" t="e">
        <f>'Corrected energy balance step 1'!AQ41</f>
        <v>#DIV/0!</v>
      </c>
      <c r="AQ36">
        <f>'Corrected energy balance step 1'!AR41</f>
        <v>0</v>
      </c>
      <c r="AR36">
        <f>'Corrected energy balance step 1'!AS41</f>
        <v>0</v>
      </c>
      <c r="AS36">
        <f>'Corrected energy balance step 1'!AT41</f>
        <v>0</v>
      </c>
      <c r="AT36">
        <f>'Corrected energy balance step 1'!AU41</f>
        <v>0</v>
      </c>
      <c r="AU36">
        <f>'Corrected energy balance step 1'!AV41</f>
        <v>0</v>
      </c>
      <c r="AV36">
        <f>'Corrected energy balance step 1'!AW41</f>
        <v>0</v>
      </c>
      <c r="AW36">
        <f>'Corrected energy balance step 1'!AX41</f>
        <v>0</v>
      </c>
      <c r="AX36">
        <f>'Corrected energy balance step 1'!AY41</f>
        <v>0</v>
      </c>
      <c r="AY36">
        <f>'Corrected energy balance step 1'!AZ41</f>
        <v>0</v>
      </c>
      <c r="AZ36">
        <f>'Corrected energy balance step 1'!BA41</f>
        <v>0</v>
      </c>
      <c r="BA36">
        <f>'Corrected energy balance step 1'!BB41</f>
        <v>0</v>
      </c>
      <c r="BB36">
        <f>'Corrected energy balance step 1'!BC41</f>
        <v>0</v>
      </c>
      <c r="BC36">
        <f>'Corrected energy balance step 1'!BD41</f>
        <v>0</v>
      </c>
      <c r="BD36">
        <f>'Corrected energy balance step 1'!BE41</f>
        <v>0</v>
      </c>
      <c r="BE36">
        <f>'Corrected energy balance step 1'!BF41</f>
        <v>0</v>
      </c>
      <c r="BF36">
        <f>'Corrected energy balance step 1'!BG41</f>
        <v>0</v>
      </c>
      <c r="BG36">
        <f>'Corrected energy balance step 1'!BH41</f>
        <v>0</v>
      </c>
      <c r="BH36">
        <f>'Corrected energy balance step 1'!BI41</f>
        <v>0</v>
      </c>
      <c r="BI36">
        <f>'Corrected energy balance step 1'!BJ41</f>
        <v>0</v>
      </c>
      <c r="BJ36">
        <f>'Corrected energy balance step 1'!BK41</f>
        <v>0</v>
      </c>
      <c r="BK36">
        <f>'Corrected energy balance step 1'!BL41</f>
        <v>0</v>
      </c>
      <c r="BL36" t="e">
        <f>'Corrected energy balance step 1'!BM41</f>
        <v>#DIV/0!</v>
      </c>
      <c r="BM36" t="e">
        <f>'Corrected energy balance step 1'!BN41</f>
        <v>#DIV/0!</v>
      </c>
      <c r="BN36">
        <f>'Corrected energy balance step 1'!BO41</f>
        <v>0</v>
      </c>
    </row>
    <row r="37" spans="1:66" x14ac:dyDescent="0.2">
      <c r="A37" t="s">
        <v>90</v>
      </c>
      <c r="B37">
        <f>'Corrected energy balance step 1'!C42</f>
        <v>0</v>
      </c>
      <c r="C37">
        <f>'Corrected energy balance step 1'!D42</f>
        <v>0</v>
      </c>
      <c r="D37" t="e">
        <f>'Corrected energy balance step 1'!E42</f>
        <v>#DIV/0!</v>
      </c>
      <c r="E37" t="e">
        <f>'Corrected energy balance step 1'!F42</f>
        <v>#DIV/0!</v>
      </c>
      <c r="F37" t="e">
        <f>'Corrected energy balance step 1'!G42</f>
        <v>#DIV/0!</v>
      </c>
      <c r="G37" t="e">
        <f>'Corrected energy balance step 1'!H42</f>
        <v>#DIV/0!</v>
      </c>
      <c r="H37">
        <f>'Corrected energy balance step 1'!I42</f>
        <v>0</v>
      </c>
      <c r="I37" t="e">
        <f>'Corrected energy balance step 1'!J42</f>
        <v>#DIV/0!</v>
      </c>
      <c r="J37" t="e">
        <f>'Corrected energy balance step 1'!K42</f>
        <v>#DIV/0!</v>
      </c>
      <c r="K37" t="e">
        <f>'Corrected energy balance step 1'!L42</f>
        <v>#DIV/0!</v>
      </c>
      <c r="L37" t="e">
        <f>'Corrected energy balance step 1'!M42</f>
        <v>#DIV/0!</v>
      </c>
      <c r="M37" t="e">
        <f>'Corrected energy balance step 1'!N42</f>
        <v>#DIV/0!</v>
      </c>
      <c r="N37">
        <f>'Corrected energy balance step 1'!O42</f>
        <v>0</v>
      </c>
      <c r="O37">
        <f>'Corrected energy balance step 1'!P42</f>
        <v>0</v>
      </c>
      <c r="P37">
        <f>'Corrected energy balance step 1'!Q42</f>
        <v>0</v>
      </c>
      <c r="Q37">
        <f>'Corrected energy balance step 1'!R42</f>
        <v>0</v>
      </c>
      <c r="R37">
        <f>'Corrected energy balance step 1'!S42</f>
        <v>0</v>
      </c>
      <c r="S37" t="e">
        <f>'Corrected energy balance step 1'!T42</f>
        <v>#DIV/0!</v>
      </c>
      <c r="T37">
        <f>'Corrected energy balance step 1'!U42</f>
        <v>0</v>
      </c>
      <c r="U37" t="e">
        <f>'Corrected energy balance step 1'!V42</f>
        <v>#DIV/0!</v>
      </c>
      <c r="V37" t="e">
        <f>'Corrected energy balance step 1'!W42</f>
        <v>#DIV/0!</v>
      </c>
      <c r="W37" t="e">
        <f>'Corrected energy balance step 1'!X42</f>
        <v>#DIV/0!</v>
      </c>
      <c r="X37" t="e">
        <f>'Corrected energy balance step 1'!Y42</f>
        <v>#DIV/0!</v>
      </c>
      <c r="Y37" t="e">
        <f>'Corrected energy balance step 1'!Z42</f>
        <v>#DIV/0!</v>
      </c>
      <c r="Z37" t="e">
        <f>'Corrected energy balance step 1'!AA42</f>
        <v>#DIV/0!</v>
      </c>
      <c r="AA37" t="e">
        <f>'Corrected energy balance step 1'!AB42</f>
        <v>#DIV/0!</v>
      </c>
      <c r="AB37" t="e">
        <f>'Corrected energy balance step 1'!AC42</f>
        <v>#DIV/0!</v>
      </c>
      <c r="AC37" t="e">
        <f>'Corrected energy balance step 1'!AD42</f>
        <v>#DIV/0!</v>
      </c>
      <c r="AD37" t="e">
        <f>'Corrected energy balance step 1'!AE42</f>
        <v>#DIV/0!</v>
      </c>
      <c r="AE37" t="e">
        <f>'Corrected energy balance step 1'!AF42</f>
        <v>#DIV/0!</v>
      </c>
      <c r="AF37" t="e">
        <f>'Corrected energy balance step 1'!AG42</f>
        <v>#DIV/0!</v>
      </c>
      <c r="AG37" t="e">
        <f>'Corrected energy balance step 1'!AH42</f>
        <v>#DIV/0!</v>
      </c>
      <c r="AH37" t="e">
        <f>'Corrected energy balance step 1'!AI42</f>
        <v>#DIV/0!</v>
      </c>
      <c r="AI37" t="e">
        <f>'Corrected energy balance step 1'!AJ42</f>
        <v>#DIV/0!</v>
      </c>
      <c r="AJ37" t="e">
        <f>'Corrected energy balance step 1'!AK42</f>
        <v>#DIV/0!</v>
      </c>
      <c r="AK37" t="e">
        <f>'Corrected energy balance step 1'!AL42</f>
        <v>#DIV/0!</v>
      </c>
      <c r="AL37" t="e">
        <f>'Corrected energy balance step 1'!AM42</f>
        <v>#DIV/0!</v>
      </c>
      <c r="AM37" t="e">
        <f>'Corrected energy balance step 1'!AN42</f>
        <v>#DIV/0!</v>
      </c>
      <c r="AN37" t="e">
        <f>'Corrected energy balance step 1'!AO42</f>
        <v>#DIV/0!</v>
      </c>
      <c r="AO37" t="e">
        <f>'Corrected energy balance step 1'!AP42</f>
        <v>#DIV/0!</v>
      </c>
      <c r="AP37" t="e">
        <f>'Corrected energy balance step 1'!AQ42</f>
        <v>#DIV/0!</v>
      </c>
      <c r="AQ37">
        <f>'Corrected energy balance step 1'!AR42</f>
        <v>0</v>
      </c>
      <c r="AR37">
        <f>'Corrected energy balance step 1'!AS42</f>
        <v>0</v>
      </c>
      <c r="AS37">
        <f>'Corrected energy balance step 1'!AT42</f>
        <v>0</v>
      </c>
      <c r="AT37">
        <f>'Corrected energy balance step 1'!AU42</f>
        <v>0</v>
      </c>
      <c r="AU37">
        <f>'Corrected energy balance step 1'!AV42</f>
        <v>0</v>
      </c>
      <c r="AV37">
        <f>'Corrected energy balance step 1'!AW42</f>
        <v>0</v>
      </c>
      <c r="AW37">
        <f>'Corrected energy balance step 1'!AX42</f>
        <v>0</v>
      </c>
      <c r="AX37">
        <f>'Corrected energy balance step 1'!AY42</f>
        <v>0</v>
      </c>
      <c r="AY37">
        <f>'Corrected energy balance step 1'!AZ42</f>
        <v>0</v>
      </c>
      <c r="AZ37">
        <f>'Corrected energy balance step 1'!BA42</f>
        <v>0</v>
      </c>
      <c r="BA37">
        <f>'Corrected energy balance step 1'!BB42</f>
        <v>0</v>
      </c>
      <c r="BB37">
        <f>'Corrected energy balance step 1'!BC42</f>
        <v>0</v>
      </c>
      <c r="BC37">
        <f>'Corrected energy balance step 1'!BD42</f>
        <v>0</v>
      </c>
      <c r="BD37">
        <f>'Corrected energy balance step 1'!BE42</f>
        <v>0</v>
      </c>
      <c r="BE37">
        <f>'Corrected energy balance step 1'!BF42</f>
        <v>0</v>
      </c>
      <c r="BF37">
        <f>'Corrected energy balance step 1'!BG42</f>
        <v>0</v>
      </c>
      <c r="BG37">
        <f>'Corrected energy balance step 1'!BH42</f>
        <v>0</v>
      </c>
      <c r="BH37">
        <f>'Corrected energy balance step 1'!BI42</f>
        <v>0</v>
      </c>
      <c r="BI37">
        <f>'Corrected energy balance step 1'!BJ42</f>
        <v>0</v>
      </c>
      <c r="BJ37">
        <f>'Corrected energy balance step 1'!BK42</f>
        <v>0</v>
      </c>
      <c r="BK37">
        <f>'Corrected energy balance step 1'!BL42</f>
        <v>0</v>
      </c>
      <c r="BL37" t="e">
        <f>'Corrected energy balance step 1'!BM42</f>
        <v>#DIV/0!</v>
      </c>
      <c r="BM37" t="e">
        <f>'Corrected energy balance step 1'!BN42</f>
        <v>#DIV/0!</v>
      </c>
      <c r="BN37">
        <f>'Corrected energy balance step 1'!BO42</f>
        <v>0</v>
      </c>
    </row>
    <row r="38" spans="1:66" x14ac:dyDescent="0.2">
      <c r="A38" t="s">
        <v>76</v>
      </c>
      <c r="B38">
        <f>'Corrected energy balance step 1'!C43</f>
        <v>0</v>
      </c>
      <c r="C38">
        <f>'Corrected energy balance step 1'!D43</f>
        <v>0</v>
      </c>
      <c r="D38" t="e">
        <f>'Corrected energy balance step 1'!E43</f>
        <v>#DIV/0!</v>
      </c>
      <c r="E38" t="e">
        <f>'Corrected energy balance step 1'!F43</f>
        <v>#DIV/0!</v>
      </c>
      <c r="F38" t="e">
        <f>'Corrected energy balance step 1'!G43</f>
        <v>#DIV/0!</v>
      </c>
      <c r="G38" t="e">
        <f>'Corrected energy balance step 1'!H43</f>
        <v>#DIV/0!</v>
      </c>
      <c r="H38">
        <f>'Corrected energy balance step 1'!I43</f>
        <v>0</v>
      </c>
      <c r="I38" t="e">
        <f>'Corrected energy balance step 1'!J43</f>
        <v>#DIV/0!</v>
      </c>
      <c r="J38" t="e">
        <f>'Corrected energy balance step 1'!K43</f>
        <v>#DIV/0!</v>
      </c>
      <c r="K38" t="e">
        <f>'Corrected energy balance step 1'!L43</f>
        <v>#DIV/0!</v>
      </c>
      <c r="L38" t="e">
        <f>'Corrected energy balance step 1'!M43</f>
        <v>#DIV/0!</v>
      </c>
      <c r="M38" t="e">
        <f>'Corrected energy balance step 1'!N43</f>
        <v>#DIV/0!</v>
      </c>
      <c r="N38">
        <f>'Corrected energy balance step 1'!O43</f>
        <v>0</v>
      </c>
      <c r="O38">
        <f>'Corrected energy balance step 1'!P43</f>
        <v>0</v>
      </c>
      <c r="P38">
        <f>'Corrected energy balance step 1'!Q43</f>
        <v>0</v>
      </c>
      <c r="Q38">
        <f>'Corrected energy balance step 1'!R43</f>
        <v>0</v>
      </c>
      <c r="R38">
        <f>'Corrected energy balance step 1'!S43</f>
        <v>0</v>
      </c>
      <c r="S38" t="e">
        <f>'Corrected energy balance step 1'!T43</f>
        <v>#DIV/0!</v>
      </c>
      <c r="T38">
        <f>'Corrected energy balance step 1'!U43</f>
        <v>0</v>
      </c>
      <c r="U38" t="e">
        <f>'Corrected energy balance step 1'!V43</f>
        <v>#DIV/0!</v>
      </c>
      <c r="V38" t="e">
        <f>'Corrected energy balance step 1'!W43</f>
        <v>#DIV/0!</v>
      </c>
      <c r="W38" t="e">
        <f>'Corrected energy balance step 1'!X43</f>
        <v>#DIV/0!</v>
      </c>
      <c r="X38" t="e">
        <f>'Corrected energy balance step 1'!Y43</f>
        <v>#DIV/0!</v>
      </c>
      <c r="Y38" t="e">
        <f>'Corrected energy balance step 1'!Z43</f>
        <v>#DIV/0!</v>
      </c>
      <c r="Z38" t="e">
        <f>'Corrected energy balance step 1'!AA43</f>
        <v>#DIV/0!</v>
      </c>
      <c r="AA38" t="e">
        <f>'Corrected energy balance step 1'!AB43</f>
        <v>#DIV/0!</v>
      </c>
      <c r="AB38" t="e">
        <f>'Corrected energy balance step 1'!AC43</f>
        <v>#DIV/0!</v>
      </c>
      <c r="AC38" t="e">
        <f>'Corrected energy balance step 1'!AD43</f>
        <v>#DIV/0!</v>
      </c>
      <c r="AD38" t="e">
        <f>'Corrected energy balance step 1'!AE43</f>
        <v>#DIV/0!</v>
      </c>
      <c r="AE38" t="e">
        <f>'Corrected energy balance step 1'!AF43</f>
        <v>#DIV/0!</v>
      </c>
      <c r="AF38" t="e">
        <f>'Corrected energy balance step 1'!AG43</f>
        <v>#DIV/0!</v>
      </c>
      <c r="AG38" t="e">
        <f>'Corrected energy balance step 1'!AH43</f>
        <v>#DIV/0!</v>
      </c>
      <c r="AH38" t="e">
        <f>'Corrected energy balance step 1'!AI43</f>
        <v>#DIV/0!</v>
      </c>
      <c r="AI38" t="e">
        <f>'Corrected energy balance step 1'!AJ43</f>
        <v>#DIV/0!</v>
      </c>
      <c r="AJ38" t="e">
        <f>'Corrected energy balance step 1'!AK43</f>
        <v>#DIV/0!</v>
      </c>
      <c r="AK38" t="e">
        <f>'Corrected energy balance step 1'!AL43</f>
        <v>#DIV/0!</v>
      </c>
      <c r="AL38" t="e">
        <f>'Corrected energy balance step 1'!AM43</f>
        <v>#DIV/0!</v>
      </c>
      <c r="AM38" t="e">
        <f>'Corrected energy balance step 1'!AN43</f>
        <v>#DIV/0!</v>
      </c>
      <c r="AN38" t="e">
        <f>'Corrected energy balance step 1'!AO43</f>
        <v>#DIV/0!</v>
      </c>
      <c r="AO38" t="e">
        <f>'Corrected energy balance step 1'!AP43</f>
        <v>#DIV/0!</v>
      </c>
      <c r="AP38" t="e">
        <f>'Corrected energy balance step 1'!AQ43</f>
        <v>#DIV/0!</v>
      </c>
      <c r="AQ38">
        <f>'Corrected energy balance step 1'!AR43</f>
        <v>0</v>
      </c>
      <c r="AR38">
        <f>'Corrected energy balance step 1'!AS43</f>
        <v>0</v>
      </c>
      <c r="AS38">
        <f>'Corrected energy balance step 1'!AT43</f>
        <v>0</v>
      </c>
      <c r="AT38">
        <f>'Corrected energy balance step 1'!AU43</f>
        <v>0</v>
      </c>
      <c r="AU38">
        <f>'Corrected energy balance step 1'!AV43</f>
        <v>0</v>
      </c>
      <c r="AV38">
        <f>'Corrected energy balance step 1'!AW43</f>
        <v>0</v>
      </c>
      <c r="AW38">
        <f>'Corrected energy balance step 1'!AX43</f>
        <v>0</v>
      </c>
      <c r="AX38">
        <f>'Corrected energy balance step 1'!AY43</f>
        <v>0</v>
      </c>
      <c r="AY38">
        <f>'Corrected energy balance step 1'!AZ43</f>
        <v>0</v>
      </c>
      <c r="AZ38">
        <f>'Corrected energy balance step 1'!BA43</f>
        <v>0</v>
      </c>
      <c r="BA38">
        <f>'Corrected energy balance step 1'!BB43</f>
        <v>0</v>
      </c>
      <c r="BB38">
        <f>'Corrected energy balance step 1'!BC43</f>
        <v>0</v>
      </c>
      <c r="BC38">
        <f>'Corrected energy balance step 1'!BD43</f>
        <v>0</v>
      </c>
      <c r="BD38">
        <f>'Corrected energy balance step 1'!BE43</f>
        <v>0</v>
      </c>
      <c r="BE38">
        <f>'Corrected energy balance step 1'!BF43</f>
        <v>0</v>
      </c>
      <c r="BF38">
        <f>'Corrected energy balance step 1'!BG43</f>
        <v>0</v>
      </c>
      <c r="BG38">
        <f>'Corrected energy balance step 1'!BH43</f>
        <v>0</v>
      </c>
      <c r="BH38">
        <f>'Corrected energy balance step 1'!BI43</f>
        <v>0</v>
      </c>
      <c r="BI38">
        <f>'Corrected energy balance step 1'!BJ43</f>
        <v>0</v>
      </c>
      <c r="BJ38">
        <f>'Corrected energy balance step 1'!BK43</f>
        <v>0</v>
      </c>
      <c r="BK38">
        <f>'Corrected energy balance step 1'!BL43</f>
        <v>0</v>
      </c>
      <c r="BL38" t="e">
        <f>'Corrected energy balance step 1'!BM43</f>
        <v>#DIV/0!</v>
      </c>
      <c r="BM38" t="e">
        <f>'Corrected energy balance step 1'!BN43</f>
        <v>#DIV/0!</v>
      </c>
      <c r="BN38">
        <f>'Corrected energy balance step 1'!BO43</f>
        <v>0</v>
      </c>
    </row>
    <row r="39" spans="1:66" x14ac:dyDescent="0.2">
      <c r="A39" t="s">
        <v>77</v>
      </c>
      <c r="B39">
        <f>'Corrected energy balance step 1'!C44</f>
        <v>0</v>
      </c>
      <c r="C39">
        <f>'Corrected energy balance step 1'!D44</f>
        <v>0</v>
      </c>
      <c r="D39" t="e">
        <f>'Corrected energy balance step 1'!E44</f>
        <v>#DIV/0!</v>
      </c>
      <c r="E39" t="e">
        <f>'Corrected energy balance step 1'!F44</f>
        <v>#DIV/0!</v>
      </c>
      <c r="F39" t="e">
        <f>'Corrected energy balance step 1'!G44</f>
        <v>#DIV/0!</v>
      </c>
      <c r="G39" t="e">
        <f>'Corrected energy balance step 1'!H44</f>
        <v>#DIV/0!</v>
      </c>
      <c r="H39">
        <f>'Corrected energy balance step 1'!I44</f>
        <v>0</v>
      </c>
      <c r="I39" t="e">
        <f>'Corrected energy balance step 1'!J44</f>
        <v>#DIV/0!</v>
      </c>
      <c r="J39" t="e">
        <f>'Corrected energy balance step 1'!K44</f>
        <v>#DIV/0!</v>
      </c>
      <c r="K39" t="e">
        <f>'Corrected energy balance step 1'!L44</f>
        <v>#DIV/0!</v>
      </c>
      <c r="L39" t="e">
        <f>'Corrected energy balance step 1'!M44</f>
        <v>#DIV/0!</v>
      </c>
      <c r="M39" t="e">
        <f>'Corrected energy balance step 1'!N44</f>
        <v>#DIV/0!</v>
      </c>
      <c r="N39">
        <f>'Corrected energy balance step 1'!O44</f>
        <v>0</v>
      </c>
      <c r="O39">
        <f>'Corrected energy balance step 1'!P44</f>
        <v>0</v>
      </c>
      <c r="P39">
        <f>'Corrected energy balance step 1'!Q44</f>
        <v>0</v>
      </c>
      <c r="Q39">
        <f>'Corrected energy balance step 1'!R44</f>
        <v>0</v>
      </c>
      <c r="R39">
        <f>'Corrected energy balance step 1'!S44</f>
        <v>0</v>
      </c>
      <c r="S39" t="e">
        <f>'Corrected energy balance step 1'!T44</f>
        <v>#DIV/0!</v>
      </c>
      <c r="T39">
        <f>'Corrected energy balance step 1'!U44</f>
        <v>0</v>
      </c>
      <c r="U39" t="e">
        <f>'Corrected energy balance step 1'!V44</f>
        <v>#DIV/0!</v>
      </c>
      <c r="V39" t="e">
        <f>'Corrected energy balance step 1'!W44</f>
        <v>#DIV/0!</v>
      </c>
      <c r="W39" t="e">
        <f>'Corrected energy balance step 1'!X44</f>
        <v>#DIV/0!</v>
      </c>
      <c r="X39" t="e">
        <f>'Corrected energy balance step 1'!Y44</f>
        <v>#DIV/0!</v>
      </c>
      <c r="Y39" t="e">
        <f>'Corrected energy balance step 1'!Z44</f>
        <v>#DIV/0!</v>
      </c>
      <c r="Z39" t="e">
        <f>'Corrected energy balance step 1'!AA44</f>
        <v>#DIV/0!</v>
      </c>
      <c r="AA39" t="e">
        <f>'Corrected energy balance step 1'!AB44</f>
        <v>#DIV/0!</v>
      </c>
      <c r="AB39" t="e">
        <f>'Corrected energy balance step 1'!AC44</f>
        <v>#DIV/0!</v>
      </c>
      <c r="AC39" t="e">
        <f>'Corrected energy balance step 1'!AD44</f>
        <v>#DIV/0!</v>
      </c>
      <c r="AD39" t="e">
        <f>'Corrected energy balance step 1'!AE44</f>
        <v>#DIV/0!</v>
      </c>
      <c r="AE39" t="e">
        <f>'Corrected energy balance step 1'!AF44</f>
        <v>#DIV/0!</v>
      </c>
      <c r="AF39" t="e">
        <f>'Corrected energy balance step 1'!AG44</f>
        <v>#DIV/0!</v>
      </c>
      <c r="AG39" t="e">
        <f>'Corrected energy balance step 1'!AH44</f>
        <v>#DIV/0!</v>
      </c>
      <c r="AH39" t="e">
        <f>'Corrected energy balance step 1'!AI44</f>
        <v>#DIV/0!</v>
      </c>
      <c r="AI39" t="e">
        <f>'Corrected energy balance step 1'!AJ44</f>
        <v>#DIV/0!</v>
      </c>
      <c r="AJ39" t="e">
        <f>'Corrected energy balance step 1'!AK44</f>
        <v>#DIV/0!</v>
      </c>
      <c r="AK39" t="e">
        <f>'Corrected energy balance step 1'!AL44</f>
        <v>#DIV/0!</v>
      </c>
      <c r="AL39" t="e">
        <f>'Corrected energy balance step 1'!AM44</f>
        <v>#DIV/0!</v>
      </c>
      <c r="AM39" t="e">
        <f>'Corrected energy balance step 1'!AN44</f>
        <v>#DIV/0!</v>
      </c>
      <c r="AN39" t="e">
        <f>'Corrected energy balance step 1'!AO44</f>
        <v>#DIV/0!</v>
      </c>
      <c r="AO39" t="e">
        <f>'Corrected energy balance step 1'!AP44</f>
        <v>#DIV/0!</v>
      </c>
      <c r="AP39" t="e">
        <f>'Corrected energy balance step 1'!AQ44</f>
        <v>#DIV/0!</v>
      </c>
      <c r="AQ39">
        <f>'Corrected energy balance step 1'!AR44</f>
        <v>0</v>
      </c>
      <c r="AR39">
        <f>'Corrected energy balance step 1'!AS44</f>
        <v>0</v>
      </c>
      <c r="AS39">
        <f>'Corrected energy balance step 1'!AT44</f>
        <v>0</v>
      </c>
      <c r="AT39">
        <f>'Corrected energy balance step 1'!AU44</f>
        <v>0</v>
      </c>
      <c r="AU39">
        <f>'Corrected energy balance step 1'!AV44</f>
        <v>0</v>
      </c>
      <c r="AV39">
        <f>'Corrected energy balance step 1'!AW44</f>
        <v>0</v>
      </c>
      <c r="AW39">
        <f>'Corrected energy balance step 1'!AX44</f>
        <v>0</v>
      </c>
      <c r="AX39">
        <f>'Corrected energy balance step 1'!AY44</f>
        <v>0</v>
      </c>
      <c r="AY39">
        <f>'Corrected energy balance step 1'!AZ44</f>
        <v>0</v>
      </c>
      <c r="AZ39">
        <f>'Corrected energy balance step 1'!BA44</f>
        <v>0</v>
      </c>
      <c r="BA39">
        <f>'Corrected energy balance step 1'!BB44</f>
        <v>0</v>
      </c>
      <c r="BB39">
        <f>'Corrected energy balance step 1'!BC44</f>
        <v>0</v>
      </c>
      <c r="BC39">
        <f>'Corrected energy balance step 1'!BD44</f>
        <v>0</v>
      </c>
      <c r="BD39">
        <f>'Corrected energy balance step 1'!BE44</f>
        <v>0</v>
      </c>
      <c r="BE39">
        <f>'Corrected energy balance step 1'!BF44</f>
        <v>0</v>
      </c>
      <c r="BF39">
        <f>'Corrected energy balance step 1'!BG44</f>
        <v>0</v>
      </c>
      <c r="BG39">
        <f>'Corrected energy balance step 1'!BH44</f>
        <v>0</v>
      </c>
      <c r="BH39">
        <f>'Corrected energy balance step 1'!BI44</f>
        <v>0</v>
      </c>
      <c r="BI39">
        <f>'Corrected energy balance step 1'!BJ44</f>
        <v>0</v>
      </c>
      <c r="BJ39">
        <f>'Corrected energy balance step 1'!BK44</f>
        <v>0</v>
      </c>
      <c r="BK39">
        <f>'Corrected energy balance step 1'!BL44</f>
        <v>0</v>
      </c>
      <c r="BL39" t="e">
        <f>'Corrected energy balance step 1'!BM44</f>
        <v>#DIV/0!</v>
      </c>
      <c r="BM39" t="e">
        <f>'Corrected energy balance step 1'!BN44</f>
        <v>#DIV/0!</v>
      </c>
      <c r="BN39">
        <f>'Corrected energy balance step 1'!BO44</f>
        <v>0</v>
      </c>
    </row>
    <row r="40" spans="1:66" x14ac:dyDescent="0.2">
      <c r="A40" t="s">
        <v>91</v>
      </c>
      <c r="B40">
        <f>'Corrected energy balance step 1'!C45</f>
        <v>0</v>
      </c>
      <c r="C40">
        <f>'Corrected energy balance step 1'!D45</f>
        <v>0</v>
      </c>
      <c r="D40" t="e">
        <f>'Corrected energy balance step 1'!E45</f>
        <v>#DIV/0!</v>
      </c>
      <c r="E40" t="e">
        <f>'Corrected energy balance step 1'!F45</f>
        <v>#DIV/0!</v>
      </c>
      <c r="F40" t="e">
        <f>'Corrected energy balance step 1'!G45</f>
        <v>#DIV/0!</v>
      </c>
      <c r="G40" t="e">
        <f>'Corrected energy balance step 1'!H45</f>
        <v>#DIV/0!</v>
      </c>
      <c r="H40">
        <f>'Corrected energy balance step 1'!I45</f>
        <v>0</v>
      </c>
      <c r="I40" t="e">
        <f>'Corrected energy balance step 1'!J45</f>
        <v>#DIV/0!</v>
      </c>
      <c r="J40" t="e">
        <f>'Corrected energy balance step 1'!K45</f>
        <v>#DIV/0!</v>
      </c>
      <c r="K40" t="e">
        <f>'Corrected energy balance step 1'!L45</f>
        <v>#DIV/0!</v>
      </c>
      <c r="L40" t="e">
        <f>'Corrected energy balance step 1'!M45</f>
        <v>#DIV/0!</v>
      </c>
      <c r="M40" t="e">
        <f>'Corrected energy balance step 1'!N45</f>
        <v>#DIV/0!</v>
      </c>
      <c r="N40">
        <f>'Corrected energy balance step 1'!O45</f>
        <v>0</v>
      </c>
      <c r="O40">
        <f>'Corrected energy balance step 1'!P45</f>
        <v>0</v>
      </c>
      <c r="P40">
        <f>'Corrected energy balance step 1'!Q45</f>
        <v>0</v>
      </c>
      <c r="Q40">
        <f>'Corrected energy balance step 1'!R45</f>
        <v>0</v>
      </c>
      <c r="R40">
        <f>'Corrected energy balance step 1'!S45</f>
        <v>0</v>
      </c>
      <c r="S40" t="e">
        <f>'Corrected energy balance step 1'!T45</f>
        <v>#DIV/0!</v>
      </c>
      <c r="T40">
        <f>'Corrected energy balance step 1'!U45</f>
        <v>0</v>
      </c>
      <c r="U40" t="e">
        <f>'Corrected energy balance step 1'!V45</f>
        <v>#DIV/0!</v>
      </c>
      <c r="V40" t="e">
        <f>'Corrected energy balance step 1'!W45</f>
        <v>#DIV/0!</v>
      </c>
      <c r="W40" t="e">
        <f>'Corrected energy balance step 1'!X45</f>
        <v>#DIV/0!</v>
      </c>
      <c r="X40" t="e">
        <f>'Corrected energy balance step 1'!Y45</f>
        <v>#DIV/0!</v>
      </c>
      <c r="Y40" t="e">
        <f>'Corrected energy balance step 1'!Z45</f>
        <v>#DIV/0!</v>
      </c>
      <c r="Z40" t="e">
        <f>'Corrected energy balance step 1'!AA45</f>
        <v>#DIV/0!</v>
      </c>
      <c r="AA40" t="e">
        <f>'Corrected energy balance step 1'!AB45</f>
        <v>#DIV/0!</v>
      </c>
      <c r="AB40" t="e">
        <f>'Corrected energy balance step 1'!AC45</f>
        <v>#DIV/0!</v>
      </c>
      <c r="AC40" t="e">
        <f>'Corrected energy balance step 1'!AD45</f>
        <v>#DIV/0!</v>
      </c>
      <c r="AD40" t="e">
        <f>'Corrected energy balance step 1'!AE45</f>
        <v>#DIV/0!</v>
      </c>
      <c r="AE40" t="e">
        <f>'Corrected energy balance step 1'!AF45</f>
        <v>#DIV/0!</v>
      </c>
      <c r="AF40" t="e">
        <f>'Corrected energy balance step 1'!AG45</f>
        <v>#DIV/0!</v>
      </c>
      <c r="AG40" t="e">
        <f>'Corrected energy balance step 1'!AH45</f>
        <v>#DIV/0!</v>
      </c>
      <c r="AH40" t="e">
        <f>'Corrected energy balance step 1'!AI45</f>
        <v>#DIV/0!</v>
      </c>
      <c r="AI40" t="e">
        <f>'Corrected energy balance step 1'!AJ45</f>
        <v>#DIV/0!</v>
      </c>
      <c r="AJ40" t="e">
        <f>'Corrected energy balance step 1'!AK45</f>
        <v>#DIV/0!</v>
      </c>
      <c r="AK40" t="e">
        <f>'Corrected energy balance step 1'!AL45</f>
        <v>#DIV/0!</v>
      </c>
      <c r="AL40" t="e">
        <f>'Corrected energy balance step 1'!AM45</f>
        <v>#DIV/0!</v>
      </c>
      <c r="AM40" t="e">
        <f>'Corrected energy balance step 1'!AN45</f>
        <v>#DIV/0!</v>
      </c>
      <c r="AN40" t="e">
        <f>'Corrected energy balance step 1'!AO45</f>
        <v>#DIV/0!</v>
      </c>
      <c r="AO40" t="e">
        <f>'Corrected energy balance step 1'!AP45</f>
        <v>#DIV/0!</v>
      </c>
      <c r="AP40" t="e">
        <f>'Corrected energy balance step 1'!AQ45</f>
        <v>#DIV/0!</v>
      </c>
      <c r="AQ40">
        <f>'Corrected energy balance step 1'!AR45</f>
        <v>0</v>
      </c>
      <c r="AR40">
        <f>'Corrected energy balance step 1'!AS45</f>
        <v>0</v>
      </c>
      <c r="AS40">
        <f>'Corrected energy balance step 1'!AT45</f>
        <v>0</v>
      </c>
      <c r="AT40">
        <f>'Corrected energy balance step 1'!AU45</f>
        <v>0</v>
      </c>
      <c r="AU40">
        <f>'Corrected energy balance step 1'!AV45</f>
        <v>0</v>
      </c>
      <c r="AV40">
        <f>'Corrected energy balance step 1'!AW45</f>
        <v>0</v>
      </c>
      <c r="AW40">
        <f>'Corrected energy balance step 1'!AX45</f>
        <v>0</v>
      </c>
      <c r="AX40">
        <f>'Corrected energy balance step 1'!AY45</f>
        <v>0</v>
      </c>
      <c r="AY40">
        <f>'Corrected energy balance step 1'!AZ45</f>
        <v>0</v>
      </c>
      <c r="AZ40">
        <f>'Corrected energy balance step 1'!BA45</f>
        <v>0</v>
      </c>
      <c r="BA40">
        <f>'Corrected energy balance step 1'!BB45</f>
        <v>0</v>
      </c>
      <c r="BB40">
        <f>'Corrected energy balance step 1'!BC45</f>
        <v>0</v>
      </c>
      <c r="BC40">
        <f>'Corrected energy balance step 1'!BD45</f>
        <v>0</v>
      </c>
      <c r="BD40">
        <f>'Corrected energy balance step 1'!BE45</f>
        <v>0</v>
      </c>
      <c r="BE40">
        <f>'Corrected energy balance step 1'!BF45</f>
        <v>0</v>
      </c>
      <c r="BF40">
        <f>'Corrected energy balance step 1'!BG45</f>
        <v>0</v>
      </c>
      <c r="BG40">
        <f>'Corrected energy balance step 1'!BH45</f>
        <v>0</v>
      </c>
      <c r="BH40">
        <f>'Corrected energy balance step 1'!BI45</f>
        <v>0</v>
      </c>
      <c r="BI40">
        <f>'Corrected energy balance step 1'!BJ45</f>
        <v>0</v>
      </c>
      <c r="BJ40">
        <f>'Corrected energy balance step 1'!BK45</f>
        <v>0</v>
      </c>
      <c r="BK40">
        <f>'Corrected energy balance step 1'!BL45</f>
        <v>0</v>
      </c>
      <c r="BL40" t="e">
        <f>'Corrected energy balance step 1'!BM45</f>
        <v>#DIV/0!</v>
      </c>
      <c r="BM40" t="e">
        <f>'Corrected energy balance step 1'!BN45</f>
        <v>#DIV/0!</v>
      </c>
      <c r="BN40">
        <f>'Corrected energy balance step 1'!BO45</f>
        <v>0</v>
      </c>
    </row>
    <row r="41" spans="1:66" x14ac:dyDescent="0.2">
      <c r="A41" t="s">
        <v>78</v>
      </c>
      <c r="B41">
        <f>'Corrected energy balance step 1'!C46</f>
        <v>0</v>
      </c>
      <c r="C41">
        <f>'Corrected energy balance step 1'!D46</f>
        <v>0</v>
      </c>
      <c r="D41" t="e">
        <f>'Corrected energy balance step 1'!E46</f>
        <v>#DIV/0!</v>
      </c>
      <c r="E41" t="e">
        <f>'Corrected energy balance step 1'!F46</f>
        <v>#DIV/0!</v>
      </c>
      <c r="F41" t="e">
        <f>'Corrected energy balance step 1'!G46</f>
        <v>#DIV/0!</v>
      </c>
      <c r="G41" t="e">
        <f>'Corrected energy balance step 1'!H46</f>
        <v>#DIV/0!</v>
      </c>
      <c r="H41">
        <f>'Corrected energy balance step 1'!I46</f>
        <v>0</v>
      </c>
      <c r="I41" t="e">
        <f>'Corrected energy balance step 1'!J46</f>
        <v>#DIV/0!</v>
      </c>
      <c r="J41" t="e">
        <f>'Corrected energy balance step 1'!K46</f>
        <v>#DIV/0!</v>
      </c>
      <c r="K41" t="e">
        <f>'Corrected energy balance step 1'!L46</f>
        <v>#DIV/0!</v>
      </c>
      <c r="L41" t="e">
        <f>'Corrected energy balance step 1'!M46</f>
        <v>#DIV/0!</v>
      </c>
      <c r="M41" t="e">
        <f>'Corrected energy balance step 1'!N46</f>
        <v>#DIV/0!</v>
      </c>
      <c r="N41">
        <f>'Corrected energy balance step 1'!O46</f>
        <v>0</v>
      </c>
      <c r="O41">
        <f>'Corrected energy balance step 1'!P46</f>
        <v>0</v>
      </c>
      <c r="P41">
        <f>'Corrected energy balance step 1'!Q46</f>
        <v>0</v>
      </c>
      <c r="Q41">
        <f>'Corrected energy balance step 1'!R46</f>
        <v>0</v>
      </c>
      <c r="R41">
        <f>'Corrected energy balance step 1'!S46</f>
        <v>0</v>
      </c>
      <c r="S41" t="e">
        <f>'Corrected energy balance step 1'!T46</f>
        <v>#DIV/0!</v>
      </c>
      <c r="T41">
        <f>'Corrected energy balance step 1'!U46</f>
        <v>0</v>
      </c>
      <c r="U41" t="e">
        <f>'Corrected energy balance step 1'!V46</f>
        <v>#DIV/0!</v>
      </c>
      <c r="V41" t="e">
        <f>'Corrected energy balance step 1'!W46</f>
        <v>#DIV/0!</v>
      </c>
      <c r="W41" t="e">
        <f>'Corrected energy balance step 1'!X46</f>
        <v>#DIV/0!</v>
      </c>
      <c r="X41" t="e">
        <f>'Corrected energy balance step 1'!Y46</f>
        <v>#DIV/0!</v>
      </c>
      <c r="Y41" t="e">
        <f>'Corrected energy balance step 1'!Z46</f>
        <v>#DIV/0!</v>
      </c>
      <c r="Z41" t="e">
        <f>'Corrected energy balance step 1'!AA46</f>
        <v>#DIV/0!</v>
      </c>
      <c r="AA41" t="e">
        <f>'Corrected energy balance step 1'!AB46</f>
        <v>#DIV/0!</v>
      </c>
      <c r="AB41" t="e">
        <f>'Corrected energy balance step 1'!AC46</f>
        <v>#DIV/0!</v>
      </c>
      <c r="AC41" t="e">
        <f>'Corrected energy balance step 1'!AD46</f>
        <v>#DIV/0!</v>
      </c>
      <c r="AD41" t="e">
        <f>'Corrected energy balance step 1'!AE46</f>
        <v>#DIV/0!</v>
      </c>
      <c r="AE41" t="e">
        <f>'Corrected energy balance step 1'!AF46</f>
        <v>#DIV/0!</v>
      </c>
      <c r="AF41" t="e">
        <f>'Corrected energy balance step 1'!AG46</f>
        <v>#DIV/0!</v>
      </c>
      <c r="AG41" t="e">
        <f>'Corrected energy balance step 1'!AH46</f>
        <v>#DIV/0!</v>
      </c>
      <c r="AH41" t="e">
        <f>'Corrected energy balance step 1'!AI46</f>
        <v>#DIV/0!</v>
      </c>
      <c r="AI41" t="e">
        <f>'Corrected energy balance step 1'!AJ46</f>
        <v>#DIV/0!</v>
      </c>
      <c r="AJ41" t="e">
        <f>'Corrected energy balance step 1'!AK46</f>
        <v>#DIV/0!</v>
      </c>
      <c r="AK41" t="e">
        <f>'Corrected energy balance step 1'!AL46</f>
        <v>#DIV/0!</v>
      </c>
      <c r="AL41" t="e">
        <f>'Corrected energy balance step 1'!AM46</f>
        <v>#DIV/0!</v>
      </c>
      <c r="AM41" t="e">
        <f>'Corrected energy balance step 1'!AN46</f>
        <v>#DIV/0!</v>
      </c>
      <c r="AN41" t="e">
        <f>'Corrected energy balance step 1'!AO46</f>
        <v>#DIV/0!</v>
      </c>
      <c r="AO41" t="e">
        <f>'Corrected energy balance step 1'!AP46</f>
        <v>#DIV/0!</v>
      </c>
      <c r="AP41" t="e">
        <f>'Corrected energy balance step 1'!AQ46</f>
        <v>#DIV/0!</v>
      </c>
      <c r="AQ41">
        <f>'Corrected energy balance step 1'!AR46</f>
        <v>0</v>
      </c>
      <c r="AR41">
        <f>'Corrected energy balance step 1'!AS46</f>
        <v>0</v>
      </c>
      <c r="AS41">
        <f>'Corrected energy balance step 1'!AT46</f>
        <v>0</v>
      </c>
      <c r="AT41">
        <f>'Corrected energy balance step 1'!AU46</f>
        <v>0</v>
      </c>
      <c r="AU41">
        <f>'Corrected energy balance step 1'!AV46</f>
        <v>0</v>
      </c>
      <c r="AV41">
        <f>'Corrected energy balance step 1'!AW46</f>
        <v>0</v>
      </c>
      <c r="AW41">
        <f>'Corrected energy balance step 1'!AX46</f>
        <v>0</v>
      </c>
      <c r="AX41">
        <f>'Corrected energy balance step 1'!AY46</f>
        <v>0</v>
      </c>
      <c r="AY41">
        <f>'Corrected energy balance step 1'!AZ46</f>
        <v>0</v>
      </c>
      <c r="AZ41">
        <f>'Corrected energy balance step 1'!BA46</f>
        <v>0</v>
      </c>
      <c r="BA41">
        <f>'Corrected energy balance step 1'!BB46</f>
        <v>0</v>
      </c>
      <c r="BB41">
        <f>'Corrected energy balance step 1'!BC46</f>
        <v>0</v>
      </c>
      <c r="BC41">
        <f>'Corrected energy balance step 1'!BD46</f>
        <v>0</v>
      </c>
      <c r="BD41">
        <f>'Corrected energy balance step 1'!BE46</f>
        <v>0</v>
      </c>
      <c r="BE41">
        <f>'Corrected energy balance step 1'!BF46</f>
        <v>0</v>
      </c>
      <c r="BF41">
        <f>'Corrected energy balance step 1'!BG46</f>
        <v>0</v>
      </c>
      <c r="BG41">
        <f>'Corrected energy balance step 1'!BH46</f>
        <v>0</v>
      </c>
      <c r="BH41">
        <f>'Corrected energy balance step 1'!BI46</f>
        <v>0</v>
      </c>
      <c r="BI41">
        <f>'Corrected energy balance step 1'!BJ46</f>
        <v>0</v>
      </c>
      <c r="BJ41">
        <f>'Corrected energy balance step 1'!BK46</f>
        <v>0</v>
      </c>
      <c r="BK41">
        <f>'Corrected energy balance step 1'!BL46</f>
        <v>0</v>
      </c>
      <c r="BL41" t="e">
        <f>'Corrected energy balance step 1'!BM46</f>
        <v>#DIV/0!</v>
      </c>
      <c r="BM41" t="e">
        <f>'Corrected energy balance step 1'!BN46</f>
        <v>#DIV/0!</v>
      </c>
      <c r="BN41">
        <f>'Corrected energy balance step 1'!BO46</f>
        <v>0</v>
      </c>
    </row>
    <row r="42" spans="1:66" x14ac:dyDescent="0.2">
      <c r="A42" t="s">
        <v>79</v>
      </c>
      <c r="B42">
        <f>'Corrected energy balance step 1'!C47</f>
        <v>0</v>
      </c>
      <c r="C42">
        <f>'Corrected energy balance step 1'!D47</f>
        <v>0</v>
      </c>
      <c r="D42" t="e">
        <f>'Corrected energy balance step 1'!E47</f>
        <v>#DIV/0!</v>
      </c>
      <c r="E42" t="e">
        <f>'Corrected energy balance step 1'!F47</f>
        <v>#DIV/0!</v>
      </c>
      <c r="F42" t="e">
        <f>'Corrected energy balance step 1'!G47</f>
        <v>#DIV/0!</v>
      </c>
      <c r="G42" t="e">
        <f>'Corrected energy balance step 1'!H47</f>
        <v>#DIV/0!</v>
      </c>
      <c r="H42">
        <f>'Corrected energy balance step 1'!I47</f>
        <v>0</v>
      </c>
      <c r="I42" t="e">
        <f>'Corrected energy balance step 1'!J47</f>
        <v>#DIV/0!</v>
      </c>
      <c r="J42" t="e">
        <f>'Corrected energy balance step 1'!K47</f>
        <v>#DIV/0!</v>
      </c>
      <c r="K42" t="e">
        <f>'Corrected energy balance step 1'!L47</f>
        <v>#DIV/0!</v>
      </c>
      <c r="L42" t="e">
        <f>'Corrected energy balance step 1'!M47</f>
        <v>#DIV/0!</v>
      </c>
      <c r="M42" t="e">
        <f>'Corrected energy balance step 1'!N47</f>
        <v>#DIV/0!</v>
      </c>
      <c r="N42">
        <f>'Corrected energy balance step 1'!O47</f>
        <v>0</v>
      </c>
      <c r="O42">
        <f>'Corrected energy balance step 1'!P47</f>
        <v>0</v>
      </c>
      <c r="P42">
        <f>'Corrected energy balance step 1'!Q47</f>
        <v>0</v>
      </c>
      <c r="Q42">
        <f>'Corrected energy balance step 1'!R47</f>
        <v>0</v>
      </c>
      <c r="R42">
        <f>'Corrected energy balance step 1'!S47</f>
        <v>0</v>
      </c>
      <c r="S42" t="e">
        <f>'Corrected energy balance step 1'!T47</f>
        <v>#DIV/0!</v>
      </c>
      <c r="T42">
        <f>'Corrected energy balance step 1'!U47</f>
        <v>0</v>
      </c>
      <c r="U42" t="e">
        <f>'Corrected energy balance step 1'!V47</f>
        <v>#DIV/0!</v>
      </c>
      <c r="V42" t="e">
        <f>'Corrected energy balance step 1'!W47</f>
        <v>#DIV/0!</v>
      </c>
      <c r="W42" t="e">
        <f>'Corrected energy balance step 1'!X47</f>
        <v>#DIV/0!</v>
      </c>
      <c r="X42" t="e">
        <f>'Corrected energy balance step 1'!Y47</f>
        <v>#DIV/0!</v>
      </c>
      <c r="Y42" t="e">
        <f>'Corrected energy balance step 1'!Z47</f>
        <v>#DIV/0!</v>
      </c>
      <c r="Z42" t="e">
        <f>'Corrected energy balance step 1'!AA47</f>
        <v>#DIV/0!</v>
      </c>
      <c r="AA42" t="e">
        <f>'Corrected energy balance step 1'!AB47</f>
        <v>#DIV/0!</v>
      </c>
      <c r="AB42" t="e">
        <f>'Corrected energy balance step 1'!AC47</f>
        <v>#DIV/0!</v>
      </c>
      <c r="AC42" t="e">
        <f>'Corrected energy balance step 1'!AD47</f>
        <v>#DIV/0!</v>
      </c>
      <c r="AD42" t="e">
        <f>'Corrected energy balance step 1'!AE47</f>
        <v>#DIV/0!</v>
      </c>
      <c r="AE42" t="e">
        <f>'Corrected energy balance step 1'!AF47</f>
        <v>#DIV/0!</v>
      </c>
      <c r="AF42" t="e">
        <f>'Corrected energy balance step 1'!AG47</f>
        <v>#DIV/0!</v>
      </c>
      <c r="AG42" t="e">
        <f>'Corrected energy balance step 1'!AH47</f>
        <v>#DIV/0!</v>
      </c>
      <c r="AH42" t="e">
        <f>'Corrected energy balance step 1'!AI47</f>
        <v>#DIV/0!</v>
      </c>
      <c r="AI42" t="e">
        <f>'Corrected energy balance step 1'!AJ47</f>
        <v>#DIV/0!</v>
      </c>
      <c r="AJ42" t="e">
        <f>'Corrected energy balance step 1'!AK47</f>
        <v>#DIV/0!</v>
      </c>
      <c r="AK42" t="e">
        <f>'Corrected energy balance step 1'!AL47</f>
        <v>#DIV/0!</v>
      </c>
      <c r="AL42" t="e">
        <f>'Corrected energy balance step 1'!AM47</f>
        <v>#DIV/0!</v>
      </c>
      <c r="AM42" t="e">
        <f>'Corrected energy balance step 1'!AN47</f>
        <v>#DIV/0!</v>
      </c>
      <c r="AN42" t="e">
        <f>'Corrected energy balance step 1'!AO47</f>
        <v>#DIV/0!</v>
      </c>
      <c r="AO42" t="e">
        <f>'Corrected energy balance step 1'!AP47</f>
        <v>#DIV/0!</v>
      </c>
      <c r="AP42" t="e">
        <f>'Corrected energy balance step 1'!AQ47</f>
        <v>#DIV/0!</v>
      </c>
      <c r="AQ42">
        <f>'Corrected energy balance step 1'!AR47</f>
        <v>0</v>
      </c>
      <c r="AR42">
        <f>'Corrected energy balance step 1'!AS47</f>
        <v>0</v>
      </c>
      <c r="AS42">
        <f>'Corrected energy balance step 1'!AT47</f>
        <v>0</v>
      </c>
      <c r="AT42">
        <f>'Corrected energy balance step 1'!AU47</f>
        <v>0</v>
      </c>
      <c r="AU42">
        <f>'Corrected energy balance step 1'!AV47</f>
        <v>0</v>
      </c>
      <c r="AV42">
        <f>'Corrected energy balance step 1'!AW47</f>
        <v>0</v>
      </c>
      <c r="AW42">
        <f>'Corrected energy balance step 1'!AX47</f>
        <v>0</v>
      </c>
      <c r="AX42">
        <f>'Corrected energy balance step 1'!AY47</f>
        <v>0</v>
      </c>
      <c r="AY42">
        <f>'Corrected energy balance step 1'!AZ47</f>
        <v>0</v>
      </c>
      <c r="AZ42">
        <f>'Corrected energy balance step 1'!BA47</f>
        <v>0</v>
      </c>
      <c r="BA42">
        <f>'Corrected energy balance step 1'!BB47</f>
        <v>0</v>
      </c>
      <c r="BB42">
        <f>'Corrected energy balance step 1'!BC47</f>
        <v>0</v>
      </c>
      <c r="BC42">
        <f>'Corrected energy balance step 1'!BD47</f>
        <v>0</v>
      </c>
      <c r="BD42">
        <f>'Corrected energy balance step 1'!BE47</f>
        <v>0</v>
      </c>
      <c r="BE42">
        <f>'Corrected energy balance step 1'!BF47</f>
        <v>0</v>
      </c>
      <c r="BF42">
        <f>'Corrected energy balance step 1'!BG47</f>
        <v>0</v>
      </c>
      <c r="BG42">
        <f>'Corrected energy balance step 1'!BH47</f>
        <v>0</v>
      </c>
      <c r="BH42">
        <f>'Corrected energy balance step 1'!BI47</f>
        <v>0</v>
      </c>
      <c r="BI42">
        <f>'Corrected energy balance step 1'!BJ47</f>
        <v>0</v>
      </c>
      <c r="BJ42">
        <f>'Corrected energy balance step 1'!BK47</f>
        <v>0</v>
      </c>
      <c r="BK42">
        <f>'Corrected energy balance step 1'!BL47</f>
        <v>0</v>
      </c>
      <c r="BL42" t="e">
        <f>'Corrected energy balance step 1'!BM47</f>
        <v>#DIV/0!</v>
      </c>
      <c r="BM42" t="e">
        <f>'Corrected energy balance step 1'!BN47</f>
        <v>#DIV/0!</v>
      </c>
      <c r="BN42">
        <f>'Corrected energy balance step 1'!BO47</f>
        <v>0</v>
      </c>
    </row>
    <row r="43" spans="1:66" x14ac:dyDescent="0.2">
      <c r="A43" t="s">
        <v>80</v>
      </c>
      <c r="B43">
        <f>'Corrected energy balance step 1'!C48</f>
        <v>0</v>
      </c>
      <c r="C43">
        <f>'Corrected energy balance step 1'!D48</f>
        <v>0</v>
      </c>
      <c r="D43" t="e">
        <f>'Corrected energy balance step 1'!E48</f>
        <v>#DIV/0!</v>
      </c>
      <c r="E43" t="e">
        <f>'Corrected energy balance step 1'!F48</f>
        <v>#DIV/0!</v>
      </c>
      <c r="F43" t="e">
        <f>'Corrected energy balance step 1'!G48</f>
        <v>#DIV/0!</v>
      </c>
      <c r="G43" t="e">
        <f>'Corrected energy balance step 1'!H48</f>
        <v>#DIV/0!</v>
      </c>
      <c r="H43">
        <f>'Corrected energy balance step 1'!I48</f>
        <v>0</v>
      </c>
      <c r="I43" t="e">
        <f>'Corrected energy balance step 1'!J48</f>
        <v>#DIV/0!</v>
      </c>
      <c r="J43" t="e">
        <f>'Corrected energy balance step 1'!K48</f>
        <v>#DIV/0!</v>
      </c>
      <c r="K43" t="e">
        <f>'Corrected energy balance step 1'!L48</f>
        <v>#DIV/0!</v>
      </c>
      <c r="L43" t="e">
        <f>'Corrected energy balance step 1'!M48</f>
        <v>#DIV/0!</v>
      </c>
      <c r="M43" t="e">
        <f>'Corrected energy balance step 1'!N48</f>
        <v>#DIV/0!</v>
      </c>
      <c r="N43">
        <f>'Corrected energy balance step 1'!O48</f>
        <v>0</v>
      </c>
      <c r="O43">
        <f>'Corrected energy balance step 1'!P48</f>
        <v>0</v>
      </c>
      <c r="P43">
        <f>'Corrected energy balance step 1'!Q48</f>
        <v>0</v>
      </c>
      <c r="Q43">
        <f>'Corrected energy balance step 1'!R48</f>
        <v>0</v>
      </c>
      <c r="R43">
        <f>'Corrected energy balance step 1'!S48</f>
        <v>0</v>
      </c>
      <c r="S43" t="e">
        <f>'Corrected energy balance step 1'!T48</f>
        <v>#DIV/0!</v>
      </c>
      <c r="T43">
        <f>'Corrected energy balance step 1'!U48</f>
        <v>0</v>
      </c>
      <c r="U43" t="e">
        <f>'Corrected energy balance step 1'!V48</f>
        <v>#DIV/0!</v>
      </c>
      <c r="V43" t="e">
        <f>'Corrected energy balance step 1'!W48</f>
        <v>#DIV/0!</v>
      </c>
      <c r="W43" t="e">
        <f>'Corrected energy balance step 1'!X48</f>
        <v>#DIV/0!</v>
      </c>
      <c r="X43" t="e">
        <f>'Corrected energy balance step 1'!Y48</f>
        <v>#DIV/0!</v>
      </c>
      <c r="Y43" t="e">
        <f>'Corrected energy balance step 1'!Z48</f>
        <v>#DIV/0!</v>
      </c>
      <c r="Z43" t="e">
        <f>'Corrected energy balance step 1'!AA48</f>
        <v>#DIV/0!</v>
      </c>
      <c r="AA43" t="e">
        <f>'Corrected energy balance step 1'!AB48</f>
        <v>#DIV/0!</v>
      </c>
      <c r="AB43" t="e">
        <f>'Corrected energy balance step 1'!AC48</f>
        <v>#DIV/0!</v>
      </c>
      <c r="AC43" t="e">
        <f>'Corrected energy balance step 1'!AD48</f>
        <v>#DIV/0!</v>
      </c>
      <c r="AD43" t="e">
        <f>'Corrected energy balance step 1'!AE48</f>
        <v>#DIV/0!</v>
      </c>
      <c r="AE43" t="e">
        <f>'Corrected energy balance step 1'!AF48</f>
        <v>#DIV/0!</v>
      </c>
      <c r="AF43" t="e">
        <f>'Corrected energy balance step 1'!AG48</f>
        <v>#DIV/0!</v>
      </c>
      <c r="AG43" t="e">
        <f>'Corrected energy balance step 1'!AH48</f>
        <v>#DIV/0!</v>
      </c>
      <c r="AH43" t="e">
        <f>'Corrected energy balance step 1'!AI48</f>
        <v>#DIV/0!</v>
      </c>
      <c r="AI43" t="e">
        <f>'Corrected energy balance step 1'!AJ48</f>
        <v>#DIV/0!</v>
      </c>
      <c r="AJ43" t="e">
        <f>'Corrected energy balance step 1'!AK48</f>
        <v>#DIV/0!</v>
      </c>
      <c r="AK43" t="e">
        <f>'Corrected energy balance step 1'!AL48</f>
        <v>#DIV/0!</v>
      </c>
      <c r="AL43" t="e">
        <f>'Corrected energy balance step 1'!AM48</f>
        <v>#DIV/0!</v>
      </c>
      <c r="AM43" t="e">
        <f>'Corrected energy balance step 1'!AN48</f>
        <v>#DIV/0!</v>
      </c>
      <c r="AN43" t="e">
        <f>'Corrected energy balance step 1'!AO48</f>
        <v>#DIV/0!</v>
      </c>
      <c r="AO43" t="e">
        <f>'Corrected energy balance step 1'!AP48</f>
        <v>#DIV/0!</v>
      </c>
      <c r="AP43" t="e">
        <f>'Corrected energy balance step 1'!AQ48</f>
        <v>#DIV/0!</v>
      </c>
      <c r="AQ43">
        <f>'Corrected energy balance step 1'!AR48</f>
        <v>0</v>
      </c>
      <c r="AR43">
        <f>'Corrected energy balance step 1'!AS48</f>
        <v>0</v>
      </c>
      <c r="AS43">
        <f>'Corrected energy balance step 1'!AT48</f>
        <v>0</v>
      </c>
      <c r="AT43">
        <f>'Corrected energy balance step 1'!AU48</f>
        <v>0</v>
      </c>
      <c r="AU43">
        <f>'Corrected energy balance step 1'!AV48</f>
        <v>0</v>
      </c>
      <c r="AV43">
        <f>'Corrected energy balance step 1'!AW48</f>
        <v>0</v>
      </c>
      <c r="AW43">
        <f>'Corrected energy balance step 1'!AX48</f>
        <v>0</v>
      </c>
      <c r="AX43">
        <f>'Corrected energy balance step 1'!AY48</f>
        <v>0</v>
      </c>
      <c r="AY43">
        <f>'Corrected energy balance step 1'!AZ48</f>
        <v>0</v>
      </c>
      <c r="AZ43">
        <f>'Corrected energy balance step 1'!BA48</f>
        <v>0</v>
      </c>
      <c r="BA43">
        <f>'Corrected energy balance step 1'!BB48</f>
        <v>0</v>
      </c>
      <c r="BB43">
        <f>'Corrected energy balance step 1'!BC48</f>
        <v>0</v>
      </c>
      <c r="BC43">
        <f>'Corrected energy balance step 1'!BD48</f>
        <v>0</v>
      </c>
      <c r="BD43">
        <f>'Corrected energy balance step 1'!BE48</f>
        <v>0</v>
      </c>
      <c r="BE43">
        <f>'Corrected energy balance step 1'!BF48</f>
        <v>0</v>
      </c>
      <c r="BF43">
        <f>'Corrected energy balance step 1'!BG48</f>
        <v>0</v>
      </c>
      <c r="BG43">
        <f>'Corrected energy balance step 1'!BH48</f>
        <v>0</v>
      </c>
      <c r="BH43">
        <f>'Corrected energy balance step 1'!BI48</f>
        <v>0</v>
      </c>
      <c r="BI43">
        <f>'Corrected energy balance step 1'!BJ48</f>
        <v>0</v>
      </c>
      <c r="BJ43">
        <f>'Corrected energy balance step 1'!BK48</f>
        <v>0</v>
      </c>
      <c r="BK43">
        <f>'Corrected energy balance step 1'!BL48</f>
        <v>0</v>
      </c>
      <c r="BL43" t="e">
        <f>'Corrected energy balance step 1'!BM48</f>
        <v>#DIV/0!</v>
      </c>
      <c r="BM43" t="e">
        <f>'Corrected energy balance step 1'!BN48</f>
        <v>#DIV/0!</v>
      </c>
      <c r="BN43">
        <f>'Corrected energy balance step 1'!BO48</f>
        <v>0</v>
      </c>
    </row>
    <row r="44" spans="1:66" x14ac:dyDescent="0.2">
      <c r="A44" t="s">
        <v>81</v>
      </c>
      <c r="B44">
        <f>'Corrected energy balance step 1'!C49</f>
        <v>0</v>
      </c>
      <c r="C44">
        <f>'Corrected energy balance step 1'!D49</f>
        <v>0</v>
      </c>
      <c r="D44" t="e">
        <f>'Corrected energy balance step 1'!E49</f>
        <v>#DIV/0!</v>
      </c>
      <c r="E44" t="e">
        <f>'Corrected energy balance step 1'!F49</f>
        <v>#DIV/0!</v>
      </c>
      <c r="F44" t="e">
        <f>'Corrected energy balance step 1'!G49</f>
        <v>#DIV/0!</v>
      </c>
      <c r="G44" t="e">
        <f>'Corrected energy balance step 1'!H49</f>
        <v>#DIV/0!</v>
      </c>
      <c r="H44">
        <f>'Corrected energy balance step 1'!I49</f>
        <v>0</v>
      </c>
      <c r="I44" t="e">
        <f>'Corrected energy balance step 1'!J49</f>
        <v>#DIV/0!</v>
      </c>
      <c r="J44" t="e">
        <f>'Corrected energy balance step 1'!K49</f>
        <v>#DIV/0!</v>
      </c>
      <c r="K44" t="e">
        <f>'Corrected energy balance step 1'!L49</f>
        <v>#DIV/0!</v>
      </c>
      <c r="L44" t="e">
        <f>'Corrected energy balance step 1'!M49</f>
        <v>#DIV/0!</v>
      </c>
      <c r="M44" t="e">
        <f>'Corrected energy balance step 1'!N49</f>
        <v>#DIV/0!</v>
      </c>
      <c r="N44">
        <f>'Corrected energy balance step 1'!O49</f>
        <v>0</v>
      </c>
      <c r="O44">
        <f>'Corrected energy balance step 1'!P49</f>
        <v>0</v>
      </c>
      <c r="P44">
        <f>'Corrected energy balance step 1'!Q49</f>
        <v>0</v>
      </c>
      <c r="Q44">
        <f>'Corrected energy balance step 1'!R49</f>
        <v>0</v>
      </c>
      <c r="R44">
        <f>'Corrected energy balance step 1'!S49</f>
        <v>0</v>
      </c>
      <c r="S44" t="e">
        <f>'Corrected energy balance step 1'!T49</f>
        <v>#DIV/0!</v>
      </c>
      <c r="T44">
        <f>'Corrected energy balance step 1'!U49</f>
        <v>0</v>
      </c>
      <c r="U44" t="e">
        <f>'Corrected energy balance step 1'!V49</f>
        <v>#DIV/0!</v>
      </c>
      <c r="V44" t="e">
        <f>'Corrected energy balance step 1'!W49</f>
        <v>#DIV/0!</v>
      </c>
      <c r="W44" t="e">
        <f>'Corrected energy balance step 1'!X49</f>
        <v>#DIV/0!</v>
      </c>
      <c r="X44" t="e">
        <f>'Corrected energy balance step 1'!Y49</f>
        <v>#DIV/0!</v>
      </c>
      <c r="Y44" t="e">
        <f>'Corrected energy balance step 1'!Z49</f>
        <v>#DIV/0!</v>
      </c>
      <c r="Z44" t="e">
        <f>'Corrected energy balance step 1'!AA49</f>
        <v>#DIV/0!</v>
      </c>
      <c r="AA44" t="e">
        <f>'Corrected energy balance step 1'!AB49</f>
        <v>#DIV/0!</v>
      </c>
      <c r="AB44" t="e">
        <f>'Corrected energy balance step 1'!AC49</f>
        <v>#DIV/0!</v>
      </c>
      <c r="AC44" t="e">
        <f>'Corrected energy balance step 1'!AD49</f>
        <v>#DIV/0!</v>
      </c>
      <c r="AD44" t="e">
        <f>'Corrected energy balance step 1'!AE49</f>
        <v>#DIV/0!</v>
      </c>
      <c r="AE44" t="e">
        <f>'Corrected energy balance step 1'!AF49</f>
        <v>#DIV/0!</v>
      </c>
      <c r="AF44" t="e">
        <f>'Corrected energy balance step 1'!AG49</f>
        <v>#DIV/0!</v>
      </c>
      <c r="AG44" t="e">
        <f>'Corrected energy balance step 1'!AH49</f>
        <v>#DIV/0!</v>
      </c>
      <c r="AH44" t="e">
        <f>'Corrected energy balance step 1'!AI49</f>
        <v>#DIV/0!</v>
      </c>
      <c r="AI44" t="e">
        <f>'Corrected energy balance step 1'!AJ49</f>
        <v>#DIV/0!</v>
      </c>
      <c r="AJ44" t="e">
        <f>'Corrected energy balance step 1'!AK49</f>
        <v>#DIV/0!</v>
      </c>
      <c r="AK44" t="e">
        <f>'Corrected energy balance step 1'!AL49</f>
        <v>#DIV/0!</v>
      </c>
      <c r="AL44" t="e">
        <f>'Corrected energy balance step 1'!AM49</f>
        <v>#DIV/0!</v>
      </c>
      <c r="AM44" t="e">
        <f>'Corrected energy balance step 1'!AN49</f>
        <v>#DIV/0!</v>
      </c>
      <c r="AN44" t="e">
        <f>'Corrected energy balance step 1'!AO49</f>
        <v>#DIV/0!</v>
      </c>
      <c r="AO44" t="e">
        <f>'Corrected energy balance step 1'!AP49</f>
        <v>#DIV/0!</v>
      </c>
      <c r="AP44" t="e">
        <f>'Corrected energy balance step 1'!AQ49</f>
        <v>#DIV/0!</v>
      </c>
      <c r="AQ44">
        <f>'Corrected energy balance step 1'!AR49</f>
        <v>0</v>
      </c>
      <c r="AR44">
        <f>'Corrected energy balance step 1'!AS49</f>
        <v>0</v>
      </c>
      <c r="AS44">
        <f>'Corrected energy balance step 1'!AT49</f>
        <v>0</v>
      </c>
      <c r="AT44">
        <f>'Corrected energy balance step 1'!AU49</f>
        <v>0</v>
      </c>
      <c r="AU44">
        <f>'Corrected energy balance step 1'!AV49</f>
        <v>0</v>
      </c>
      <c r="AV44">
        <f>'Corrected energy balance step 1'!AW49</f>
        <v>0</v>
      </c>
      <c r="AW44">
        <f>'Corrected energy balance step 1'!AX49</f>
        <v>0</v>
      </c>
      <c r="AX44">
        <f>'Corrected energy balance step 1'!AY49</f>
        <v>0</v>
      </c>
      <c r="AY44">
        <f>'Corrected energy balance step 1'!AZ49</f>
        <v>0</v>
      </c>
      <c r="AZ44">
        <f>'Corrected energy balance step 1'!BA49</f>
        <v>0</v>
      </c>
      <c r="BA44">
        <f>'Corrected energy balance step 1'!BB49</f>
        <v>0</v>
      </c>
      <c r="BB44">
        <f>'Corrected energy balance step 1'!BC49</f>
        <v>0</v>
      </c>
      <c r="BC44">
        <f>'Corrected energy balance step 1'!BD49</f>
        <v>0</v>
      </c>
      <c r="BD44">
        <f>'Corrected energy balance step 1'!BE49</f>
        <v>0</v>
      </c>
      <c r="BE44">
        <f>'Corrected energy balance step 1'!BF49</f>
        <v>0</v>
      </c>
      <c r="BF44">
        <f>'Corrected energy balance step 1'!BG49</f>
        <v>0</v>
      </c>
      <c r="BG44">
        <f>'Corrected energy balance step 1'!BH49</f>
        <v>0</v>
      </c>
      <c r="BH44">
        <f>'Corrected energy balance step 1'!BI49</f>
        <v>0</v>
      </c>
      <c r="BI44">
        <f>'Corrected energy balance step 1'!BJ49</f>
        <v>0</v>
      </c>
      <c r="BJ44">
        <f>'Corrected energy balance step 1'!BK49</f>
        <v>0</v>
      </c>
      <c r="BK44">
        <f>'Corrected energy balance step 1'!BL49</f>
        <v>0</v>
      </c>
      <c r="BL44" t="e">
        <f>'Corrected energy balance step 1'!BM49</f>
        <v>#DIV/0!</v>
      </c>
      <c r="BM44" t="e">
        <f>'Corrected energy balance step 1'!BN49</f>
        <v>#DIV/0!</v>
      </c>
      <c r="BN44">
        <f>'Corrected energy balance step 1'!BO49</f>
        <v>0</v>
      </c>
    </row>
    <row r="45" spans="1:66" x14ac:dyDescent="0.2">
      <c r="A45" t="s">
        <v>83</v>
      </c>
      <c r="B45">
        <f>'Corrected energy balance step 1'!C50</f>
        <v>0</v>
      </c>
      <c r="C45">
        <f>'Corrected energy balance step 1'!D50</f>
        <v>0</v>
      </c>
      <c r="D45" t="e">
        <f>'Corrected energy balance step 1'!E50</f>
        <v>#DIV/0!</v>
      </c>
      <c r="E45" t="e">
        <f>'Corrected energy balance step 1'!F50</f>
        <v>#DIV/0!</v>
      </c>
      <c r="F45" t="e">
        <f>'Corrected energy balance step 1'!G50</f>
        <v>#DIV/0!</v>
      </c>
      <c r="G45" t="e">
        <f>'Corrected energy balance step 1'!H50</f>
        <v>#DIV/0!</v>
      </c>
      <c r="H45">
        <f>'Corrected energy balance step 1'!I50</f>
        <v>0</v>
      </c>
      <c r="I45" t="e">
        <f>'Corrected energy balance step 1'!J50</f>
        <v>#DIV/0!</v>
      </c>
      <c r="J45" t="e">
        <f>'Corrected energy balance step 1'!K50</f>
        <v>#DIV/0!</v>
      </c>
      <c r="K45" t="e">
        <f>'Corrected energy balance step 1'!L50</f>
        <v>#DIV/0!</v>
      </c>
      <c r="L45" t="e">
        <f>'Corrected energy balance step 1'!M50</f>
        <v>#DIV/0!</v>
      </c>
      <c r="M45" t="e">
        <f>'Corrected energy balance step 1'!N50</f>
        <v>#DIV/0!</v>
      </c>
      <c r="N45">
        <f>'Corrected energy balance step 1'!O50</f>
        <v>0</v>
      </c>
      <c r="O45">
        <f>'Corrected energy balance step 1'!P50</f>
        <v>0</v>
      </c>
      <c r="P45">
        <f>'Corrected energy balance step 1'!Q50</f>
        <v>0</v>
      </c>
      <c r="Q45">
        <f>'Corrected energy balance step 1'!R50</f>
        <v>0</v>
      </c>
      <c r="R45">
        <f>'Corrected energy balance step 1'!S50</f>
        <v>0</v>
      </c>
      <c r="S45" t="e">
        <f>'Corrected energy balance step 1'!T50</f>
        <v>#DIV/0!</v>
      </c>
      <c r="T45">
        <f>'Corrected energy balance step 1'!U50</f>
        <v>0</v>
      </c>
      <c r="U45" t="e">
        <f>'Corrected energy balance step 1'!V50</f>
        <v>#DIV/0!</v>
      </c>
      <c r="V45" t="e">
        <f>'Corrected energy balance step 1'!W50</f>
        <v>#DIV/0!</v>
      </c>
      <c r="W45" t="e">
        <f>'Corrected energy balance step 1'!X50</f>
        <v>#DIV/0!</v>
      </c>
      <c r="X45" t="e">
        <f>'Corrected energy balance step 1'!Y50</f>
        <v>#DIV/0!</v>
      </c>
      <c r="Y45" t="e">
        <f>'Corrected energy balance step 1'!Z50</f>
        <v>#DIV/0!</v>
      </c>
      <c r="Z45" t="e">
        <f>'Corrected energy balance step 1'!AA50</f>
        <v>#DIV/0!</v>
      </c>
      <c r="AA45" t="e">
        <f>'Corrected energy balance step 1'!AB50</f>
        <v>#DIV/0!</v>
      </c>
      <c r="AB45" t="e">
        <f>'Corrected energy balance step 1'!AC50</f>
        <v>#DIV/0!</v>
      </c>
      <c r="AC45" t="e">
        <f>'Corrected energy balance step 1'!AD50</f>
        <v>#DIV/0!</v>
      </c>
      <c r="AD45" t="e">
        <f>'Corrected energy balance step 1'!AE50</f>
        <v>#DIV/0!</v>
      </c>
      <c r="AE45" t="e">
        <f>'Corrected energy balance step 1'!AF50</f>
        <v>#DIV/0!</v>
      </c>
      <c r="AF45" t="e">
        <f>'Corrected energy balance step 1'!AG50</f>
        <v>#DIV/0!</v>
      </c>
      <c r="AG45" t="e">
        <f>'Corrected energy balance step 1'!AH50</f>
        <v>#DIV/0!</v>
      </c>
      <c r="AH45" t="e">
        <f>'Corrected energy balance step 1'!AI50</f>
        <v>#DIV/0!</v>
      </c>
      <c r="AI45" t="e">
        <f>'Corrected energy balance step 1'!AJ50</f>
        <v>#DIV/0!</v>
      </c>
      <c r="AJ45" t="e">
        <f>'Corrected energy balance step 1'!AK50</f>
        <v>#DIV/0!</v>
      </c>
      <c r="AK45" t="e">
        <f>'Corrected energy balance step 1'!AL50</f>
        <v>#DIV/0!</v>
      </c>
      <c r="AL45" t="e">
        <f>'Corrected energy balance step 1'!AM50</f>
        <v>#DIV/0!</v>
      </c>
      <c r="AM45" t="e">
        <f>'Corrected energy balance step 1'!AN50</f>
        <v>#DIV/0!</v>
      </c>
      <c r="AN45" t="e">
        <f>'Corrected energy balance step 1'!AO50</f>
        <v>#DIV/0!</v>
      </c>
      <c r="AO45" t="e">
        <f>'Corrected energy balance step 1'!AP50</f>
        <v>#DIV/0!</v>
      </c>
      <c r="AP45" t="e">
        <f>'Corrected energy balance step 1'!AQ50</f>
        <v>#DIV/0!</v>
      </c>
      <c r="AQ45">
        <f>'Corrected energy balance step 1'!AR50</f>
        <v>0</v>
      </c>
      <c r="AR45">
        <f>'Corrected energy balance step 1'!AS50</f>
        <v>0</v>
      </c>
      <c r="AS45">
        <f>'Corrected energy balance step 1'!AT50</f>
        <v>0</v>
      </c>
      <c r="AT45">
        <f>'Corrected energy balance step 1'!AU50</f>
        <v>0</v>
      </c>
      <c r="AU45">
        <f>'Corrected energy balance step 1'!AV50</f>
        <v>0</v>
      </c>
      <c r="AV45">
        <f>'Corrected energy balance step 1'!AW50</f>
        <v>0</v>
      </c>
      <c r="AW45">
        <f>'Corrected energy balance step 1'!AX50</f>
        <v>0</v>
      </c>
      <c r="AX45">
        <f>'Corrected energy balance step 1'!AY50</f>
        <v>0</v>
      </c>
      <c r="AY45">
        <f>'Corrected energy balance step 1'!AZ50</f>
        <v>0</v>
      </c>
      <c r="AZ45">
        <f>'Corrected energy balance step 1'!BA50</f>
        <v>0</v>
      </c>
      <c r="BA45">
        <f>'Corrected energy balance step 1'!BB50</f>
        <v>0</v>
      </c>
      <c r="BB45">
        <f>'Corrected energy balance step 1'!BC50</f>
        <v>0</v>
      </c>
      <c r="BC45">
        <f>'Corrected energy balance step 1'!BD50</f>
        <v>0</v>
      </c>
      <c r="BD45">
        <f>'Corrected energy balance step 1'!BE50</f>
        <v>0</v>
      </c>
      <c r="BE45">
        <f>'Corrected energy balance step 1'!BF50</f>
        <v>0</v>
      </c>
      <c r="BF45">
        <f>'Corrected energy balance step 1'!BG50</f>
        <v>0</v>
      </c>
      <c r="BG45">
        <f>'Corrected energy balance step 1'!BH50</f>
        <v>0</v>
      </c>
      <c r="BH45">
        <f>'Corrected energy balance step 1'!BI50</f>
        <v>0</v>
      </c>
      <c r="BI45">
        <f>'Corrected energy balance step 1'!BJ50</f>
        <v>0</v>
      </c>
      <c r="BJ45">
        <f>'Corrected energy balance step 1'!BK50</f>
        <v>0</v>
      </c>
      <c r="BK45">
        <f>'Corrected energy balance step 1'!BL50</f>
        <v>0</v>
      </c>
      <c r="BL45" t="e">
        <f>'Corrected energy balance step 1'!BM50</f>
        <v>#DIV/0!</v>
      </c>
      <c r="BM45" t="e">
        <f>'Corrected energy balance step 1'!BN50</f>
        <v>#DIV/0!</v>
      </c>
      <c r="BN45">
        <f>'Corrected energy balance step 1'!BO50</f>
        <v>0</v>
      </c>
    </row>
    <row r="46" spans="1:66" x14ac:dyDescent="0.2">
      <c r="A46" t="s">
        <v>92</v>
      </c>
      <c r="B46">
        <f>'Corrected energy balance step 1'!C51</f>
        <v>0</v>
      </c>
      <c r="C46">
        <f>'Corrected energy balance step 1'!D51</f>
        <v>0</v>
      </c>
      <c r="D46" t="e">
        <f>'Corrected energy balance step 1'!E51</f>
        <v>#DIV/0!</v>
      </c>
      <c r="E46" t="e">
        <f>'Corrected energy balance step 1'!F51</f>
        <v>#DIV/0!</v>
      </c>
      <c r="F46" t="e">
        <f>'Corrected energy balance step 1'!G51</f>
        <v>#DIV/0!</v>
      </c>
      <c r="G46" t="e">
        <f>'Corrected energy balance step 1'!H51</f>
        <v>#DIV/0!</v>
      </c>
      <c r="H46">
        <f>'Corrected energy balance step 1'!I51</f>
        <v>0</v>
      </c>
      <c r="I46" t="e">
        <f>'Corrected energy balance step 1'!J51</f>
        <v>#DIV/0!</v>
      </c>
      <c r="J46" t="e">
        <f>'Corrected energy balance step 1'!K51</f>
        <v>#DIV/0!</v>
      </c>
      <c r="K46" s="47" t="e">
        <f>'Corrected energy balance step 1'!L51</f>
        <v>#DIV/0!</v>
      </c>
      <c r="L46" t="e">
        <f>'Corrected energy balance step 1'!M51</f>
        <v>#DIV/0!</v>
      </c>
      <c r="M46" t="e">
        <f>'Corrected energy balance step 1'!N51</f>
        <v>#DIV/0!</v>
      </c>
      <c r="N46">
        <f>'Corrected energy balance step 1'!O51</f>
        <v>0</v>
      </c>
      <c r="O46">
        <f>'Corrected energy balance step 1'!P51</f>
        <v>0</v>
      </c>
      <c r="P46">
        <f>'Corrected energy balance step 1'!Q51</f>
        <v>0</v>
      </c>
      <c r="Q46">
        <f>'Corrected energy balance step 1'!R51</f>
        <v>0</v>
      </c>
      <c r="R46">
        <f>'Corrected energy balance step 1'!S51</f>
        <v>0</v>
      </c>
      <c r="S46" t="e">
        <f>'Corrected energy balance step 1'!T51</f>
        <v>#DIV/0!</v>
      </c>
      <c r="T46">
        <f>'Corrected energy balance step 1'!U51</f>
        <v>0</v>
      </c>
      <c r="U46" t="e">
        <f>'Corrected energy balance step 1'!V51</f>
        <v>#DIV/0!</v>
      </c>
      <c r="V46" t="e">
        <f>'Corrected energy balance step 1'!W51</f>
        <v>#DIV/0!</v>
      </c>
      <c r="W46" t="e">
        <f>'Corrected energy balance step 1'!X51</f>
        <v>#DIV/0!</v>
      </c>
      <c r="X46" t="e">
        <f>'Corrected energy balance step 1'!Y51</f>
        <v>#DIV/0!</v>
      </c>
      <c r="Y46" t="e">
        <f>'Corrected energy balance step 1'!Z51</f>
        <v>#DIV/0!</v>
      </c>
      <c r="Z46" t="e">
        <f>'Corrected energy balance step 1'!AA51</f>
        <v>#DIV/0!</v>
      </c>
      <c r="AA46" t="e">
        <f>'Corrected energy balance step 1'!AB51</f>
        <v>#DIV/0!</v>
      </c>
      <c r="AB46" t="e">
        <f>'Corrected energy balance step 1'!AC51</f>
        <v>#DIV/0!</v>
      </c>
      <c r="AC46" t="e">
        <f>'Corrected energy balance step 1'!AD51</f>
        <v>#DIV/0!</v>
      </c>
      <c r="AD46" t="e">
        <f>'Corrected energy balance step 1'!AE51</f>
        <v>#DIV/0!</v>
      </c>
      <c r="AE46" t="e">
        <f>'Corrected energy balance step 1'!AF51</f>
        <v>#DIV/0!</v>
      </c>
      <c r="AF46" t="e">
        <f>'Corrected energy balance step 1'!AG51</f>
        <v>#DIV/0!</v>
      </c>
      <c r="AG46" t="e">
        <f>'Corrected energy balance step 1'!AH51</f>
        <v>#DIV/0!</v>
      </c>
      <c r="AH46" t="e">
        <f>'Corrected energy balance step 1'!AI51</f>
        <v>#DIV/0!</v>
      </c>
      <c r="AI46" t="e">
        <f>'Corrected energy balance step 1'!AJ51</f>
        <v>#DIV/0!</v>
      </c>
      <c r="AJ46" t="e">
        <f>'Corrected energy balance step 1'!AK51</f>
        <v>#DIV/0!</v>
      </c>
      <c r="AK46" t="e">
        <f>'Corrected energy balance step 1'!AL51</f>
        <v>#DIV/0!</v>
      </c>
      <c r="AL46" t="e">
        <f>'Corrected energy balance step 1'!AM51</f>
        <v>#DIV/0!</v>
      </c>
      <c r="AM46" t="e">
        <f>'Corrected energy balance step 1'!AN51</f>
        <v>#DIV/0!</v>
      </c>
      <c r="AN46" t="e">
        <f>'Corrected energy balance step 1'!AO51</f>
        <v>#DIV/0!</v>
      </c>
      <c r="AO46" t="e">
        <f>'Corrected energy balance step 1'!AP51</f>
        <v>#DIV/0!</v>
      </c>
      <c r="AP46" t="e">
        <f>'Corrected energy balance step 1'!AQ51</f>
        <v>#DIV/0!</v>
      </c>
      <c r="AQ46">
        <f>'Corrected energy balance step 1'!AR51</f>
        <v>0</v>
      </c>
      <c r="AR46">
        <f>'Corrected energy balance step 1'!AS51</f>
        <v>0</v>
      </c>
      <c r="AS46">
        <f>'Corrected energy balance step 1'!AT51</f>
        <v>0</v>
      </c>
      <c r="AT46">
        <f>'Corrected energy balance step 1'!AU51</f>
        <v>0</v>
      </c>
      <c r="AU46">
        <f>'Corrected energy balance step 1'!AV51</f>
        <v>0</v>
      </c>
      <c r="AV46">
        <f>'Corrected energy balance step 1'!AW51</f>
        <v>0</v>
      </c>
      <c r="AW46">
        <f>'Corrected energy balance step 1'!AX51</f>
        <v>0</v>
      </c>
      <c r="AX46">
        <f>'Corrected energy balance step 1'!AY51</f>
        <v>0</v>
      </c>
      <c r="AY46">
        <f>'Corrected energy balance step 1'!AZ51</f>
        <v>0</v>
      </c>
      <c r="AZ46">
        <f>'Corrected energy balance step 1'!BA51</f>
        <v>0</v>
      </c>
      <c r="BA46">
        <f>'Corrected energy balance step 1'!BB51</f>
        <v>0</v>
      </c>
      <c r="BB46">
        <f>'Corrected energy balance step 1'!BC51</f>
        <v>0</v>
      </c>
      <c r="BC46">
        <f>'Corrected energy balance step 1'!BD51</f>
        <v>0</v>
      </c>
      <c r="BD46">
        <f>'Corrected energy balance step 1'!BE51</f>
        <v>0</v>
      </c>
      <c r="BE46">
        <f>'Corrected energy balance step 1'!BF51</f>
        <v>0</v>
      </c>
      <c r="BF46">
        <f>'Corrected energy balance step 1'!BG51</f>
        <v>0</v>
      </c>
      <c r="BG46">
        <f>'Corrected energy balance step 1'!BH51</f>
        <v>0</v>
      </c>
      <c r="BH46">
        <f>'Corrected energy balance step 1'!BI51</f>
        <v>0</v>
      </c>
      <c r="BI46">
        <f>'Corrected energy balance step 1'!BJ51</f>
        <v>0</v>
      </c>
      <c r="BJ46">
        <f>'Corrected energy balance step 1'!BK51</f>
        <v>0</v>
      </c>
      <c r="BK46">
        <f>'Corrected energy balance step 1'!BL51</f>
        <v>0</v>
      </c>
      <c r="BL46" t="e">
        <f>'Corrected energy balance step 1'!BM51</f>
        <v>#DIV/0!</v>
      </c>
      <c r="BM46" t="e">
        <f>'Corrected energy balance step 1'!BN51</f>
        <v>#DIV/0!</v>
      </c>
      <c r="BN46">
        <f>'Corrected energy balance step 1'!BO51</f>
        <v>0</v>
      </c>
    </row>
    <row r="47" spans="1:66" x14ac:dyDescent="0.2">
      <c r="A47" t="s">
        <v>84</v>
      </c>
      <c r="B47">
        <f>'Corrected energy balance step 1'!C52</f>
        <v>0</v>
      </c>
      <c r="C47">
        <f>'Corrected energy balance step 1'!D52</f>
        <v>0</v>
      </c>
      <c r="D47" t="e">
        <f>'Corrected energy balance step 1'!E52</f>
        <v>#DIV/0!</v>
      </c>
      <c r="E47" t="e">
        <f>'Corrected energy balance step 1'!F52</f>
        <v>#DIV/0!</v>
      </c>
      <c r="F47" t="e">
        <f>'Corrected energy balance step 1'!G52</f>
        <v>#DIV/0!</v>
      </c>
      <c r="G47" t="e">
        <f>'Corrected energy balance step 1'!H52</f>
        <v>#DIV/0!</v>
      </c>
      <c r="H47">
        <f>'Corrected energy balance step 1'!I52</f>
        <v>0</v>
      </c>
      <c r="I47" t="e">
        <f>'Corrected energy balance step 1'!J52</f>
        <v>#DIV/0!</v>
      </c>
      <c r="J47" t="e">
        <f>'Corrected energy balance step 1'!K52</f>
        <v>#DIV/0!</v>
      </c>
      <c r="K47" t="e">
        <f>'Corrected energy balance step 1'!L52</f>
        <v>#DIV/0!</v>
      </c>
      <c r="L47" t="e">
        <f>'Corrected energy balance step 1'!M52</f>
        <v>#DIV/0!</v>
      </c>
      <c r="M47" t="e">
        <f>'Corrected energy balance step 1'!N52</f>
        <v>#DIV/0!</v>
      </c>
      <c r="N47">
        <f>'Corrected energy balance step 1'!O52</f>
        <v>0</v>
      </c>
      <c r="O47">
        <f>'Corrected energy balance step 1'!P52</f>
        <v>0</v>
      </c>
      <c r="P47">
        <f>'Corrected energy balance step 1'!Q52</f>
        <v>0</v>
      </c>
      <c r="Q47">
        <f>'Corrected energy balance step 1'!R52</f>
        <v>0</v>
      </c>
      <c r="R47">
        <f>'Corrected energy balance step 1'!S52</f>
        <v>0</v>
      </c>
      <c r="S47" t="e">
        <f>'Corrected energy balance step 1'!T52</f>
        <v>#DIV/0!</v>
      </c>
      <c r="T47">
        <f>'Corrected energy balance step 1'!U52</f>
        <v>0</v>
      </c>
      <c r="U47" t="e">
        <f>'Corrected energy balance step 1'!V52</f>
        <v>#DIV/0!</v>
      </c>
      <c r="V47" t="e">
        <f>'Corrected energy balance step 1'!W52</f>
        <v>#DIV/0!</v>
      </c>
      <c r="W47" t="e">
        <f>'Corrected energy balance step 1'!X52</f>
        <v>#DIV/0!</v>
      </c>
      <c r="X47" t="e">
        <f>'Corrected energy balance step 1'!Y52</f>
        <v>#DIV/0!</v>
      </c>
      <c r="Y47" t="e">
        <f>'Corrected energy balance step 1'!Z52</f>
        <v>#DIV/0!</v>
      </c>
      <c r="Z47" t="e">
        <f>'Corrected energy balance step 1'!AA52</f>
        <v>#DIV/0!</v>
      </c>
      <c r="AA47" t="e">
        <f>'Corrected energy balance step 1'!AB52</f>
        <v>#DIV/0!</v>
      </c>
      <c r="AB47" t="e">
        <f>'Corrected energy balance step 1'!AC52</f>
        <v>#DIV/0!</v>
      </c>
      <c r="AC47" t="e">
        <f>'Corrected energy balance step 1'!AD52</f>
        <v>#DIV/0!</v>
      </c>
      <c r="AD47" t="e">
        <f>'Corrected energy balance step 1'!AE52</f>
        <v>#DIV/0!</v>
      </c>
      <c r="AE47" t="e">
        <f>'Corrected energy balance step 1'!AF52</f>
        <v>#DIV/0!</v>
      </c>
      <c r="AF47" t="e">
        <f>'Corrected energy balance step 1'!AG52</f>
        <v>#DIV/0!</v>
      </c>
      <c r="AG47" t="e">
        <f>'Corrected energy balance step 1'!AH52</f>
        <v>#DIV/0!</v>
      </c>
      <c r="AH47" t="e">
        <f>'Corrected energy balance step 1'!AI52</f>
        <v>#DIV/0!</v>
      </c>
      <c r="AI47" t="e">
        <f>'Corrected energy balance step 1'!AJ52</f>
        <v>#DIV/0!</v>
      </c>
      <c r="AJ47" t="e">
        <f>'Corrected energy balance step 1'!AK52</f>
        <v>#DIV/0!</v>
      </c>
      <c r="AK47" t="e">
        <f>'Corrected energy balance step 1'!AL52</f>
        <v>#DIV/0!</v>
      </c>
      <c r="AL47" t="e">
        <f>'Corrected energy balance step 1'!AM52</f>
        <v>#DIV/0!</v>
      </c>
      <c r="AM47" t="e">
        <f>'Corrected energy balance step 1'!AN52</f>
        <v>#DIV/0!</v>
      </c>
      <c r="AN47" t="e">
        <f>'Corrected energy balance step 1'!AO52</f>
        <v>#DIV/0!</v>
      </c>
      <c r="AO47" t="e">
        <f>'Corrected energy balance step 1'!AP52</f>
        <v>#DIV/0!</v>
      </c>
      <c r="AP47" t="e">
        <f>'Corrected energy balance step 1'!AQ52</f>
        <v>#DIV/0!</v>
      </c>
      <c r="AQ47">
        <f>'Corrected energy balance step 1'!AR52</f>
        <v>0</v>
      </c>
      <c r="AR47">
        <f>'Corrected energy balance step 1'!AS52</f>
        <v>0</v>
      </c>
      <c r="AS47">
        <f>'Corrected energy balance step 1'!AT52</f>
        <v>0</v>
      </c>
      <c r="AT47">
        <f>'Corrected energy balance step 1'!AU52</f>
        <v>0</v>
      </c>
      <c r="AU47">
        <f>'Corrected energy balance step 1'!AV52</f>
        <v>0</v>
      </c>
      <c r="AV47">
        <f>'Corrected energy balance step 1'!AW52</f>
        <v>0</v>
      </c>
      <c r="AW47">
        <f>'Corrected energy balance step 1'!AX52</f>
        <v>0</v>
      </c>
      <c r="AX47">
        <f>'Corrected energy balance step 1'!AY52</f>
        <v>0</v>
      </c>
      <c r="AY47">
        <f>'Corrected energy balance step 1'!AZ52</f>
        <v>0</v>
      </c>
      <c r="AZ47">
        <f>'Corrected energy balance step 1'!BA52</f>
        <v>0</v>
      </c>
      <c r="BA47">
        <f>'Corrected energy balance step 1'!BB52</f>
        <v>0</v>
      </c>
      <c r="BB47">
        <f>'Corrected energy balance step 1'!BC52</f>
        <v>0</v>
      </c>
      <c r="BC47">
        <f>'Corrected energy balance step 1'!BD52</f>
        <v>0</v>
      </c>
      <c r="BD47">
        <f>'Corrected energy balance step 1'!BE52</f>
        <v>0</v>
      </c>
      <c r="BE47">
        <f>'Corrected energy balance step 1'!BF52</f>
        <v>0</v>
      </c>
      <c r="BF47">
        <f>'Corrected energy balance step 1'!BG52</f>
        <v>0</v>
      </c>
      <c r="BG47">
        <f>'Corrected energy balance step 1'!BH52</f>
        <v>0</v>
      </c>
      <c r="BH47">
        <f>'Corrected energy balance step 1'!BI52</f>
        <v>0</v>
      </c>
      <c r="BI47">
        <f>'Corrected energy balance step 1'!BJ52</f>
        <v>0</v>
      </c>
      <c r="BJ47">
        <f>'Corrected energy balance step 1'!BK52</f>
        <v>0</v>
      </c>
      <c r="BK47">
        <f>'Corrected energy balance step 1'!BL52</f>
        <v>0</v>
      </c>
      <c r="BL47" t="e">
        <f>'Corrected energy balance step 1'!BM52</f>
        <v>#DIV/0!</v>
      </c>
      <c r="BM47" t="e">
        <f>'Corrected energy balance step 1'!BN52</f>
        <v>#DIV/0!</v>
      </c>
      <c r="BN47">
        <f>'Corrected energy balance step 1'!BO52</f>
        <v>0</v>
      </c>
    </row>
    <row r="48" spans="1:66" x14ac:dyDescent="0.2">
      <c r="A48" t="s">
        <v>93</v>
      </c>
      <c r="B48">
        <f>'Corrected energy balance step 1'!C53</f>
        <v>0</v>
      </c>
      <c r="C48">
        <f>'Corrected energy balance step 1'!D53</f>
        <v>0</v>
      </c>
      <c r="D48">
        <f>'Corrected energy balance step 1'!E53</f>
        <v>0</v>
      </c>
      <c r="E48">
        <f>'Corrected energy balance step 1'!F53</f>
        <v>0</v>
      </c>
      <c r="F48">
        <f>'Corrected energy balance step 1'!G53</f>
        <v>0</v>
      </c>
      <c r="G48">
        <f>'Corrected energy balance step 1'!H53</f>
        <v>0</v>
      </c>
      <c r="H48">
        <f>'Corrected energy balance step 1'!I53</f>
        <v>0</v>
      </c>
      <c r="I48">
        <f>'Corrected energy balance step 1'!J53</f>
        <v>0</v>
      </c>
      <c r="J48">
        <f>'Corrected energy balance step 1'!K53</f>
        <v>0</v>
      </c>
      <c r="K48">
        <f>'Corrected energy balance step 1'!L53</f>
        <v>0</v>
      </c>
      <c r="L48">
        <f>'Corrected energy balance step 1'!M53</f>
        <v>0</v>
      </c>
      <c r="M48">
        <f>'Corrected energy balance step 1'!N53</f>
        <v>0</v>
      </c>
      <c r="N48">
        <f>'Corrected energy balance step 1'!O53</f>
        <v>0</v>
      </c>
      <c r="O48">
        <f>'Corrected energy balance step 1'!P53</f>
        <v>0</v>
      </c>
      <c r="P48">
        <f>'Corrected energy balance step 1'!Q53</f>
        <v>0</v>
      </c>
      <c r="Q48">
        <f>'Corrected energy balance step 1'!R53</f>
        <v>0</v>
      </c>
      <c r="R48">
        <f>'Corrected energy balance step 1'!S53</f>
        <v>0</v>
      </c>
      <c r="S48">
        <f>'Corrected energy balance step 1'!T53</f>
        <v>0</v>
      </c>
      <c r="T48">
        <f>'Corrected energy balance step 1'!U53</f>
        <v>0</v>
      </c>
      <c r="U48">
        <f>'Corrected energy balance step 1'!V53</f>
        <v>0</v>
      </c>
      <c r="V48">
        <f>'Corrected energy balance step 1'!W53</f>
        <v>0</v>
      </c>
      <c r="W48">
        <f>'Corrected energy balance step 1'!X53</f>
        <v>0</v>
      </c>
      <c r="X48">
        <f>'Corrected energy balance step 1'!Y53</f>
        <v>0</v>
      </c>
      <c r="Y48">
        <f>'Corrected energy balance step 1'!Z53</f>
        <v>0</v>
      </c>
      <c r="Z48">
        <f>'Corrected energy balance step 1'!AA53</f>
        <v>0</v>
      </c>
      <c r="AA48">
        <f>'Corrected energy balance step 1'!AB53</f>
        <v>0</v>
      </c>
      <c r="AB48">
        <f>'Corrected energy balance step 1'!AC53</f>
        <v>0</v>
      </c>
      <c r="AC48">
        <f>'Corrected energy balance step 1'!AD53</f>
        <v>0</v>
      </c>
      <c r="AD48">
        <f>'Corrected energy balance step 1'!AE53</f>
        <v>0</v>
      </c>
      <c r="AE48">
        <f>'Corrected energy balance step 1'!AF53</f>
        <v>0</v>
      </c>
      <c r="AF48">
        <f>'Corrected energy balance step 1'!AG53</f>
        <v>0</v>
      </c>
      <c r="AG48">
        <f>'Corrected energy balance step 1'!AH53</f>
        <v>0</v>
      </c>
      <c r="AH48">
        <f>'Corrected energy balance step 1'!AI53</f>
        <v>0</v>
      </c>
      <c r="AI48">
        <f>'Corrected energy balance step 1'!AJ53</f>
        <v>0</v>
      </c>
      <c r="AJ48">
        <f>'Corrected energy balance step 1'!AK53</f>
        <v>0</v>
      </c>
      <c r="AK48">
        <f>'Corrected energy balance step 1'!AL53</f>
        <v>0</v>
      </c>
      <c r="AL48">
        <f>'Corrected energy balance step 1'!AM53</f>
        <v>0</v>
      </c>
      <c r="AM48">
        <f>'Corrected energy balance step 1'!AN53</f>
        <v>0</v>
      </c>
      <c r="AN48">
        <f>'Corrected energy balance step 1'!AO53</f>
        <v>0</v>
      </c>
      <c r="AO48">
        <f>'Corrected energy balance step 1'!AP53</f>
        <v>0</v>
      </c>
      <c r="AP48">
        <f>'Corrected energy balance step 1'!AQ53</f>
        <v>0</v>
      </c>
      <c r="AQ48">
        <f>'Corrected energy balance step 1'!AR53</f>
        <v>0</v>
      </c>
      <c r="AR48">
        <f>'Corrected energy balance step 1'!AS53</f>
        <v>0</v>
      </c>
      <c r="AS48">
        <f>'Corrected energy balance step 1'!AT53</f>
        <v>0</v>
      </c>
      <c r="AT48">
        <f>'Corrected energy balance step 1'!AU53</f>
        <v>0</v>
      </c>
      <c r="AU48">
        <f>'Corrected energy balance step 1'!AV53</f>
        <v>0</v>
      </c>
      <c r="AV48">
        <f>'Corrected energy balance step 1'!AW53</f>
        <v>0</v>
      </c>
      <c r="AW48">
        <f>'Corrected energy balance step 1'!AX53</f>
        <v>0</v>
      </c>
      <c r="AX48">
        <f>'Corrected energy balance step 1'!AY53</f>
        <v>0</v>
      </c>
      <c r="AY48">
        <f>'Corrected energy balance step 1'!AZ53</f>
        <v>0</v>
      </c>
      <c r="AZ48">
        <f>'Corrected energy balance step 1'!BA53</f>
        <v>0</v>
      </c>
      <c r="BA48">
        <f>'Corrected energy balance step 1'!BB53</f>
        <v>0</v>
      </c>
      <c r="BB48">
        <f>'Corrected energy balance step 1'!BC53</f>
        <v>0</v>
      </c>
      <c r="BC48">
        <f>'Corrected energy balance step 1'!BD53</f>
        <v>0</v>
      </c>
      <c r="BD48">
        <f>'Corrected energy balance step 1'!BE53</f>
        <v>0</v>
      </c>
      <c r="BE48">
        <f>'Corrected energy balance step 1'!BF53</f>
        <v>0</v>
      </c>
      <c r="BF48">
        <f>'Corrected energy balance step 1'!BG53</f>
        <v>0</v>
      </c>
      <c r="BG48">
        <f>'Corrected energy balance step 1'!BH53</f>
        <v>0</v>
      </c>
      <c r="BH48">
        <f>'Corrected energy balance step 1'!BI53</f>
        <v>0</v>
      </c>
      <c r="BI48">
        <f>'Corrected energy balance step 1'!BJ53</f>
        <v>0</v>
      </c>
      <c r="BJ48">
        <f>'Corrected energy balance step 1'!BK53</f>
        <v>0</v>
      </c>
      <c r="BK48">
        <f>'Corrected energy balance step 1'!BL53</f>
        <v>0</v>
      </c>
      <c r="BL48">
        <f>'Corrected energy balance step 1'!BM53</f>
        <v>0</v>
      </c>
      <c r="BM48">
        <f>'Corrected energy balance step 1'!BN53</f>
        <v>0</v>
      </c>
      <c r="BN48">
        <f>'Corrected energy balance step 1'!BO53</f>
        <v>0</v>
      </c>
    </row>
    <row r="49" spans="1:66" x14ac:dyDescent="0.2">
      <c r="A49" t="s">
        <v>94</v>
      </c>
      <c r="B49">
        <f>'Corrected energy balance step 1'!C54</f>
        <v>0</v>
      </c>
      <c r="C49">
        <f>'Corrected energy balance step 1'!D54</f>
        <v>0</v>
      </c>
      <c r="D49">
        <f>'Corrected energy balance step 1'!E54</f>
        <v>0</v>
      </c>
      <c r="E49">
        <f>'Corrected energy balance step 1'!F54</f>
        <v>0</v>
      </c>
      <c r="F49">
        <f>'Corrected energy balance step 1'!G54</f>
        <v>0</v>
      </c>
      <c r="G49">
        <f>'Corrected energy balance step 1'!H54</f>
        <v>0</v>
      </c>
      <c r="H49">
        <f>'Corrected energy balance step 1'!I54</f>
        <v>0</v>
      </c>
      <c r="I49">
        <f>'Corrected energy balance step 1'!J54</f>
        <v>0</v>
      </c>
      <c r="J49">
        <f>'Corrected energy balance step 1'!K54</f>
        <v>0</v>
      </c>
      <c r="K49">
        <f>'Corrected energy balance step 1'!L54</f>
        <v>0</v>
      </c>
      <c r="L49">
        <f>'Corrected energy balance step 1'!M54</f>
        <v>0</v>
      </c>
      <c r="M49">
        <f>'Corrected energy balance step 1'!N54</f>
        <v>0</v>
      </c>
      <c r="N49">
        <f>'Corrected energy balance step 1'!O54</f>
        <v>0</v>
      </c>
      <c r="O49">
        <f>'Corrected energy balance step 1'!P54</f>
        <v>0</v>
      </c>
      <c r="P49">
        <f>'Corrected energy balance step 1'!Q54</f>
        <v>0</v>
      </c>
      <c r="Q49">
        <f>'Corrected energy balance step 1'!R54</f>
        <v>0</v>
      </c>
      <c r="R49">
        <f>'Corrected energy balance step 1'!S54</f>
        <v>0</v>
      </c>
      <c r="S49">
        <f>'Corrected energy balance step 1'!T54</f>
        <v>0</v>
      </c>
      <c r="T49">
        <f>'Corrected energy balance step 1'!U54</f>
        <v>0</v>
      </c>
      <c r="U49">
        <f>'Corrected energy balance step 1'!V54</f>
        <v>0</v>
      </c>
      <c r="V49">
        <f>'Corrected energy balance step 1'!W54</f>
        <v>0</v>
      </c>
      <c r="W49">
        <f>'Corrected energy balance step 1'!X54</f>
        <v>0</v>
      </c>
      <c r="X49">
        <f>'Corrected energy balance step 1'!Y54</f>
        <v>0</v>
      </c>
      <c r="Y49">
        <f>'Corrected energy balance step 1'!Z54</f>
        <v>0</v>
      </c>
      <c r="Z49">
        <f>'Corrected energy balance step 1'!AA54</f>
        <v>0</v>
      </c>
      <c r="AA49">
        <f>'Corrected energy balance step 1'!AB54</f>
        <v>0</v>
      </c>
      <c r="AB49">
        <f>'Corrected energy balance step 1'!AC54</f>
        <v>0</v>
      </c>
      <c r="AC49">
        <f>'Corrected energy balance step 1'!AD54</f>
        <v>0</v>
      </c>
      <c r="AD49">
        <f>'Corrected energy balance step 1'!AE54</f>
        <v>0</v>
      </c>
      <c r="AE49">
        <f>'Corrected energy balance step 1'!AF54</f>
        <v>0</v>
      </c>
      <c r="AF49">
        <f>'Corrected energy balance step 1'!AG54</f>
        <v>0</v>
      </c>
      <c r="AG49">
        <f>'Corrected energy balance step 1'!AH54</f>
        <v>0</v>
      </c>
      <c r="AH49">
        <f>'Corrected energy balance step 1'!AI54</f>
        <v>0</v>
      </c>
      <c r="AI49">
        <f>'Corrected energy balance step 1'!AJ54</f>
        <v>0</v>
      </c>
      <c r="AJ49">
        <f>'Corrected energy balance step 1'!AK54</f>
        <v>0</v>
      </c>
      <c r="AK49">
        <f>'Corrected energy balance step 1'!AL54</f>
        <v>0</v>
      </c>
      <c r="AL49">
        <f>'Corrected energy balance step 1'!AM54</f>
        <v>0</v>
      </c>
      <c r="AM49">
        <f>'Corrected energy balance step 1'!AN54</f>
        <v>0</v>
      </c>
      <c r="AN49">
        <f>'Corrected energy balance step 1'!AO54</f>
        <v>0</v>
      </c>
      <c r="AO49">
        <f>'Corrected energy balance step 1'!AP54</f>
        <v>0</v>
      </c>
      <c r="AP49">
        <f>'Corrected energy balance step 1'!AQ54</f>
        <v>0</v>
      </c>
      <c r="AQ49">
        <f>'Corrected energy balance step 1'!AR54</f>
        <v>0</v>
      </c>
      <c r="AR49">
        <f>'Corrected energy balance step 1'!AS54</f>
        <v>0</v>
      </c>
      <c r="AS49">
        <f>'Corrected energy balance step 1'!AT54</f>
        <v>0</v>
      </c>
      <c r="AT49">
        <f>'Corrected energy balance step 1'!AU54</f>
        <v>0</v>
      </c>
      <c r="AU49">
        <f>'Corrected energy balance step 1'!AV54</f>
        <v>0</v>
      </c>
      <c r="AV49">
        <f>'Corrected energy balance step 1'!AW54</f>
        <v>0</v>
      </c>
      <c r="AW49">
        <f>'Corrected energy balance step 1'!AX54</f>
        <v>0</v>
      </c>
      <c r="AX49">
        <f>'Corrected energy balance step 1'!AY54</f>
        <v>0</v>
      </c>
      <c r="AY49">
        <f>'Corrected energy balance step 1'!AZ54</f>
        <v>0</v>
      </c>
      <c r="AZ49">
        <f>'Corrected energy balance step 1'!BA54</f>
        <v>0</v>
      </c>
      <c r="BA49">
        <f>'Corrected energy balance step 1'!BB54</f>
        <v>0</v>
      </c>
      <c r="BB49">
        <f>'Corrected energy balance step 1'!BC54</f>
        <v>0</v>
      </c>
      <c r="BC49">
        <f>'Corrected energy balance step 1'!BD54</f>
        <v>0</v>
      </c>
      <c r="BD49">
        <f>'Corrected energy balance step 1'!BE54</f>
        <v>0</v>
      </c>
      <c r="BE49">
        <f>'Corrected energy balance step 1'!BF54</f>
        <v>0</v>
      </c>
      <c r="BF49">
        <f>'Corrected energy balance step 1'!BG54</f>
        <v>0</v>
      </c>
      <c r="BG49">
        <f>'Corrected energy balance step 1'!BH54</f>
        <v>0</v>
      </c>
      <c r="BH49">
        <f>'Corrected energy balance step 1'!BI54</f>
        <v>0</v>
      </c>
      <c r="BI49">
        <f>'Corrected energy balance step 1'!BJ54</f>
        <v>0</v>
      </c>
      <c r="BJ49">
        <f>'Corrected energy balance step 1'!BK54</f>
        <v>0</v>
      </c>
      <c r="BK49">
        <f>'Corrected energy balance step 1'!BL54</f>
        <v>0</v>
      </c>
      <c r="BL49">
        <f>'Corrected energy balance step 1'!BM54</f>
        <v>0</v>
      </c>
      <c r="BM49">
        <f>'Corrected energy balance step 1'!BN54</f>
        <v>0</v>
      </c>
      <c r="BN49">
        <f>'Corrected energy balance step 1'!BO54</f>
        <v>0</v>
      </c>
    </row>
    <row r="50" spans="1:66" x14ac:dyDescent="0.2">
      <c r="A50" t="s">
        <v>95</v>
      </c>
      <c r="B50">
        <f>'Corrected energy balance step 1'!C55</f>
        <v>0</v>
      </c>
      <c r="C50">
        <f>'Corrected energy balance step 1'!D55</f>
        <v>0</v>
      </c>
      <c r="D50">
        <f>'Corrected energy balance step 1'!E55</f>
        <v>0</v>
      </c>
      <c r="E50">
        <f>'Corrected energy balance step 1'!F55</f>
        <v>0</v>
      </c>
      <c r="F50">
        <f>'Corrected energy balance step 1'!G55</f>
        <v>0</v>
      </c>
      <c r="G50">
        <f>'Corrected energy balance step 1'!H55</f>
        <v>0</v>
      </c>
      <c r="H50">
        <f>'Corrected energy balance step 1'!I55</f>
        <v>0</v>
      </c>
      <c r="I50">
        <f>'Corrected energy balance step 1'!J55</f>
        <v>0</v>
      </c>
      <c r="J50">
        <f>'Corrected energy balance step 1'!K55</f>
        <v>0</v>
      </c>
      <c r="K50">
        <f>'Corrected energy balance step 1'!L55</f>
        <v>0</v>
      </c>
      <c r="L50">
        <f>'Corrected energy balance step 1'!M55</f>
        <v>0</v>
      </c>
      <c r="M50">
        <f>'Corrected energy balance step 1'!N55</f>
        <v>0</v>
      </c>
      <c r="N50">
        <f>'Corrected energy balance step 1'!O55</f>
        <v>0</v>
      </c>
      <c r="O50">
        <f>'Corrected energy balance step 1'!P55</f>
        <v>0</v>
      </c>
      <c r="P50">
        <f>'Corrected energy balance step 1'!Q55</f>
        <v>0</v>
      </c>
      <c r="Q50">
        <f>'Corrected energy balance step 1'!R55</f>
        <v>0</v>
      </c>
      <c r="R50">
        <f>'Corrected energy balance step 1'!S55</f>
        <v>0</v>
      </c>
      <c r="S50">
        <f>'Corrected energy balance step 1'!T55</f>
        <v>0</v>
      </c>
      <c r="T50">
        <f>'Corrected energy balance step 1'!U55</f>
        <v>0</v>
      </c>
      <c r="U50">
        <f>'Corrected energy balance step 1'!V55</f>
        <v>0</v>
      </c>
      <c r="V50">
        <f>'Corrected energy balance step 1'!W55</f>
        <v>0</v>
      </c>
      <c r="W50">
        <f>'Corrected energy balance step 1'!X55</f>
        <v>0</v>
      </c>
      <c r="X50">
        <f>'Corrected energy balance step 1'!Y55</f>
        <v>0</v>
      </c>
      <c r="Y50">
        <f>'Corrected energy balance step 1'!Z55</f>
        <v>0</v>
      </c>
      <c r="Z50">
        <f>'Corrected energy balance step 1'!AA55</f>
        <v>0</v>
      </c>
      <c r="AA50">
        <f>'Corrected energy balance step 1'!AB55</f>
        <v>0</v>
      </c>
      <c r="AB50">
        <f>'Corrected energy balance step 1'!AC55</f>
        <v>0</v>
      </c>
      <c r="AC50">
        <f>'Corrected energy balance step 1'!AD55</f>
        <v>0</v>
      </c>
      <c r="AD50">
        <f>'Corrected energy balance step 1'!AE55</f>
        <v>0</v>
      </c>
      <c r="AE50">
        <f>'Corrected energy balance step 1'!AF55</f>
        <v>0</v>
      </c>
      <c r="AF50">
        <f>'Corrected energy balance step 1'!AG55</f>
        <v>0</v>
      </c>
      <c r="AG50">
        <f>'Corrected energy balance step 1'!AH55</f>
        <v>0</v>
      </c>
      <c r="AH50">
        <f>'Corrected energy balance step 1'!AI55</f>
        <v>0</v>
      </c>
      <c r="AI50">
        <f>'Corrected energy balance step 1'!AJ55</f>
        <v>0</v>
      </c>
      <c r="AJ50">
        <f>'Corrected energy balance step 1'!AK55</f>
        <v>0</v>
      </c>
      <c r="AK50">
        <f>'Corrected energy balance step 1'!AL55</f>
        <v>0</v>
      </c>
      <c r="AL50">
        <f>'Corrected energy balance step 1'!AM55</f>
        <v>0</v>
      </c>
      <c r="AM50">
        <f>'Corrected energy balance step 1'!AN55</f>
        <v>0</v>
      </c>
      <c r="AN50">
        <f>'Corrected energy balance step 1'!AO55</f>
        <v>0</v>
      </c>
      <c r="AO50">
        <f>'Corrected energy balance step 1'!AP55</f>
        <v>0</v>
      </c>
      <c r="AP50">
        <f>'Corrected energy balance step 1'!AQ55</f>
        <v>0</v>
      </c>
      <c r="AQ50">
        <f>'Corrected energy balance step 1'!AR55</f>
        <v>0</v>
      </c>
      <c r="AR50">
        <f>'Corrected energy balance step 1'!AS55</f>
        <v>0</v>
      </c>
      <c r="AS50">
        <f>'Corrected energy balance step 1'!AT55</f>
        <v>0</v>
      </c>
      <c r="AT50">
        <f>'Corrected energy balance step 1'!AU55</f>
        <v>0</v>
      </c>
      <c r="AU50">
        <f>'Corrected energy balance step 1'!AV55</f>
        <v>0</v>
      </c>
      <c r="AV50">
        <f>'Corrected energy balance step 1'!AW55</f>
        <v>0</v>
      </c>
      <c r="AW50">
        <f>'Corrected energy balance step 1'!AX55</f>
        <v>0</v>
      </c>
      <c r="AX50">
        <f>'Corrected energy balance step 1'!AY55</f>
        <v>0</v>
      </c>
      <c r="AY50">
        <f>'Corrected energy balance step 1'!AZ55</f>
        <v>0</v>
      </c>
      <c r="AZ50">
        <f>'Corrected energy balance step 1'!BA55</f>
        <v>0</v>
      </c>
      <c r="BA50">
        <f>'Corrected energy balance step 1'!BB55</f>
        <v>0</v>
      </c>
      <c r="BB50">
        <f>'Corrected energy balance step 1'!BC55</f>
        <v>0</v>
      </c>
      <c r="BC50">
        <f>'Corrected energy balance step 1'!BD55</f>
        <v>0</v>
      </c>
      <c r="BD50">
        <f>'Corrected energy balance step 1'!BE55</f>
        <v>0</v>
      </c>
      <c r="BE50">
        <f>'Corrected energy balance step 1'!BF55</f>
        <v>0</v>
      </c>
      <c r="BF50">
        <f>'Corrected energy balance step 1'!BG55</f>
        <v>0</v>
      </c>
      <c r="BG50">
        <f>'Corrected energy balance step 1'!BH55</f>
        <v>0</v>
      </c>
      <c r="BH50">
        <f>'Corrected energy balance step 1'!BI55</f>
        <v>0</v>
      </c>
      <c r="BI50">
        <f>'Corrected energy balance step 1'!BJ55</f>
        <v>0</v>
      </c>
      <c r="BJ50">
        <f>'Corrected energy balance step 1'!BK55</f>
        <v>0</v>
      </c>
      <c r="BK50">
        <f>'Corrected energy balance step 1'!BL55</f>
        <v>0</v>
      </c>
      <c r="BL50">
        <f>'Corrected energy balance step 1'!BM55</f>
        <v>0</v>
      </c>
      <c r="BM50">
        <f>'Corrected energy balance step 1'!BN55</f>
        <v>0</v>
      </c>
      <c r="BN50">
        <f>'Corrected energy balance step 1'!BO55</f>
        <v>0</v>
      </c>
    </row>
    <row r="51" spans="1:66" x14ac:dyDescent="0.2">
      <c r="A51" t="s">
        <v>86</v>
      </c>
      <c r="B51">
        <f>'Corrected energy balance step 1'!C56</f>
        <v>0</v>
      </c>
      <c r="C51">
        <f>'Corrected energy balance step 1'!D56</f>
        <v>0</v>
      </c>
      <c r="D51" t="e">
        <f>'Corrected energy balance step 1'!E56</f>
        <v>#DIV/0!</v>
      </c>
      <c r="E51" t="e">
        <f>'Corrected energy balance step 1'!F56</f>
        <v>#DIV/0!</v>
      </c>
      <c r="F51" t="e">
        <f>'Corrected energy balance step 1'!G56</f>
        <v>#DIV/0!</v>
      </c>
      <c r="G51" t="e">
        <f>'Corrected energy balance step 1'!H56</f>
        <v>#DIV/0!</v>
      </c>
      <c r="H51">
        <f>'Corrected energy balance step 1'!I56</f>
        <v>0</v>
      </c>
      <c r="I51" t="e">
        <f>'Corrected energy balance step 1'!J56</f>
        <v>#DIV/0!</v>
      </c>
      <c r="J51" t="e">
        <f>'Corrected energy balance step 1'!K56</f>
        <v>#DIV/0!</v>
      </c>
      <c r="K51" t="e">
        <f>'Corrected energy balance step 1'!L56</f>
        <v>#DIV/0!</v>
      </c>
      <c r="L51" t="e">
        <f>'Corrected energy balance step 1'!M56</f>
        <v>#DIV/0!</v>
      </c>
      <c r="M51" t="e">
        <f>'Corrected energy balance step 1'!N56</f>
        <v>#DIV/0!</v>
      </c>
      <c r="N51">
        <f>'Corrected energy balance step 1'!O56</f>
        <v>0</v>
      </c>
      <c r="O51">
        <f>'Corrected energy balance step 1'!P56</f>
        <v>0</v>
      </c>
      <c r="P51">
        <f>'Corrected energy balance step 1'!Q56</f>
        <v>0</v>
      </c>
      <c r="Q51">
        <f>'Corrected energy balance step 1'!R56</f>
        <v>0</v>
      </c>
      <c r="R51">
        <f>'Corrected energy balance step 1'!S56</f>
        <v>0</v>
      </c>
      <c r="S51" t="e">
        <f>'Corrected energy balance step 1'!T56</f>
        <v>#DIV/0!</v>
      </c>
      <c r="T51">
        <f>'Corrected energy balance step 1'!U56</f>
        <v>0</v>
      </c>
      <c r="U51" t="e">
        <f>'Corrected energy balance step 1'!V56</f>
        <v>#DIV/0!</v>
      </c>
      <c r="V51" t="e">
        <f>'Corrected energy balance step 1'!W56</f>
        <v>#DIV/0!</v>
      </c>
      <c r="W51" t="e">
        <f>'Corrected energy balance step 1'!X56</f>
        <v>#DIV/0!</v>
      </c>
      <c r="X51" t="e">
        <f>'Corrected energy balance step 1'!Y56</f>
        <v>#DIV/0!</v>
      </c>
      <c r="Y51" t="e">
        <f>'Corrected energy balance step 1'!Z56</f>
        <v>#DIV/0!</v>
      </c>
      <c r="Z51" t="e">
        <f>'Corrected energy balance step 1'!AA56</f>
        <v>#DIV/0!</v>
      </c>
      <c r="AA51" t="e">
        <f>'Corrected energy balance step 1'!AB56</f>
        <v>#DIV/0!</v>
      </c>
      <c r="AB51" t="e">
        <f>'Corrected energy balance step 1'!AC56</f>
        <v>#DIV/0!</v>
      </c>
      <c r="AC51" t="e">
        <f>'Corrected energy balance step 1'!AD56</f>
        <v>#DIV/0!</v>
      </c>
      <c r="AD51" t="e">
        <f>'Corrected energy balance step 1'!AE56</f>
        <v>#DIV/0!</v>
      </c>
      <c r="AE51" t="e">
        <f>'Corrected energy balance step 1'!AF56</f>
        <v>#DIV/0!</v>
      </c>
      <c r="AF51" t="e">
        <f>'Corrected energy balance step 1'!AG56</f>
        <v>#DIV/0!</v>
      </c>
      <c r="AG51" t="e">
        <f>'Corrected energy balance step 1'!AH56</f>
        <v>#DIV/0!</v>
      </c>
      <c r="AH51" t="e">
        <f>'Corrected energy balance step 1'!AI56</f>
        <v>#DIV/0!</v>
      </c>
      <c r="AI51" t="e">
        <f>'Corrected energy balance step 1'!AJ56</f>
        <v>#DIV/0!</v>
      </c>
      <c r="AJ51" t="e">
        <f>'Corrected energy balance step 1'!AK56</f>
        <v>#DIV/0!</v>
      </c>
      <c r="AK51" t="e">
        <f>'Corrected energy balance step 1'!AL56</f>
        <v>#DIV/0!</v>
      </c>
      <c r="AL51" t="e">
        <f>'Corrected energy balance step 1'!AM56</f>
        <v>#DIV/0!</v>
      </c>
      <c r="AM51" t="e">
        <f>'Corrected energy balance step 1'!AN56</f>
        <v>#DIV/0!</v>
      </c>
      <c r="AN51" t="e">
        <f>'Corrected energy balance step 1'!AO56</f>
        <v>#DIV/0!</v>
      </c>
      <c r="AO51" t="e">
        <f>'Corrected energy balance step 1'!AP56</f>
        <v>#DIV/0!</v>
      </c>
      <c r="AP51" t="e">
        <f>'Corrected energy balance step 1'!AQ56</f>
        <v>#DIV/0!</v>
      </c>
      <c r="AQ51">
        <f>'Corrected energy balance step 1'!AR56</f>
        <v>0</v>
      </c>
      <c r="AR51">
        <f>'Corrected energy balance step 1'!AS56</f>
        <v>0</v>
      </c>
      <c r="AS51">
        <f>'Corrected energy balance step 1'!AT56</f>
        <v>0</v>
      </c>
      <c r="AT51">
        <f>'Corrected energy balance step 1'!AU56</f>
        <v>0</v>
      </c>
      <c r="AU51">
        <f>'Corrected energy balance step 1'!AV56</f>
        <v>0</v>
      </c>
      <c r="AV51">
        <f>'Corrected energy balance step 1'!AW56</f>
        <v>0</v>
      </c>
      <c r="AW51">
        <f>'Corrected energy balance step 1'!AX56</f>
        <v>0</v>
      </c>
      <c r="AX51">
        <f>'Corrected energy balance step 1'!AY56</f>
        <v>0</v>
      </c>
      <c r="AY51">
        <f>'Corrected energy balance step 1'!AZ56</f>
        <v>0</v>
      </c>
      <c r="AZ51">
        <f>'Corrected energy balance step 1'!BA56</f>
        <v>0</v>
      </c>
      <c r="BA51">
        <f>'Corrected energy balance step 1'!BB56</f>
        <v>0</v>
      </c>
      <c r="BB51">
        <f>'Corrected energy balance step 1'!BC56</f>
        <v>0</v>
      </c>
      <c r="BC51">
        <f>'Corrected energy balance step 1'!BD56</f>
        <v>0</v>
      </c>
      <c r="BD51">
        <f>'Corrected energy balance step 1'!BE56</f>
        <v>0</v>
      </c>
      <c r="BE51">
        <f>'Corrected energy balance step 1'!BF56</f>
        <v>0</v>
      </c>
      <c r="BF51">
        <f>'Corrected energy balance step 1'!BG56</f>
        <v>0</v>
      </c>
      <c r="BG51">
        <f>'Corrected energy balance step 1'!BH56</f>
        <v>0</v>
      </c>
      <c r="BH51">
        <f>'Corrected energy balance step 1'!BI56</f>
        <v>0</v>
      </c>
      <c r="BI51">
        <f>'Corrected energy balance step 1'!BJ56</f>
        <v>0</v>
      </c>
      <c r="BJ51">
        <f>'Corrected energy balance step 1'!BK56</f>
        <v>0</v>
      </c>
      <c r="BK51">
        <f>'Corrected energy balance step 1'!BL56</f>
        <v>0</v>
      </c>
      <c r="BL51" t="e">
        <f>'Corrected energy balance step 1'!BM56</f>
        <v>#DIV/0!</v>
      </c>
      <c r="BM51" t="e">
        <f>'Corrected energy balance step 1'!BN56</f>
        <v>#DIV/0!</v>
      </c>
      <c r="BN51">
        <f>'Corrected energy balance step 1'!BO56</f>
        <v>0</v>
      </c>
    </row>
    <row r="52" spans="1:66" x14ac:dyDescent="0.2">
      <c r="A52" t="s">
        <v>96</v>
      </c>
      <c r="B52">
        <f>'Corrected energy balance step 1'!C57</f>
        <v>0</v>
      </c>
      <c r="C52">
        <f>'Corrected energy balance step 1'!D57</f>
        <v>0</v>
      </c>
      <c r="D52" t="e">
        <f>'Corrected energy balance step 1'!E57</f>
        <v>#DIV/0!</v>
      </c>
      <c r="E52" t="e">
        <f>'Corrected energy balance step 1'!F57</f>
        <v>#DIV/0!</v>
      </c>
      <c r="F52" t="e">
        <f>'Corrected energy balance step 1'!G57</f>
        <v>#DIV/0!</v>
      </c>
      <c r="G52" t="e">
        <f>'Corrected energy balance step 1'!H57</f>
        <v>#DIV/0!</v>
      </c>
      <c r="H52">
        <f>'Corrected energy balance step 1'!I57</f>
        <v>0</v>
      </c>
      <c r="I52" t="e">
        <f>'Corrected energy balance step 1'!J57</f>
        <v>#DIV/0!</v>
      </c>
      <c r="J52" t="e">
        <f>'Corrected energy balance step 1'!K57</f>
        <v>#DIV/0!</v>
      </c>
      <c r="K52" t="e">
        <f>'Corrected energy balance step 1'!L57</f>
        <v>#DIV/0!</v>
      </c>
      <c r="L52" t="e">
        <f>'Corrected energy balance step 1'!M57</f>
        <v>#DIV/0!</v>
      </c>
      <c r="M52" t="e">
        <f>'Corrected energy balance step 1'!N57</f>
        <v>#DIV/0!</v>
      </c>
      <c r="N52">
        <f>'Corrected energy balance step 1'!O57</f>
        <v>0</v>
      </c>
      <c r="O52">
        <f>'Corrected energy balance step 1'!P57</f>
        <v>0</v>
      </c>
      <c r="P52">
        <f>'Corrected energy balance step 1'!Q57</f>
        <v>0</v>
      </c>
      <c r="Q52">
        <f>'Corrected energy balance step 1'!R57</f>
        <v>0</v>
      </c>
      <c r="R52">
        <f>'Corrected energy balance step 1'!S57</f>
        <v>0</v>
      </c>
      <c r="S52" t="e">
        <f>'Corrected energy balance step 1'!T57</f>
        <v>#DIV/0!</v>
      </c>
      <c r="T52">
        <f>'Corrected energy balance step 1'!U57</f>
        <v>0</v>
      </c>
      <c r="U52" t="e">
        <f>'Corrected energy balance step 1'!V57</f>
        <v>#DIV/0!</v>
      </c>
      <c r="V52" t="e">
        <f>'Corrected energy balance step 1'!W57</f>
        <v>#DIV/0!</v>
      </c>
      <c r="W52" t="e">
        <f>'Corrected energy balance step 1'!X57</f>
        <v>#DIV/0!</v>
      </c>
      <c r="X52" t="e">
        <f>'Corrected energy balance step 1'!Y57</f>
        <v>#DIV/0!</v>
      </c>
      <c r="Y52" t="e">
        <f>'Corrected energy balance step 1'!Z57</f>
        <v>#DIV/0!</v>
      </c>
      <c r="Z52" t="e">
        <f>'Corrected energy balance step 1'!AA57</f>
        <v>#DIV/0!</v>
      </c>
      <c r="AA52" t="e">
        <f>'Corrected energy balance step 1'!AB57</f>
        <v>#DIV/0!</v>
      </c>
      <c r="AB52" t="e">
        <f>'Corrected energy balance step 1'!AC57</f>
        <v>#DIV/0!</v>
      </c>
      <c r="AC52" t="e">
        <f>'Corrected energy balance step 1'!AD57</f>
        <v>#DIV/0!</v>
      </c>
      <c r="AD52" t="e">
        <f>'Corrected energy balance step 1'!AE57</f>
        <v>#DIV/0!</v>
      </c>
      <c r="AE52" t="e">
        <f>'Corrected energy balance step 1'!AF57</f>
        <v>#DIV/0!</v>
      </c>
      <c r="AF52" t="e">
        <f>'Corrected energy balance step 1'!AG57</f>
        <v>#DIV/0!</v>
      </c>
      <c r="AG52" t="e">
        <f>'Corrected energy balance step 1'!AH57</f>
        <v>#DIV/0!</v>
      </c>
      <c r="AH52" t="e">
        <f>'Corrected energy balance step 1'!AI57</f>
        <v>#DIV/0!</v>
      </c>
      <c r="AI52" t="e">
        <f>'Corrected energy balance step 1'!AJ57</f>
        <v>#DIV/0!</v>
      </c>
      <c r="AJ52" t="e">
        <f>'Corrected energy balance step 1'!AK57</f>
        <v>#DIV/0!</v>
      </c>
      <c r="AK52" t="e">
        <f>'Corrected energy balance step 1'!AL57</f>
        <v>#DIV/0!</v>
      </c>
      <c r="AL52" t="e">
        <f>'Corrected energy balance step 1'!AM57</f>
        <v>#DIV/0!</v>
      </c>
      <c r="AM52" t="e">
        <f>'Corrected energy balance step 1'!AN57</f>
        <v>#DIV/0!</v>
      </c>
      <c r="AN52" t="e">
        <f>'Corrected energy balance step 1'!AO57</f>
        <v>#DIV/0!</v>
      </c>
      <c r="AO52" t="e">
        <f>'Corrected energy balance step 1'!AP57</f>
        <v>#DIV/0!</v>
      </c>
      <c r="AP52" t="e">
        <f>'Corrected energy balance step 1'!AQ57</f>
        <v>#DIV/0!</v>
      </c>
      <c r="AQ52">
        <f>'Corrected energy balance step 1'!AR57</f>
        <v>0</v>
      </c>
      <c r="AR52">
        <f>'Corrected energy balance step 1'!AS57</f>
        <v>0</v>
      </c>
      <c r="AS52">
        <f>'Corrected energy balance step 1'!AT57</f>
        <v>0</v>
      </c>
      <c r="AT52">
        <f>'Corrected energy balance step 1'!AU57</f>
        <v>0</v>
      </c>
      <c r="AU52">
        <f>'Corrected energy balance step 1'!AV57</f>
        <v>0</v>
      </c>
      <c r="AV52">
        <f>'Corrected energy balance step 1'!AW57</f>
        <v>0</v>
      </c>
      <c r="AW52">
        <f>'Corrected energy balance step 1'!AX57</f>
        <v>0</v>
      </c>
      <c r="AX52">
        <f>'Corrected energy balance step 1'!AY57</f>
        <v>0</v>
      </c>
      <c r="AY52">
        <f>'Corrected energy balance step 1'!AZ57</f>
        <v>0</v>
      </c>
      <c r="AZ52">
        <f>'Corrected energy balance step 1'!BA57</f>
        <v>0</v>
      </c>
      <c r="BA52">
        <f>'Corrected energy balance step 1'!BB57</f>
        <v>0</v>
      </c>
      <c r="BB52">
        <f>'Corrected energy balance step 1'!BC57</f>
        <v>0</v>
      </c>
      <c r="BC52">
        <f>'Corrected energy balance step 1'!BD57</f>
        <v>0</v>
      </c>
      <c r="BD52">
        <f>'Corrected energy balance step 1'!BE57</f>
        <v>0</v>
      </c>
      <c r="BE52">
        <f>'Corrected energy balance step 1'!BF57</f>
        <v>0</v>
      </c>
      <c r="BF52">
        <f>'Corrected energy balance step 1'!BG57</f>
        <v>0</v>
      </c>
      <c r="BG52">
        <f>'Corrected energy balance step 1'!BH57</f>
        <v>0</v>
      </c>
      <c r="BH52">
        <f>'Corrected energy balance step 1'!BI57</f>
        <v>0</v>
      </c>
      <c r="BI52">
        <f>'Corrected energy balance step 1'!BJ57</f>
        <v>0</v>
      </c>
      <c r="BJ52">
        <f>'Corrected energy balance step 1'!BK57</f>
        <v>0</v>
      </c>
      <c r="BK52">
        <f>'Corrected energy balance step 1'!BL57</f>
        <v>0</v>
      </c>
      <c r="BL52" t="e">
        <f>'Corrected energy balance step 1'!BM57</f>
        <v>#DIV/0!</v>
      </c>
      <c r="BM52" t="e">
        <f>'Corrected energy balance step 1'!BN57</f>
        <v>#DIV/0!</v>
      </c>
      <c r="BN52">
        <f>'Corrected energy balance step 1'!BO57</f>
        <v>0</v>
      </c>
    </row>
    <row r="53" spans="1:66" x14ac:dyDescent="0.2">
      <c r="A53" t="s">
        <v>97</v>
      </c>
      <c r="B53">
        <f>'Corrected energy balance step 1'!C58</f>
        <v>0</v>
      </c>
      <c r="C53">
        <f>'Corrected energy balance step 1'!D58</f>
        <v>0</v>
      </c>
      <c r="D53">
        <f>'Corrected energy balance step 1'!E58</f>
        <v>0</v>
      </c>
      <c r="E53">
        <f>'Corrected energy balance step 1'!F58</f>
        <v>0</v>
      </c>
      <c r="F53">
        <f>'Corrected energy balance step 1'!G58</f>
        <v>0</v>
      </c>
      <c r="G53">
        <f>'Corrected energy balance step 1'!H58</f>
        <v>0</v>
      </c>
      <c r="H53">
        <f>'Corrected energy balance step 1'!I58</f>
        <v>0</v>
      </c>
      <c r="I53">
        <f>'Corrected energy balance step 1'!J58</f>
        <v>0</v>
      </c>
      <c r="J53">
        <f>'Corrected energy balance step 1'!K58</f>
        <v>0</v>
      </c>
      <c r="K53">
        <f>'Corrected energy balance step 1'!L58</f>
        <v>0</v>
      </c>
      <c r="L53">
        <f>'Corrected energy balance step 1'!M58</f>
        <v>0</v>
      </c>
      <c r="M53">
        <f>'Corrected energy balance step 1'!N58</f>
        <v>0</v>
      </c>
      <c r="N53">
        <f>'Corrected energy balance step 1'!O58</f>
        <v>0</v>
      </c>
      <c r="O53">
        <f>'Corrected energy balance step 1'!P58</f>
        <v>0</v>
      </c>
      <c r="P53">
        <f>'Corrected energy balance step 1'!Q58</f>
        <v>0</v>
      </c>
      <c r="Q53">
        <f>'Corrected energy balance step 1'!R58</f>
        <v>0</v>
      </c>
      <c r="R53">
        <f>'Corrected energy balance step 1'!S58</f>
        <v>0</v>
      </c>
      <c r="S53">
        <f>'Corrected energy balance step 1'!T58</f>
        <v>0</v>
      </c>
      <c r="T53">
        <f>'Corrected energy balance step 1'!U58</f>
        <v>0</v>
      </c>
      <c r="U53">
        <f>'Corrected energy balance step 1'!V58</f>
        <v>0</v>
      </c>
      <c r="V53">
        <f>'Corrected energy balance step 1'!W58</f>
        <v>0</v>
      </c>
      <c r="W53">
        <f>'Corrected energy balance step 1'!X58</f>
        <v>0</v>
      </c>
      <c r="X53">
        <f>'Corrected energy balance step 1'!Y58</f>
        <v>0</v>
      </c>
      <c r="Y53">
        <f>'Corrected energy balance step 1'!Z58</f>
        <v>0</v>
      </c>
      <c r="Z53">
        <f>'Corrected energy balance step 1'!AA58</f>
        <v>0</v>
      </c>
      <c r="AA53">
        <f>'Corrected energy balance step 1'!AB58</f>
        <v>0</v>
      </c>
      <c r="AB53">
        <f>'Corrected energy balance step 1'!AC58</f>
        <v>0</v>
      </c>
      <c r="AC53">
        <f>'Corrected energy balance step 1'!AD58</f>
        <v>0</v>
      </c>
      <c r="AD53">
        <f>'Corrected energy balance step 1'!AE58</f>
        <v>0</v>
      </c>
      <c r="AE53">
        <f>'Corrected energy balance step 1'!AF58</f>
        <v>0</v>
      </c>
      <c r="AF53">
        <f>'Corrected energy balance step 1'!AG58</f>
        <v>0</v>
      </c>
      <c r="AG53">
        <f>'Corrected energy balance step 1'!AH58</f>
        <v>0</v>
      </c>
      <c r="AH53">
        <f>'Corrected energy balance step 1'!AI58</f>
        <v>0</v>
      </c>
      <c r="AI53">
        <f>'Corrected energy balance step 1'!AJ58</f>
        <v>0</v>
      </c>
      <c r="AJ53">
        <f>'Corrected energy balance step 1'!AK58</f>
        <v>0</v>
      </c>
      <c r="AK53">
        <f>'Corrected energy balance step 1'!AL58</f>
        <v>0</v>
      </c>
      <c r="AL53">
        <f>'Corrected energy balance step 1'!AM58</f>
        <v>0</v>
      </c>
      <c r="AM53">
        <f>'Corrected energy balance step 1'!AN58</f>
        <v>0</v>
      </c>
      <c r="AN53">
        <f>'Corrected energy balance step 1'!AO58</f>
        <v>0</v>
      </c>
      <c r="AO53">
        <f>'Corrected energy balance step 1'!AP58</f>
        <v>0</v>
      </c>
      <c r="AP53">
        <f>'Corrected energy balance step 1'!AQ58</f>
        <v>0</v>
      </c>
      <c r="AQ53">
        <f>'Corrected energy balance step 1'!AR58</f>
        <v>0</v>
      </c>
      <c r="AR53">
        <f>'Corrected energy balance step 1'!AS58</f>
        <v>0</v>
      </c>
      <c r="AS53">
        <f>'Corrected energy balance step 1'!AT58</f>
        <v>0</v>
      </c>
      <c r="AT53">
        <f>'Corrected energy balance step 1'!AU58</f>
        <v>0</v>
      </c>
      <c r="AU53">
        <f>'Corrected energy balance step 1'!AV58</f>
        <v>0</v>
      </c>
      <c r="AV53">
        <f>'Corrected energy balance step 1'!AW58</f>
        <v>0</v>
      </c>
      <c r="AW53">
        <f>'Corrected energy balance step 1'!AX58</f>
        <v>0</v>
      </c>
      <c r="AX53">
        <f>'Corrected energy balance step 1'!AY58</f>
        <v>0</v>
      </c>
      <c r="AY53">
        <f>'Corrected energy balance step 1'!AZ58</f>
        <v>0</v>
      </c>
      <c r="AZ53">
        <f>'Corrected energy balance step 1'!BA58</f>
        <v>0</v>
      </c>
      <c r="BA53">
        <f>'Corrected energy balance step 1'!BB58</f>
        <v>0</v>
      </c>
      <c r="BB53">
        <f>'Corrected energy balance step 1'!BC58</f>
        <v>0</v>
      </c>
      <c r="BC53">
        <f>'Corrected energy balance step 1'!BD58</f>
        <v>0</v>
      </c>
      <c r="BD53">
        <f>'Corrected energy balance step 1'!BE58</f>
        <v>0</v>
      </c>
      <c r="BE53">
        <f>'Corrected energy balance step 1'!BF58</f>
        <v>0</v>
      </c>
      <c r="BF53">
        <f>'Corrected energy balance step 1'!BG58</f>
        <v>0</v>
      </c>
      <c r="BG53">
        <f>'Corrected energy balance step 1'!BH58</f>
        <v>0</v>
      </c>
      <c r="BH53">
        <f>'Corrected energy balance step 1'!BI58</f>
        <v>0</v>
      </c>
      <c r="BI53">
        <f>'Corrected energy balance step 1'!BJ58</f>
        <v>0</v>
      </c>
      <c r="BJ53">
        <f>'Corrected energy balance step 1'!BK58</f>
        <v>0</v>
      </c>
      <c r="BK53">
        <f>'Corrected energy balance step 1'!BL58</f>
        <v>0</v>
      </c>
      <c r="BL53">
        <f>'Corrected energy balance step 1'!BM58</f>
        <v>0</v>
      </c>
      <c r="BM53">
        <f>'Corrected energy balance step 1'!BN58</f>
        <v>0</v>
      </c>
      <c r="BN53">
        <f>'Corrected energy balance step 1'!BO58</f>
        <v>0</v>
      </c>
    </row>
    <row r="54" spans="1:66" x14ac:dyDescent="0.2">
      <c r="A54" t="s">
        <v>98</v>
      </c>
      <c r="B54">
        <f>'Corrected energy balance step 1'!C59</f>
        <v>0</v>
      </c>
      <c r="C54">
        <f>'Corrected energy balance step 1'!D59</f>
        <v>0</v>
      </c>
      <c r="D54">
        <f>'Corrected energy balance step 1'!E59</f>
        <v>0</v>
      </c>
      <c r="E54">
        <f>'Corrected energy balance step 1'!F59</f>
        <v>0</v>
      </c>
      <c r="F54">
        <f>'Corrected energy balance step 1'!G59</f>
        <v>0</v>
      </c>
      <c r="G54">
        <f>'Corrected energy balance step 1'!H59</f>
        <v>0</v>
      </c>
      <c r="H54" t="e">
        <f>'Corrected energy balance step 1'!I59</f>
        <v>#DIV/0!</v>
      </c>
      <c r="I54">
        <f>'Corrected energy balance step 1'!J59</f>
        <v>0</v>
      </c>
      <c r="J54">
        <f>'Corrected energy balance step 1'!K59</f>
        <v>0</v>
      </c>
      <c r="K54">
        <f>'Corrected energy balance step 1'!L59</f>
        <v>0</v>
      </c>
      <c r="L54">
        <f>'Corrected energy balance step 1'!M59</f>
        <v>0</v>
      </c>
      <c r="M54">
        <f>'Corrected energy balance step 1'!N59</f>
        <v>0</v>
      </c>
      <c r="N54">
        <f>'Corrected energy balance step 1'!O59</f>
        <v>0</v>
      </c>
      <c r="O54">
        <f>'Corrected energy balance step 1'!P59</f>
        <v>0</v>
      </c>
      <c r="P54">
        <f>'Corrected energy balance step 1'!Q59</f>
        <v>0</v>
      </c>
      <c r="Q54">
        <f>'Corrected energy balance step 1'!R59</f>
        <v>0</v>
      </c>
      <c r="R54">
        <f>'Corrected energy balance step 1'!S59</f>
        <v>0</v>
      </c>
      <c r="S54" t="e">
        <f>'Corrected energy balance step 1'!T59</f>
        <v>#DIV/0!</v>
      </c>
      <c r="T54">
        <f>'Corrected energy balance step 1'!U59</f>
        <v>0</v>
      </c>
      <c r="U54">
        <f>'Corrected energy balance step 1'!V59</f>
        <v>0</v>
      </c>
      <c r="V54">
        <f>'Corrected energy balance step 1'!W59</f>
        <v>0</v>
      </c>
      <c r="W54">
        <f>'Corrected energy balance step 1'!X59</f>
        <v>0</v>
      </c>
      <c r="X54">
        <f>'Corrected energy balance step 1'!Y59</f>
        <v>0</v>
      </c>
      <c r="Y54">
        <f>'Corrected energy balance step 1'!Z59</f>
        <v>0</v>
      </c>
      <c r="Z54">
        <f>'Corrected energy balance step 1'!AA59</f>
        <v>0</v>
      </c>
      <c r="AA54">
        <f>'Corrected energy balance step 1'!AB59</f>
        <v>0</v>
      </c>
      <c r="AB54">
        <f>'Corrected energy balance step 1'!AC59</f>
        <v>0</v>
      </c>
      <c r="AC54">
        <f>'Corrected energy balance step 1'!AD59</f>
        <v>0</v>
      </c>
      <c r="AD54">
        <f>'Corrected energy balance step 1'!AE59</f>
        <v>0</v>
      </c>
      <c r="AE54">
        <f>'Corrected energy balance step 1'!AF59</f>
        <v>0</v>
      </c>
      <c r="AF54">
        <f>'Corrected energy balance step 1'!AG59</f>
        <v>0</v>
      </c>
      <c r="AG54">
        <f>'Corrected energy balance step 1'!AH59</f>
        <v>0</v>
      </c>
      <c r="AH54">
        <f>'Corrected energy balance step 1'!AI59</f>
        <v>0</v>
      </c>
      <c r="AI54">
        <f>'Corrected energy balance step 1'!AJ59</f>
        <v>0</v>
      </c>
      <c r="AJ54">
        <f>'Corrected energy balance step 1'!AK59</f>
        <v>0</v>
      </c>
      <c r="AK54">
        <f>'Corrected energy balance step 1'!AL59</f>
        <v>0</v>
      </c>
      <c r="AL54">
        <f>'Corrected energy balance step 1'!AM59</f>
        <v>0</v>
      </c>
      <c r="AM54">
        <f>'Corrected energy balance step 1'!AN59</f>
        <v>0</v>
      </c>
      <c r="AN54">
        <f>'Corrected energy balance step 1'!AO59</f>
        <v>0</v>
      </c>
      <c r="AO54">
        <f>'Corrected energy balance step 1'!AP59</f>
        <v>0</v>
      </c>
      <c r="AP54">
        <f>'Corrected energy balance step 1'!AQ59</f>
        <v>0</v>
      </c>
      <c r="AQ54">
        <f>'Corrected energy balance step 1'!AR59</f>
        <v>0</v>
      </c>
      <c r="AR54">
        <f>'Corrected energy balance step 1'!AS59</f>
        <v>0</v>
      </c>
      <c r="AS54">
        <f>'Corrected energy balance step 1'!AT59</f>
        <v>0</v>
      </c>
      <c r="AT54" t="e">
        <f>'Corrected energy balance step 1'!AU59</f>
        <v>#DIV/0!</v>
      </c>
      <c r="AU54" t="e">
        <f>'Corrected energy balance step 1'!AV59</f>
        <v>#DIV/0!</v>
      </c>
      <c r="AV54" t="e">
        <f>'Corrected energy balance step 1'!AW59</f>
        <v>#DIV/0!</v>
      </c>
      <c r="AW54" t="e">
        <f>'Corrected energy balance step 1'!AX59</f>
        <v>#DIV/0!</v>
      </c>
      <c r="AX54" t="e">
        <f>'Corrected energy balance step 1'!AY59</f>
        <v>#DIV/0!</v>
      </c>
      <c r="AY54" t="e">
        <f>'Corrected energy balance step 1'!AZ59</f>
        <v>#DIV/0!</v>
      </c>
      <c r="AZ54">
        <f>'Corrected energy balance step 1'!BA59</f>
        <v>0</v>
      </c>
      <c r="BA54">
        <f>'Corrected energy balance step 1'!BB59</f>
        <v>0</v>
      </c>
      <c r="BB54">
        <f>'Corrected energy balance step 1'!BC59</f>
        <v>0</v>
      </c>
      <c r="BC54">
        <f>'Corrected energy balance step 1'!BD59</f>
        <v>0</v>
      </c>
      <c r="BD54">
        <f>'Corrected energy balance step 1'!BE59</f>
        <v>0</v>
      </c>
      <c r="BE54">
        <f>'Corrected energy balance step 1'!BF59</f>
        <v>0</v>
      </c>
      <c r="BF54">
        <f>'Corrected energy balance step 1'!BG59</f>
        <v>0</v>
      </c>
      <c r="BG54">
        <f>'Corrected energy balance step 1'!BH59</f>
        <v>0</v>
      </c>
      <c r="BH54">
        <f>'Corrected energy balance step 1'!BI59</f>
        <v>0</v>
      </c>
      <c r="BI54">
        <f>'Corrected energy balance step 1'!BJ59</f>
        <v>0</v>
      </c>
      <c r="BJ54">
        <f>'Corrected energy balance step 1'!BK59</f>
        <v>0</v>
      </c>
      <c r="BK54">
        <f>'Corrected energy balance step 1'!BL59</f>
        <v>0</v>
      </c>
      <c r="BL54" t="e">
        <f>'Corrected energy balance step 1'!BM59</f>
        <v>#DIV/0!</v>
      </c>
      <c r="BM54" t="e">
        <f>'Corrected energy balance step 1'!BN59</f>
        <v>#DIV/0!</v>
      </c>
      <c r="BN54">
        <f>'Corrected energy balance step 1'!BO59</f>
        <v>0</v>
      </c>
    </row>
    <row r="55" spans="1:66" x14ac:dyDescent="0.2">
      <c r="A55" t="s">
        <v>52</v>
      </c>
      <c r="B55">
        <f>'Corrected energy balance step 1'!C60</f>
        <v>0</v>
      </c>
      <c r="C55">
        <f>'Corrected energy balance step 1'!D60</f>
        <v>0</v>
      </c>
      <c r="D55">
        <f>'Corrected energy balance step 1'!E60</f>
        <v>0</v>
      </c>
      <c r="E55">
        <f>'Corrected energy balance step 1'!F60</f>
        <v>0</v>
      </c>
      <c r="F55">
        <f>'Corrected energy balance step 1'!G60</f>
        <v>0</v>
      </c>
      <c r="G55">
        <f>'Corrected energy balance step 1'!H60</f>
        <v>0</v>
      </c>
      <c r="H55" t="e">
        <f>'Corrected energy balance step 1'!I60</f>
        <v>#DIV/0!</v>
      </c>
      <c r="I55">
        <f>'Corrected energy balance step 1'!J60</f>
        <v>0</v>
      </c>
      <c r="J55">
        <f>'Corrected energy balance step 1'!K60</f>
        <v>0</v>
      </c>
      <c r="K55">
        <f>'Corrected energy balance step 1'!L60</f>
        <v>0</v>
      </c>
      <c r="L55">
        <f>'Corrected energy balance step 1'!M60</f>
        <v>0</v>
      </c>
      <c r="M55">
        <f>'Corrected energy balance step 1'!N60</f>
        <v>0</v>
      </c>
      <c r="N55">
        <f>'Corrected energy balance step 1'!O60</f>
        <v>0</v>
      </c>
      <c r="O55">
        <f>'Corrected energy balance step 1'!P60</f>
        <v>0</v>
      </c>
      <c r="P55">
        <f>'Corrected energy balance step 1'!Q60</f>
        <v>0</v>
      </c>
      <c r="Q55">
        <f>'Corrected energy balance step 1'!R60</f>
        <v>0</v>
      </c>
      <c r="R55">
        <f>'Corrected energy balance step 1'!S60</f>
        <v>0</v>
      </c>
      <c r="S55" t="e">
        <f>'Corrected energy balance step 1'!T60</f>
        <v>#DIV/0!</v>
      </c>
      <c r="T55">
        <f>'Corrected energy balance step 1'!U60</f>
        <v>0</v>
      </c>
      <c r="U55">
        <f>'Corrected energy balance step 1'!V60</f>
        <v>0</v>
      </c>
      <c r="V55">
        <f>'Corrected energy balance step 1'!W60</f>
        <v>0</v>
      </c>
      <c r="W55">
        <f>'Corrected energy balance step 1'!X60</f>
        <v>0</v>
      </c>
      <c r="X55">
        <f>'Corrected energy balance step 1'!Y60</f>
        <v>0</v>
      </c>
      <c r="Y55">
        <f>'Corrected energy balance step 1'!Z60</f>
        <v>0</v>
      </c>
      <c r="Z55">
        <f>'Corrected energy balance step 1'!AA60</f>
        <v>0</v>
      </c>
      <c r="AA55">
        <f>'Corrected energy balance step 1'!AB60</f>
        <v>0</v>
      </c>
      <c r="AB55">
        <f>'Corrected energy balance step 1'!AC60</f>
        <v>0</v>
      </c>
      <c r="AC55">
        <f>'Corrected energy balance step 1'!AD60</f>
        <v>0</v>
      </c>
      <c r="AD55">
        <f>'Corrected energy balance step 1'!AE60</f>
        <v>0</v>
      </c>
      <c r="AE55">
        <f>'Corrected energy balance step 1'!AF60</f>
        <v>0</v>
      </c>
      <c r="AF55">
        <f>'Corrected energy balance step 1'!AG60</f>
        <v>0</v>
      </c>
      <c r="AG55">
        <f>'Corrected energy balance step 1'!AH60</f>
        <v>0</v>
      </c>
      <c r="AH55">
        <f>'Corrected energy balance step 1'!AI60</f>
        <v>0</v>
      </c>
      <c r="AI55">
        <f>'Corrected energy balance step 1'!AJ60</f>
        <v>0</v>
      </c>
      <c r="AJ55">
        <f>'Corrected energy balance step 1'!AK60</f>
        <v>0</v>
      </c>
      <c r="AK55">
        <f>'Corrected energy balance step 1'!AL60</f>
        <v>0</v>
      </c>
      <c r="AL55">
        <f>'Corrected energy balance step 1'!AM60</f>
        <v>0</v>
      </c>
      <c r="AM55">
        <f>'Corrected energy balance step 1'!AN60</f>
        <v>0</v>
      </c>
      <c r="AN55">
        <f>'Corrected energy balance step 1'!AO60</f>
        <v>0</v>
      </c>
      <c r="AO55">
        <f>'Corrected energy balance step 1'!AP60</f>
        <v>0</v>
      </c>
      <c r="AP55">
        <f>'Corrected energy balance step 1'!AQ60</f>
        <v>0</v>
      </c>
      <c r="AQ55">
        <f>'Corrected energy balance step 1'!AR60</f>
        <v>0</v>
      </c>
      <c r="AR55">
        <f>'Corrected energy balance step 1'!AS60</f>
        <v>0</v>
      </c>
      <c r="AS55">
        <f>'Corrected energy balance step 1'!AT60</f>
        <v>0</v>
      </c>
      <c r="AT55" t="e">
        <f>'Corrected energy balance step 1'!AU60</f>
        <v>#DIV/0!</v>
      </c>
      <c r="AU55" t="e">
        <f>'Corrected energy balance step 1'!AV60</f>
        <v>#DIV/0!</v>
      </c>
      <c r="AV55" t="e">
        <f>'Corrected energy balance step 1'!AW60</f>
        <v>#DIV/0!</v>
      </c>
      <c r="AW55" t="e">
        <f>'Corrected energy balance step 1'!AX60</f>
        <v>#DIV/0!</v>
      </c>
      <c r="AX55" t="e">
        <f>'Corrected energy balance step 1'!AY60</f>
        <v>#DIV/0!</v>
      </c>
      <c r="AY55" t="e">
        <f>'Corrected energy balance step 1'!AZ60</f>
        <v>#DIV/0!</v>
      </c>
      <c r="AZ55">
        <f>'Corrected energy balance step 1'!BA60</f>
        <v>0</v>
      </c>
      <c r="BA55">
        <f>'Corrected energy balance step 1'!BB60</f>
        <v>0</v>
      </c>
      <c r="BB55">
        <f>'Corrected energy balance step 1'!BC60</f>
        <v>0</v>
      </c>
      <c r="BC55">
        <f>'Corrected energy balance step 1'!BD60</f>
        <v>0</v>
      </c>
      <c r="BD55">
        <f>'Corrected energy balance step 1'!BE60</f>
        <v>0</v>
      </c>
      <c r="BE55">
        <f>'Corrected energy balance step 1'!BF60</f>
        <v>0</v>
      </c>
      <c r="BF55">
        <f>'Corrected energy balance step 1'!BG60</f>
        <v>0</v>
      </c>
      <c r="BG55">
        <f>'Corrected energy balance step 1'!BH60</f>
        <v>0</v>
      </c>
      <c r="BH55">
        <f>'Corrected energy balance step 1'!BI60</f>
        <v>0</v>
      </c>
      <c r="BI55">
        <f>'Corrected energy balance step 1'!BJ60</f>
        <v>0</v>
      </c>
      <c r="BJ55">
        <f>'Corrected energy balance step 1'!BK60</f>
        <v>0</v>
      </c>
      <c r="BK55">
        <f>'Corrected energy balance step 1'!BL60</f>
        <v>0</v>
      </c>
      <c r="BL55" t="e">
        <f>'Corrected energy balance step 1'!BM60</f>
        <v>#DIV/0!</v>
      </c>
      <c r="BM55" t="e">
        <f>'Corrected energy balance step 1'!BN60</f>
        <v>#DIV/0!</v>
      </c>
      <c r="BN55">
        <f>'Corrected energy balance step 1'!BO60</f>
        <v>0</v>
      </c>
    </row>
    <row r="56" spans="1:66" x14ac:dyDescent="0.2">
      <c r="A56" t="s">
        <v>99</v>
      </c>
      <c r="B56">
        <f>'Corrected energy balance step 1'!C61</f>
        <v>0</v>
      </c>
      <c r="C56">
        <f>'Corrected energy balance step 1'!D61</f>
        <v>0</v>
      </c>
      <c r="D56">
        <f>'Corrected energy balance step 1'!E61</f>
        <v>0</v>
      </c>
      <c r="E56">
        <f>'Corrected energy balance step 1'!F61</f>
        <v>0</v>
      </c>
      <c r="F56">
        <f>'Corrected energy balance step 1'!G61</f>
        <v>0</v>
      </c>
      <c r="G56">
        <f>'Corrected energy balance step 1'!H61</f>
        <v>0</v>
      </c>
      <c r="H56" t="e">
        <f>'Corrected energy balance step 1'!I61</f>
        <v>#DIV/0!</v>
      </c>
      <c r="I56">
        <f>'Corrected energy balance step 1'!J61</f>
        <v>0</v>
      </c>
      <c r="J56">
        <f>'Corrected energy balance step 1'!K61</f>
        <v>0</v>
      </c>
      <c r="K56">
        <f>'Corrected energy balance step 1'!L61</f>
        <v>0</v>
      </c>
      <c r="L56">
        <f>'Corrected energy balance step 1'!M61</f>
        <v>0</v>
      </c>
      <c r="M56">
        <f>'Corrected energy balance step 1'!N61</f>
        <v>0</v>
      </c>
      <c r="N56">
        <f>'Corrected energy balance step 1'!O61</f>
        <v>0</v>
      </c>
      <c r="O56">
        <f>'Corrected energy balance step 1'!P61</f>
        <v>0</v>
      </c>
      <c r="P56">
        <f>'Corrected energy balance step 1'!Q61</f>
        <v>0</v>
      </c>
      <c r="Q56">
        <f>'Corrected energy balance step 1'!R61</f>
        <v>0</v>
      </c>
      <c r="R56">
        <f>'Corrected energy balance step 1'!S61</f>
        <v>0</v>
      </c>
      <c r="S56" t="e">
        <f>'Corrected energy balance step 1'!T61</f>
        <v>#DIV/0!</v>
      </c>
      <c r="T56">
        <f>'Corrected energy balance step 1'!U61</f>
        <v>0</v>
      </c>
      <c r="U56">
        <f>'Corrected energy balance step 1'!V61</f>
        <v>0</v>
      </c>
      <c r="V56">
        <f>'Corrected energy balance step 1'!W61</f>
        <v>0</v>
      </c>
      <c r="W56">
        <f>'Corrected energy balance step 1'!X61</f>
        <v>0</v>
      </c>
      <c r="X56">
        <f>'Corrected energy balance step 1'!Y61</f>
        <v>0</v>
      </c>
      <c r="Y56">
        <f>'Corrected energy balance step 1'!Z61</f>
        <v>0</v>
      </c>
      <c r="Z56">
        <f>'Corrected energy balance step 1'!AA61</f>
        <v>0</v>
      </c>
      <c r="AA56">
        <f>'Corrected energy balance step 1'!AB61</f>
        <v>0</v>
      </c>
      <c r="AB56">
        <f>'Corrected energy balance step 1'!AC61</f>
        <v>0</v>
      </c>
      <c r="AC56">
        <f>'Corrected energy balance step 1'!AD61</f>
        <v>0</v>
      </c>
      <c r="AD56">
        <f>'Corrected energy balance step 1'!AE61</f>
        <v>0</v>
      </c>
      <c r="AE56">
        <f>'Corrected energy balance step 1'!AF61</f>
        <v>0</v>
      </c>
      <c r="AF56">
        <f>'Corrected energy balance step 1'!AG61</f>
        <v>0</v>
      </c>
      <c r="AG56">
        <f>'Corrected energy balance step 1'!AH61</f>
        <v>0</v>
      </c>
      <c r="AH56">
        <f>'Corrected energy balance step 1'!AI61</f>
        <v>0</v>
      </c>
      <c r="AI56">
        <f>'Corrected energy balance step 1'!AJ61</f>
        <v>0</v>
      </c>
      <c r="AJ56">
        <f>'Corrected energy balance step 1'!AK61</f>
        <v>0</v>
      </c>
      <c r="AK56">
        <f>'Corrected energy balance step 1'!AL61</f>
        <v>0</v>
      </c>
      <c r="AL56">
        <f>'Corrected energy balance step 1'!AM61</f>
        <v>0</v>
      </c>
      <c r="AM56">
        <f>'Corrected energy balance step 1'!AN61</f>
        <v>0</v>
      </c>
      <c r="AN56">
        <f>'Corrected energy balance step 1'!AO61</f>
        <v>0</v>
      </c>
      <c r="AO56">
        <f>'Corrected energy balance step 1'!AP61</f>
        <v>0</v>
      </c>
      <c r="AP56">
        <f>'Corrected energy balance step 1'!AQ61</f>
        <v>0</v>
      </c>
      <c r="AQ56">
        <f>'Corrected energy balance step 1'!AR61</f>
        <v>0</v>
      </c>
      <c r="AR56">
        <f>'Corrected energy balance step 1'!AS61</f>
        <v>0</v>
      </c>
      <c r="AS56">
        <f>'Corrected energy balance step 1'!AT61</f>
        <v>0</v>
      </c>
      <c r="AT56" t="e">
        <f>'Corrected energy balance step 1'!AU61</f>
        <v>#DIV/0!</v>
      </c>
      <c r="AU56" t="e">
        <f>'Corrected energy balance step 1'!AV61</f>
        <v>#DIV/0!</v>
      </c>
      <c r="AV56" t="e">
        <f>'Corrected energy balance step 1'!AW61</f>
        <v>#DIV/0!</v>
      </c>
      <c r="AW56" t="e">
        <f>'Corrected energy balance step 1'!AX61</f>
        <v>#DIV/0!</v>
      </c>
      <c r="AX56" t="e">
        <f>'Corrected energy balance step 1'!AY61</f>
        <v>#DIV/0!</v>
      </c>
      <c r="AY56" t="e">
        <f>'Corrected energy balance step 1'!AZ61</f>
        <v>#DIV/0!</v>
      </c>
      <c r="AZ56">
        <f>'Corrected energy balance step 1'!BA61</f>
        <v>0</v>
      </c>
      <c r="BA56">
        <f>'Corrected energy balance step 1'!BB61</f>
        <v>0</v>
      </c>
      <c r="BB56">
        <f>'Corrected energy balance step 1'!BC61</f>
        <v>0</v>
      </c>
      <c r="BC56">
        <f>'Corrected energy balance step 1'!BD61</f>
        <v>0</v>
      </c>
      <c r="BD56">
        <f>'Corrected energy balance step 1'!BE61</f>
        <v>0</v>
      </c>
      <c r="BE56">
        <f>'Corrected energy balance step 1'!BF61</f>
        <v>0</v>
      </c>
      <c r="BF56">
        <f>'Corrected energy balance step 1'!BG61</f>
        <v>0</v>
      </c>
      <c r="BG56">
        <f>'Corrected energy balance step 1'!BH61</f>
        <v>0</v>
      </c>
      <c r="BH56">
        <f>'Corrected energy balance step 1'!BI61</f>
        <v>0</v>
      </c>
      <c r="BI56">
        <f>'Corrected energy balance step 1'!BJ61</f>
        <v>0</v>
      </c>
      <c r="BJ56">
        <f>'Corrected energy balance step 1'!BK61</f>
        <v>0</v>
      </c>
      <c r="BK56">
        <f>'Corrected energy balance step 1'!BL61</f>
        <v>0</v>
      </c>
      <c r="BL56" t="e">
        <f>'Corrected energy balance step 1'!BM61</f>
        <v>#DIV/0!</v>
      </c>
      <c r="BM56" t="e">
        <f>'Corrected energy balance step 1'!BN61</f>
        <v>#DIV/0!</v>
      </c>
      <c r="BN56">
        <f>'Corrected energy balance step 1'!BO61</f>
        <v>0</v>
      </c>
    </row>
    <row r="57" spans="1:66" x14ac:dyDescent="0.2">
      <c r="A57" t="s">
        <v>100</v>
      </c>
      <c r="B57">
        <f>'Corrected energy balance step 1'!C62</f>
        <v>0</v>
      </c>
      <c r="C57">
        <f>'Corrected energy balance step 1'!D62</f>
        <v>0</v>
      </c>
      <c r="D57">
        <f>'Corrected energy balance step 1'!E62</f>
        <v>0</v>
      </c>
      <c r="E57">
        <f>'Corrected energy balance step 1'!F62</f>
        <v>0</v>
      </c>
      <c r="F57">
        <f>'Corrected energy balance step 1'!G62</f>
        <v>0</v>
      </c>
      <c r="G57">
        <f>'Corrected energy balance step 1'!H62</f>
        <v>0</v>
      </c>
      <c r="H57" t="e">
        <f>'Corrected energy balance step 1'!I62</f>
        <v>#DIV/0!</v>
      </c>
      <c r="I57">
        <f>'Corrected energy balance step 1'!J62</f>
        <v>0</v>
      </c>
      <c r="J57">
        <f>'Corrected energy balance step 1'!K62</f>
        <v>0</v>
      </c>
      <c r="K57">
        <f>'Corrected energy balance step 1'!L62</f>
        <v>0</v>
      </c>
      <c r="L57">
        <f>'Corrected energy balance step 1'!M62</f>
        <v>0</v>
      </c>
      <c r="M57">
        <f>'Corrected energy balance step 1'!N62</f>
        <v>0</v>
      </c>
      <c r="N57">
        <f>'Corrected energy balance step 1'!O62</f>
        <v>0</v>
      </c>
      <c r="O57">
        <f>'Corrected energy balance step 1'!P62</f>
        <v>0</v>
      </c>
      <c r="P57">
        <f>'Corrected energy balance step 1'!Q62</f>
        <v>0</v>
      </c>
      <c r="Q57">
        <f>'Corrected energy balance step 1'!R62</f>
        <v>0</v>
      </c>
      <c r="R57">
        <f>'Corrected energy balance step 1'!S62</f>
        <v>0</v>
      </c>
      <c r="S57" t="e">
        <f>'Corrected energy balance step 1'!T62</f>
        <v>#DIV/0!</v>
      </c>
      <c r="T57">
        <f>'Corrected energy balance step 1'!U62</f>
        <v>0</v>
      </c>
      <c r="U57">
        <f>'Corrected energy balance step 1'!V62</f>
        <v>0</v>
      </c>
      <c r="V57">
        <f>'Corrected energy balance step 1'!W62</f>
        <v>0</v>
      </c>
      <c r="W57">
        <f>'Corrected energy balance step 1'!X62</f>
        <v>0</v>
      </c>
      <c r="X57">
        <f>'Corrected energy balance step 1'!Y62</f>
        <v>0</v>
      </c>
      <c r="Y57">
        <f>'Corrected energy balance step 1'!Z62</f>
        <v>0</v>
      </c>
      <c r="Z57">
        <f>'Corrected energy balance step 1'!AA62</f>
        <v>0</v>
      </c>
      <c r="AA57">
        <f>'Corrected energy balance step 1'!AB62</f>
        <v>0</v>
      </c>
      <c r="AB57">
        <f>'Corrected energy balance step 1'!AC62</f>
        <v>0</v>
      </c>
      <c r="AC57">
        <f>'Corrected energy balance step 1'!AD62</f>
        <v>0</v>
      </c>
      <c r="AD57">
        <f>'Corrected energy balance step 1'!AE62</f>
        <v>0</v>
      </c>
      <c r="AE57">
        <f>'Corrected energy balance step 1'!AF62</f>
        <v>0</v>
      </c>
      <c r="AF57">
        <f>'Corrected energy balance step 1'!AG62</f>
        <v>0</v>
      </c>
      <c r="AG57">
        <f>'Corrected energy balance step 1'!AH62</f>
        <v>0</v>
      </c>
      <c r="AH57">
        <f>'Corrected energy balance step 1'!AI62</f>
        <v>0</v>
      </c>
      <c r="AI57">
        <f>'Corrected energy balance step 1'!AJ62</f>
        <v>0</v>
      </c>
      <c r="AJ57">
        <f>'Corrected energy balance step 1'!AK62</f>
        <v>0</v>
      </c>
      <c r="AK57">
        <f>'Corrected energy balance step 1'!AL62</f>
        <v>0</v>
      </c>
      <c r="AL57">
        <f>'Corrected energy balance step 1'!AM62</f>
        <v>0</v>
      </c>
      <c r="AM57">
        <f>'Corrected energy balance step 1'!AN62</f>
        <v>0</v>
      </c>
      <c r="AN57">
        <f>'Corrected energy balance step 1'!AO62</f>
        <v>0</v>
      </c>
      <c r="AO57">
        <f>'Corrected energy balance step 1'!AP62</f>
        <v>0</v>
      </c>
      <c r="AP57">
        <f>'Corrected energy balance step 1'!AQ62</f>
        <v>0</v>
      </c>
      <c r="AQ57">
        <f>'Corrected energy balance step 1'!AR62</f>
        <v>0</v>
      </c>
      <c r="AR57">
        <f>'Corrected energy balance step 1'!AS62</f>
        <v>0</v>
      </c>
      <c r="AS57">
        <f>'Corrected energy balance step 1'!AT62</f>
        <v>0</v>
      </c>
      <c r="AT57" t="e">
        <f>'Corrected energy balance step 1'!AU62</f>
        <v>#DIV/0!</v>
      </c>
      <c r="AU57" t="e">
        <f>'Corrected energy balance step 1'!AV62</f>
        <v>#DIV/0!</v>
      </c>
      <c r="AV57" t="e">
        <f>'Corrected energy balance step 1'!AW62</f>
        <v>#DIV/0!</v>
      </c>
      <c r="AW57" t="e">
        <f>'Corrected energy balance step 1'!AX62</f>
        <v>#DIV/0!</v>
      </c>
      <c r="AX57" t="e">
        <f>'Corrected energy balance step 1'!AY62</f>
        <v>#DIV/0!</v>
      </c>
      <c r="AY57" t="e">
        <f>'Corrected energy balance step 1'!AZ62</f>
        <v>#DIV/0!</v>
      </c>
      <c r="AZ57">
        <f>'Corrected energy balance step 1'!BA62</f>
        <v>0</v>
      </c>
      <c r="BA57">
        <f>'Corrected energy balance step 1'!BB62</f>
        <v>0</v>
      </c>
      <c r="BB57">
        <f>'Corrected energy balance step 1'!BC62</f>
        <v>0</v>
      </c>
      <c r="BC57">
        <f>'Corrected energy balance step 1'!BD62</f>
        <v>0</v>
      </c>
      <c r="BD57">
        <f>'Corrected energy balance step 1'!BE62</f>
        <v>0</v>
      </c>
      <c r="BE57">
        <f>'Corrected energy balance step 1'!BF62</f>
        <v>0</v>
      </c>
      <c r="BF57">
        <f>'Corrected energy balance step 1'!BG62</f>
        <v>0</v>
      </c>
      <c r="BG57">
        <f>'Corrected energy balance step 1'!BH62</f>
        <v>0</v>
      </c>
      <c r="BH57">
        <f>'Corrected energy balance step 1'!BI62</f>
        <v>0</v>
      </c>
      <c r="BI57">
        <f>'Corrected energy balance step 1'!BJ62</f>
        <v>0</v>
      </c>
      <c r="BJ57">
        <f>'Corrected energy balance step 1'!BK62</f>
        <v>0</v>
      </c>
      <c r="BK57">
        <f>'Corrected energy balance step 1'!BL62</f>
        <v>0</v>
      </c>
      <c r="BL57" t="e">
        <f>'Corrected energy balance step 1'!BM62</f>
        <v>#DIV/0!</v>
      </c>
      <c r="BM57" t="e">
        <f>'Corrected energy balance step 1'!BN62</f>
        <v>#DIV/0!</v>
      </c>
      <c r="BN57">
        <f>'Corrected energy balance step 1'!BO62</f>
        <v>0</v>
      </c>
    </row>
    <row r="58" spans="1:66" x14ac:dyDescent="0.2">
      <c r="A58" t="s">
        <v>101</v>
      </c>
      <c r="B58">
        <f>'Corrected energy balance step 1'!C63</f>
        <v>0</v>
      </c>
      <c r="C58">
        <f>'Corrected energy balance step 1'!D63</f>
        <v>0</v>
      </c>
      <c r="D58">
        <f>'Corrected energy balance step 1'!E63</f>
        <v>0</v>
      </c>
      <c r="E58">
        <f>'Corrected energy balance step 1'!F63</f>
        <v>0</v>
      </c>
      <c r="F58">
        <f>'Corrected energy balance step 1'!G63</f>
        <v>0</v>
      </c>
      <c r="G58">
        <f>'Corrected energy balance step 1'!H63</f>
        <v>0</v>
      </c>
      <c r="H58" t="e">
        <f>'Corrected energy balance step 1'!I63</f>
        <v>#DIV/0!</v>
      </c>
      <c r="I58">
        <f>'Corrected energy balance step 1'!J63</f>
        <v>0</v>
      </c>
      <c r="J58">
        <f>'Corrected energy balance step 1'!K63</f>
        <v>0</v>
      </c>
      <c r="K58">
        <f>'Corrected energy balance step 1'!L63</f>
        <v>0</v>
      </c>
      <c r="L58">
        <f>'Corrected energy balance step 1'!M63</f>
        <v>0</v>
      </c>
      <c r="M58">
        <f>'Corrected energy balance step 1'!N63</f>
        <v>0</v>
      </c>
      <c r="N58">
        <f>'Corrected energy balance step 1'!O63</f>
        <v>0</v>
      </c>
      <c r="O58">
        <f>'Corrected energy balance step 1'!P63</f>
        <v>0</v>
      </c>
      <c r="P58">
        <f>'Corrected energy balance step 1'!Q63</f>
        <v>0</v>
      </c>
      <c r="Q58">
        <f>'Corrected energy balance step 1'!R63</f>
        <v>0</v>
      </c>
      <c r="R58">
        <f>'Corrected energy balance step 1'!S63</f>
        <v>0</v>
      </c>
      <c r="S58" t="e">
        <f>'Corrected energy balance step 1'!T63</f>
        <v>#DIV/0!</v>
      </c>
      <c r="T58">
        <f>'Corrected energy balance step 1'!U63</f>
        <v>0</v>
      </c>
      <c r="U58">
        <f>'Corrected energy balance step 1'!V63</f>
        <v>0</v>
      </c>
      <c r="V58">
        <f>'Corrected energy balance step 1'!W63</f>
        <v>0</v>
      </c>
      <c r="W58">
        <f>'Corrected energy balance step 1'!X63</f>
        <v>0</v>
      </c>
      <c r="X58">
        <f>'Corrected energy balance step 1'!Y63</f>
        <v>0</v>
      </c>
      <c r="Y58">
        <f>'Corrected energy balance step 1'!Z63</f>
        <v>0</v>
      </c>
      <c r="Z58">
        <f>'Corrected energy balance step 1'!AA63</f>
        <v>0</v>
      </c>
      <c r="AA58">
        <f>'Corrected energy balance step 1'!AB63</f>
        <v>0</v>
      </c>
      <c r="AB58">
        <f>'Corrected energy balance step 1'!AC63</f>
        <v>0</v>
      </c>
      <c r="AC58">
        <f>'Corrected energy balance step 1'!AD63</f>
        <v>0</v>
      </c>
      <c r="AD58">
        <f>'Corrected energy balance step 1'!AE63</f>
        <v>0</v>
      </c>
      <c r="AE58">
        <f>'Corrected energy balance step 1'!AF63</f>
        <v>0</v>
      </c>
      <c r="AF58">
        <f>'Corrected energy balance step 1'!AG63</f>
        <v>0</v>
      </c>
      <c r="AG58">
        <f>'Corrected energy balance step 1'!AH63</f>
        <v>0</v>
      </c>
      <c r="AH58">
        <f>'Corrected energy balance step 1'!AI63</f>
        <v>0</v>
      </c>
      <c r="AI58">
        <f>'Corrected energy balance step 1'!AJ63</f>
        <v>0</v>
      </c>
      <c r="AJ58">
        <f>'Corrected energy balance step 1'!AK63</f>
        <v>0</v>
      </c>
      <c r="AK58">
        <f>'Corrected energy balance step 1'!AL63</f>
        <v>0</v>
      </c>
      <c r="AL58">
        <f>'Corrected energy balance step 1'!AM63</f>
        <v>0</v>
      </c>
      <c r="AM58">
        <f>'Corrected energy balance step 1'!AN63</f>
        <v>0</v>
      </c>
      <c r="AN58">
        <f>'Corrected energy balance step 1'!AO63</f>
        <v>0</v>
      </c>
      <c r="AO58">
        <f>'Corrected energy balance step 1'!AP63</f>
        <v>0</v>
      </c>
      <c r="AP58">
        <f>'Corrected energy balance step 1'!AQ63</f>
        <v>0</v>
      </c>
      <c r="AQ58">
        <f>'Corrected energy balance step 1'!AR63</f>
        <v>0</v>
      </c>
      <c r="AR58">
        <f>'Corrected energy balance step 1'!AS63</f>
        <v>0</v>
      </c>
      <c r="AS58">
        <f>'Corrected energy balance step 1'!AT63</f>
        <v>0</v>
      </c>
      <c r="AT58" t="e">
        <f>'Corrected energy balance step 1'!AU63</f>
        <v>#DIV/0!</v>
      </c>
      <c r="AU58" t="e">
        <f>'Corrected energy balance step 1'!AV63</f>
        <v>#DIV/0!</v>
      </c>
      <c r="AV58" t="e">
        <f>'Corrected energy balance step 1'!AW63</f>
        <v>#DIV/0!</v>
      </c>
      <c r="AW58" t="e">
        <f>'Corrected energy balance step 1'!AX63</f>
        <v>#DIV/0!</v>
      </c>
      <c r="AX58" t="e">
        <f>'Corrected energy balance step 1'!AY63</f>
        <v>#DIV/0!</v>
      </c>
      <c r="AY58" t="e">
        <f>'Corrected energy balance step 1'!AZ63</f>
        <v>#DIV/0!</v>
      </c>
      <c r="AZ58">
        <f>'Corrected energy balance step 1'!BA63</f>
        <v>0</v>
      </c>
      <c r="BA58">
        <f>'Corrected energy balance step 1'!BB63</f>
        <v>0</v>
      </c>
      <c r="BB58">
        <f>'Corrected energy balance step 1'!BC63</f>
        <v>0</v>
      </c>
      <c r="BC58">
        <f>'Corrected energy balance step 1'!BD63</f>
        <v>0</v>
      </c>
      <c r="BD58">
        <f>'Corrected energy balance step 1'!BE63</f>
        <v>0</v>
      </c>
      <c r="BE58">
        <f>'Corrected energy balance step 1'!BF63</f>
        <v>0</v>
      </c>
      <c r="BF58">
        <f>'Corrected energy balance step 1'!BG63</f>
        <v>0</v>
      </c>
      <c r="BG58">
        <f>'Corrected energy balance step 1'!BH63</f>
        <v>0</v>
      </c>
      <c r="BH58">
        <f>'Corrected energy balance step 1'!BI63</f>
        <v>0</v>
      </c>
      <c r="BI58">
        <f>'Corrected energy balance step 1'!BJ63</f>
        <v>0</v>
      </c>
      <c r="BJ58">
        <f>'Corrected energy balance step 1'!BK63</f>
        <v>0</v>
      </c>
      <c r="BK58">
        <f>'Corrected energy balance step 1'!BL63</f>
        <v>0</v>
      </c>
      <c r="BL58" t="e">
        <f>'Corrected energy balance step 1'!BM63</f>
        <v>#DIV/0!</v>
      </c>
      <c r="BM58" t="e">
        <f>'Corrected energy balance step 1'!BN63</f>
        <v>#DIV/0!</v>
      </c>
      <c r="BN58">
        <f>'Corrected energy balance step 1'!BO63</f>
        <v>0</v>
      </c>
    </row>
    <row r="59" spans="1:66" x14ac:dyDescent="0.2">
      <c r="A59" t="s">
        <v>102</v>
      </c>
      <c r="B59">
        <f>'Corrected energy balance step 1'!C64</f>
        <v>0</v>
      </c>
      <c r="C59">
        <f>'Corrected energy balance step 1'!D64</f>
        <v>0</v>
      </c>
      <c r="D59">
        <f>'Corrected energy balance step 1'!E64</f>
        <v>0</v>
      </c>
      <c r="E59">
        <f>'Corrected energy balance step 1'!F64</f>
        <v>0</v>
      </c>
      <c r="F59">
        <f>'Corrected energy balance step 1'!G64</f>
        <v>0</v>
      </c>
      <c r="G59">
        <f>'Corrected energy balance step 1'!H64</f>
        <v>0</v>
      </c>
      <c r="H59" t="e">
        <f>'Corrected energy balance step 1'!I64</f>
        <v>#DIV/0!</v>
      </c>
      <c r="I59">
        <f>'Corrected energy balance step 1'!J64</f>
        <v>0</v>
      </c>
      <c r="J59">
        <f>'Corrected energy balance step 1'!K64</f>
        <v>0</v>
      </c>
      <c r="K59">
        <f>'Corrected energy balance step 1'!L64</f>
        <v>0</v>
      </c>
      <c r="L59">
        <f>'Corrected energy balance step 1'!M64</f>
        <v>0</v>
      </c>
      <c r="M59">
        <f>'Corrected energy balance step 1'!N64</f>
        <v>0</v>
      </c>
      <c r="N59">
        <f>'Corrected energy balance step 1'!O64</f>
        <v>0</v>
      </c>
      <c r="O59">
        <f>'Corrected energy balance step 1'!P64</f>
        <v>0</v>
      </c>
      <c r="P59">
        <f>'Corrected energy balance step 1'!Q64</f>
        <v>0</v>
      </c>
      <c r="Q59">
        <f>'Corrected energy balance step 1'!R64</f>
        <v>0</v>
      </c>
      <c r="R59">
        <f>'Corrected energy balance step 1'!S64</f>
        <v>0</v>
      </c>
      <c r="S59" t="e">
        <f>'Corrected energy balance step 1'!T64</f>
        <v>#DIV/0!</v>
      </c>
      <c r="T59">
        <f>'Corrected energy balance step 1'!U64</f>
        <v>0</v>
      </c>
      <c r="U59">
        <f>'Corrected energy balance step 1'!V64</f>
        <v>0</v>
      </c>
      <c r="V59">
        <f>'Corrected energy balance step 1'!W64</f>
        <v>0</v>
      </c>
      <c r="W59">
        <f>'Corrected energy balance step 1'!X64</f>
        <v>0</v>
      </c>
      <c r="X59">
        <f>'Corrected energy balance step 1'!Y64</f>
        <v>0</v>
      </c>
      <c r="Y59">
        <f>'Corrected energy balance step 1'!Z64</f>
        <v>0</v>
      </c>
      <c r="Z59">
        <f>'Corrected energy balance step 1'!AA64</f>
        <v>0</v>
      </c>
      <c r="AA59">
        <f>'Corrected energy balance step 1'!AB64</f>
        <v>0</v>
      </c>
      <c r="AB59">
        <f>'Corrected energy balance step 1'!AC64</f>
        <v>0</v>
      </c>
      <c r="AC59">
        <f>'Corrected energy balance step 1'!AD64</f>
        <v>0</v>
      </c>
      <c r="AD59">
        <f>'Corrected energy balance step 1'!AE64</f>
        <v>0</v>
      </c>
      <c r="AE59">
        <f>'Corrected energy balance step 1'!AF64</f>
        <v>0</v>
      </c>
      <c r="AF59">
        <f>'Corrected energy balance step 1'!AG64</f>
        <v>0</v>
      </c>
      <c r="AG59">
        <f>'Corrected energy balance step 1'!AH64</f>
        <v>0</v>
      </c>
      <c r="AH59">
        <f>'Corrected energy balance step 1'!AI64</f>
        <v>0</v>
      </c>
      <c r="AI59">
        <f>'Corrected energy balance step 1'!AJ64</f>
        <v>0</v>
      </c>
      <c r="AJ59">
        <f>'Corrected energy balance step 1'!AK64</f>
        <v>0</v>
      </c>
      <c r="AK59">
        <f>'Corrected energy balance step 1'!AL64</f>
        <v>0</v>
      </c>
      <c r="AL59">
        <f>'Corrected energy balance step 1'!AM64</f>
        <v>0</v>
      </c>
      <c r="AM59">
        <f>'Corrected energy balance step 1'!AN64</f>
        <v>0</v>
      </c>
      <c r="AN59">
        <f>'Corrected energy balance step 1'!AO64</f>
        <v>0</v>
      </c>
      <c r="AO59">
        <f>'Corrected energy balance step 1'!AP64</f>
        <v>0</v>
      </c>
      <c r="AP59">
        <f>'Corrected energy balance step 1'!AQ64</f>
        <v>0</v>
      </c>
      <c r="AQ59">
        <f>'Corrected energy balance step 1'!AR64</f>
        <v>0</v>
      </c>
      <c r="AR59">
        <f>'Corrected energy balance step 1'!AS64</f>
        <v>0</v>
      </c>
      <c r="AS59">
        <f>'Corrected energy balance step 1'!AT64</f>
        <v>0</v>
      </c>
      <c r="AT59" t="e">
        <f>'Corrected energy balance step 1'!AU64</f>
        <v>#DIV/0!</v>
      </c>
      <c r="AU59" t="e">
        <f>'Corrected energy balance step 1'!AV64</f>
        <v>#DIV/0!</v>
      </c>
      <c r="AV59" t="e">
        <f>'Corrected energy balance step 1'!AW64</f>
        <v>#DIV/0!</v>
      </c>
      <c r="AW59" t="e">
        <f>'Corrected energy balance step 1'!AX64</f>
        <v>#DIV/0!</v>
      </c>
      <c r="AX59" t="e">
        <f>'Corrected energy balance step 1'!AY64</f>
        <v>#DIV/0!</v>
      </c>
      <c r="AY59" t="e">
        <f>'Corrected energy balance step 1'!AZ64</f>
        <v>#DIV/0!</v>
      </c>
      <c r="AZ59">
        <f>'Corrected energy balance step 1'!BA64</f>
        <v>0</v>
      </c>
      <c r="BA59">
        <f>'Corrected energy balance step 1'!BB64</f>
        <v>0</v>
      </c>
      <c r="BB59">
        <f>'Corrected energy balance step 1'!BC64</f>
        <v>0</v>
      </c>
      <c r="BC59">
        <f>'Corrected energy balance step 1'!BD64</f>
        <v>0</v>
      </c>
      <c r="BD59">
        <f>'Corrected energy balance step 1'!BE64</f>
        <v>0</v>
      </c>
      <c r="BE59">
        <f>'Corrected energy balance step 1'!BF64</f>
        <v>0</v>
      </c>
      <c r="BF59">
        <f>'Corrected energy balance step 1'!BG64</f>
        <v>0</v>
      </c>
      <c r="BG59">
        <f>'Corrected energy balance step 1'!BH64</f>
        <v>0</v>
      </c>
      <c r="BH59">
        <f>'Corrected energy balance step 1'!BI64</f>
        <v>0</v>
      </c>
      <c r="BI59">
        <f>'Corrected energy balance step 1'!BJ64</f>
        <v>0</v>
      </c>
      <c r="BJ59">
        <f>'Corrected energy balance step 1'!BK64</f>
        <v>0</v>
      </c>
      <c r="BK59">
        <f>'Corrected energy balance step 1'!BL64</f>
        <v>0</v>
      </c>
      <c r="BL59" t="e">
        <f>'Corrected energy balance step 1'!BM64</f>
        <v>#DIV/0!</v>
      </c>
      <c r="BM59" t="e">
        <f>'Corrected energy balance step 1'!BN64</f>
        <v>#DIV/0!</v>
      </c>
      <c r="BN59">
        <f>'Corrected energy balance step 1'!BO64</f>
        <v>0</v>
      </c>
    </row>
    <row r="60" spans="1:66" x14ac:dyDescent="0.2">
      <c r="A60" t="s">
        <v>103</v>
      </c>
      <c r="B60">
        <f>'Corrected energy balance step 1'!C65</f>
        <v>0</v>
      </c>
      <c r="C60">
        <f>'Corrected energy balance step 1'!D65</f>
        <v>0</v>
      </c>
      <c r="D60">
        <f>'Corrected energy balance step 1'!E65</f>
        <v>0</v>
      </c>
      <c r="E60">
        <f>'Corrected energy balance step 1'!F65</f>
        <v>0</v>
      </c>
      <c r="F60">
        <f>'Corrected energy balance step 1'!G65</f>
        <v>0</v>
      </c>
      <c r="G60">
        <f>'Corrected energy balance step 1'!H65</f>
        <v>0</v>
      </c>
      <c r="H60" t="e">
        <f>'Corrected energy balance step 1'!I65</f>
        <v>#DIV/0!</v>
      </c>
      <c r="I60">
        <f>'Corrected energy balance step 1'!J65</f>
        <v>0</v>
      </c>
      <c r="J60">
        <f>'Corrected energy balance step 1'!K65</f>
        <v>0</v>
      </c>
      <c r="K60">
        <f>'Corrected energy balance step 1'!L65</f>
        <v>0</v>
      </c>
      <c r="L60">
        <f>'Corrected energy balance step 1'!M65</f>
        <v>0</v>
      </c>
      <c r="M60">
        <f>'Corrected energy balance step 1'!N65</f>
        <v>0</v>
      </c>
      <c r="N60">
        <f>'Corrected energy balance step 1'!O65</f>
        <v>0</v>
      </c>
      <c r="O60">
        <f>'Corrected energy balance step 1'!P65</f>
        <v>0</v>
      </c>
      <c r="P60">
        <f>'Corrected energy balance step 1'!Q65</f>
        <v>0</v>
      </c>
      <c r="Q60">
        <f>'Corrected energy balance step 1'!R65</f>
        <v>0</v>
      </c>
      <c r="R60">
        <f>'Corrected energy balance step 1'!S65</f>
        <v>0</v>
      </c>
      <c r="S60" t="e">
        <f>'Corrected energy balance step 1'!T65</f>
        <v>#DIV/0!</v>
      </c>
      <c r="T60">
        <f>'Corrected energy balance step 1'!U65</f>
        <v>0</v>
      </c>
      <c r="U60">
        <f>'Corrected energy balance step 1'!V65</f>
        <v>0</v>
      </c>
      <c r="V60">
        <f>'Corrected energy balance step 1'!W65</f>
        <v>0</v>
      </c>
      <c r="W60">
        <f>'Corrected energy balance step 1'!X65</f>
        <v>0</v>
      </c>
      <c r="X60">
        <f>'Corrected energy balance step 1'!Y65</f>
        <v>0</v>
      </c>
      <c r="Y60">
        <f>'Corrected energy balance step 1'!Z65</f>
        <v>0</v>
      </c>
      <c r="Z60">
        <f>'Corrected energy balance step 1'!AA65</f>
        <v>0</v>
      </c>
      <c r="AA60">
        <f>'Corrected energy balance step 1'!AB65</f>
        <v>0</v>
      </c>
      <c r="AB60">
        <f>'Corrected energy balance step 1'!AC65</f>
        <v>0</v>
      </c>
      <c r="AC60">
        <f>'Corrected energy balance step 1'!AD65</f>
        <v>0</v>
      </c>
      <c r="AD60">
        <f>'Corrected energy balance step 1'!AE65</f>
        <v>0</v>
      </c>
      <c r="AE60">
        <f>'Corrected energy balance step 1'!AF65</f>
        <v>0</v>
      </c>
      <c r="AF60">
        <f>'Corrected energy balance step 1'!AG65</f>
        <v>0</v>
      </c>
      <c r="AG60">
        <f>'Corrected energy balance step 1'!AH65</f>
        <v>0</v>
      </c>
      <c r="AH60">
        <f>'Corrected energy balance step 1'!AI65</f>
        <v>0</v>
      </c>
      <c r="AI60">
        <f>'Corrected energy balance step 1'!AJ65</f>
        <v>0</v>
      </c>
      <c r="AJ60">
        <f>'Corrected energy balance step 1'!AK65</f>
        <v>0</v>
      </c>
      <c r="AK60">
        <f>'Corrected energy balance step 1'!AL65</f>
        <v>0</v>
      </c>
      <c r="AL60">
        <f>'Corrected energy balance step 1'!AM65</f>
        <v>0</v>
      </c>
      <c r="AM60">
        <f>'Corrected energy balance step 1'!AN65</f>
        <v>0</v>
      </c>
      <c r="AN60">
        <f>'Corrected energy balance step 1'!AO65</f>
        <v>0</v>
      </c>
      <c r="AO60">
        <f>'Corrected energy balance step 1'!AP65</f>
        <v>0</v>
      </c>
      <c r="AP60">
        <f>'Corrected energy balance step 1'!AQ65</f>
        <v>0</v>
      </c>
      <c r="AQ60">
        <f>'Corrected energy balance step 1'!AR65</f>
        <v>0</v>
      </c>
      <c r="AR60">
        <f>'Corrected energy balance step 1'!AS65</f>
        <v>0</v>
      </c>
      <c r="AS60">
        <f>'Corrected energy balance step 1'!AT65</f>
        <v>0</v>
      </c>
      <c r="AT60" t="e">
        <f>'Corrected energy balance step 1'!AU65</f>
        <v>#DIV/0!</v>
      </c>
      <c r="AU60" t="e">
        <f>'Corrected energy balance step 1'!AV65</f>
        <v>#DIV/0!</v>
      </c>
      <c r="AV60" t="e">
        <f>'Corrected energy balance step 1'!AW65</f>
        <v>#DIV/0!</v>
      </c>
      <c r="AW60" t="e">
        <f>'Corrected energy balance step 1'!AX65</f>
        <v>#DIV/0!</v>
      </c>
      <c r="AX60" t="e">
        <f>'Corrected energy balance step 1'!AY65</f>
        <v>#DIV/0!</v>
      </c>
      <c r="AY60" t="e">
        <f>'Corrected energy balance step 1'!AZ65</f>
        <v>#DIV/0!</v>
      </c>
      <c r="AZ60">
        <f>'Corrected energy balance step 1'!BA65</f>
        <v>0</v>
      </c>
      <c r="BA60">
        <f>'Corrected energy balance step 1'!BB65</f>
        <v>0</v>
      </c>
      <c r="BB60">
        <f>'Corrected energy balance step 1'!BC65</f>
        <v>0</v>
      </c>
      <c r="BC60">
        <f>'Corrected energy balance step 1'!BD65</f>
        <v>0</v>
      </c>
      <c r="BD60">
        <f>'Corrected energy balance step 1'!BE65</f>
        <v>0</v>
      </c>
      <c r="BE60">
        <f>'Corrected energy balance step 1'!BF65</f>
        <v>0</v>
      </c>
      <c r="BF60">
        <f>'Corrected energy balance step 1'!BG65</f>
        <v>0</v>
      </c>
      <c r="BG60">
        <f>'Corrected energy balance step 1'!BH65</f>
        <v>0</v>
      </c>
      <c r="BH60">
        <f>'Corrected energy balance step 1'!BI65</f>
        <v>0</v>
      </c>
      <c r="BI60">
        <f>'Corrected energy balance step 1'!BJ65</f>
        <v>0</v>
      </c>
      <c r="BJ60">
        <f>'Corrected energy balance step 1'!BK65</f>
        <v>0</v>
      </c>
      <c r="BK60">
        <f>'Corrected energy balance step 1'!BL65</f>
        <v>0</v>
      </c>
      <c r="BL60" t="e">
        <f>'Corrected energy balance step 1'!BM65</f>
        <v>#DIV/0!</v>
      </c>
      <c r="BM60" t="e">
        <f>'Corrected energy balance step 1'!BN65</f>
        <v>#DIV/0!</v>
      </c>
      <c r="BN60">
        <f>'Corrected energy balance step 1'!BO65</f>
        <v>0</v>
      </c>
    </row>
    <row r="61" spans="1:66" x14ac:dyDescent="0.2">
      <c r="A61" t="s">
        <v>104</v>
      </c>
      <c r="B61">
        <f>'Corrected energy balance step 1'!C66</f>
        <v>0</v>
      </c>
      <c r="C61">
        <f>'Corrected energy balance step 1'!D66</f>
        <v>0</v>
      </c>
      <c r="D61">
        <f>'Corrected energy balance step 1'!E66</f>
        <v>0</v>
      </c>
      <c r="E61">
        <f>'Corrected energy balance step 1'!F66</f>
        <v>0</v>
      </c>
      <c r="F61">
        <f>'Corrected energy balance step 1'!G66</f>
        <v>0</v>
      </c>
      <c r="G61">
        <f>'Corrected energy balance step 1'!H66</f>
        <v>0</v>
      </c>
      <c r="H61" t="e">
        <f>'Corrected energy balance step 1'!I66</f>
        <v>#DIV/0!</v>
      </c>
      <c r="I61">
        <f>'Corrected energy balance step 1'!J66</f>
        <v>0</v>
      </c>
      <c r="J61">
        <f>'Corrected energy balance step 1'!K66</f>
        <v>0</v>
      </c>
      <c r="K61">
        <f>'Corrected energy balance step 1'!L66</f>
        <v>0</v>
      </c>
      <c r="L61">
        <f>'Corrected energy balance step 1'!M66</f>
        <v>0</v>
      </c>
      <c r="M61">
        <f>'Corrected energy balance step 1'!N66</f>
        <v>0</v>
      </c>
      <c r="N61">
        <f>'Corrected energy balance step 1'!O66</f>
        <v>0</v>
      </c>
      <c r="O61">
        <f>'Corrected energy balance step 1'!P66</f>
        <v>0</v>
      </c>
      <c r="P61">
        <f>'Corrected energy balance step 1'!Q66</f>
        <v>0</v>
      </c>
      <c r="Q61">
        <f>'Corrected energy balance step 1'!R66</f>
        <v>0</v>
      </c>
      <c r="R61">
        <f>'Corrected energy balance step 1'!S66</f>
        <v>0</v>
      </c>
      <c r="S61" t="e">
        <f>'Corrected energy balance step 1'!T66</f>
        <v>#DIV/0!</v>
      </c>
      <c r="T61">
        <f>'Corrected energy balance step 1'!U66</f>
        <v>0</v>
      </c>
      <c r="U61">
        <f>'Corrected energy balance step 1'!V66</f>
        <v>0</v>
      </c>
      <c r="V61">
        <f>'Corrected energy balance step 1'!W66</f>
        <v>0</v>
      </c>
      <c r="W61">
        <f>'Corrected energy balance step 1'!X66</f>
        <v>0</v>
      </c>
      <c r="X61">
        <f>'Corrected energy balance step 1'!Y66</f>
        <v>0</v>
      </c>
      <c r="Y61">
        <f>'Corrected energy balance step 1'!Z66</f>
        <v>0</v>
      </c>
      <c r="Z61">
        <f>'Corrected energy balance step 1'!AA66</f>
        <v>0</v>
      </c>
      <c r="AA61">
        <f>'Corrected energy balance step 1'!AB66</f>
        <v>0</v>
      </c>
      <c r="AB61">
        <f>'Corrected energy balance step 1'!AC66</f>
        <v>0</v>
      </c>
      <c r="AC61">
        <f>'Corrected energy balance step 1'!AD66</f>
        <v>0</v>
      </c>
      <c r="AD61">
        <f>'Corrected energy balance step 1'!AE66</f>
        <v>0</v>
      </c>
      <c r="AE61">
        <f>'Corrected energy balance step 1'!AF66</f>
        <v>0</v>
      </c>
      <c r="AF61">
        <f>'Corrected energy balance step 1'!AG66</f>
        <v>0</v>
      </c>
      <c r="AG61">
        <f>'Corrected energy balance step 1'!AH66</f>
        <v>0</v>
      </c>
      <c r="AH61">
        <f>'Corrected energy balance step 1'!AI66</f>
        <v>0</v>
      </c>
      <c r="AI61">
        <f>'Corrected energy balance step 1'!AJ66</f>
        <v>0</v>
      </c>
      <c r="AJ61">
        <f>'Corrected energy balance step 1'!AK66</f>
        <v>0</v>
      </c>
      <c r="AK61">
        <f>'Corrected energy balance step 1'!AL66</f>
        <v>0</v>
      </c>
      <c r="AL61">
        <f>'Corrected energy balance step 1'!AM66</f>
        <v>0</v>
      </c>
      <c r="AM61">
        <f>'Corrected energy balance step 1'!AN66</f>
        <v>0</v>
      </c>
      <c r="AN61">
        <f>'Corrected energy balance step 1'!AO66</f>
        <v>0</v>
      </c>
      <c r="AO61">
        <f>'Corrected energy balance step 1'!AP66</f>
        <v>0</v>
      </c>
      <c r="AP61">
        <f>'Corrected energy balance step 1'!AQ66</f>
        <v>0</v>
      </c>
      <c r="AQ61">
        <f>'Corrected energy balance step 1'!AR66</f>
        <v>0</v>
      </c>
      <c r="AR61">
        <f>'Corrected energy balance step 1'!AS66</f>
        <v>0</v>
      </c>
      <c r="AS61">
        <f>'Corrected energy balance step 1'!AT66</f>
        <v>0</v>
      </c>
      <c r="AT61" t="e">
        <f>'Corrected energy balance step 1'!AU66</f>
        <v>#DIV/0!</v>
      </c>
      <c r="AU61" t="e">
        <f>'Corrected energy balance step 1'!AV66</f>
        <v>#DIV/0!</v>
      </c>
      <c r="AV61" t="e">
        <f>'Corrected energy balance step 1'!AW66</f>
        <v>#DIV/0!</v>
      </c>
      <c r="AW61" t="e">
        <f>'Corrected energy balance step 1'!AX66</f>
        <v>#DIV/0!</v>
      </c>
      <c r="AX61" t="e">
        <f>'Corrected energy balance step 1'!AY66</f>
        <v>#DIV/0!</v>
      </c>
      <c r="AY61" t="e">
        <f>'Corrected energy balance step 1'!AZ66</f>
        <v>#DIV/0!</v>
      </c>
      <c r="AZ61">
        <f>'Corrected energy balance step 1'!BA66</f>
        <v>0</v>
      </c>
      <c r="BA61">
        <f>'Corrected energy balance step 1'!BB66</f>
        <v>0</v>
      </c>
      <c r="BB61">
        <f>'Corrected energy balance step 1'!BC66</f>
        <v>0</v>
      </c>
      <c r="BC61">
        <f>'Corrected energy balance step 1'!BD66</f>
        <v>0</v>
      </c>
      <c r="BD61">
        <f>'Corrected energy balance step 1'!BE66</f>
        <v>0</v>
      </c>
      <c r="BE61">
        <f>'Corrected energy balance step 1'!BF66</f>
        <v>0</v>
      </c>
      <c r="BF61">
        <f>'Corrected energy balance step 1'!BG66</f>
        <v>0</v>
      </c>
      <c r="BG61">
        <f>'Corrected energy balance step 1'!BH66</f>
        <v>0</v>
      </c>
      <c r="BH61">
        <f>'Corrected energy balance step 1'!BI66</f>
        <v>0</v>
      </c>
      <c r="BI61">
        <f>'Corrected energy balance step 1'!BJ66</f>
        <v>0</v>
      </c>
      <c r="BJ61">
        <f>'Corrected energy balance step 1'!BK66</f>
        <v>0</v>
      </c>
      <c r="BK61">
        <f>'Corrected energy balance step 1'!BL66</f>
        <v>0</v>
      </c>
      <c r="BL61" t="e">
        <f>'Corrected energy balance step 1'!BM66</f>
        <v>#DIV/0!</v>
      </c>
      <c r="BM61" t="e">
        <f>'Corrected energy balance step 1'!BN66</f>
        <v>#DIV/0!</v>
      </c>
      <c r="BN61">
        <f>'Corrected energy balance step 1'!BO66</f>
        <v>0</v>
      </c>
    </row>
    <row r="62" spans="1:66" x14ac:dyDescent="0.2">
      <c r="A62" t="s">
        <v>105</v>
      </c>
      <c r="B62">
        <f>'Corrected energy balance step 1'!C67</f>
        <v>0</v>
      </c>
      <c r="C62">
        <f>'Corrected energy balance step 1'!D67</f>
        <v>0</v>
      </c>
      <c r="D62">
        <f>'Corrected energy balance step 1'!E67</f>
        <v>0</v>
      </c>
      <c r="E62">
        <f>'Corrected energy balance step 1'!F67</f>
        <v>0</v>
      </c>
      <c r="F62">
        <f>'Corrected energy balance step 1'!G67</f>
        <v>0</v>
      </c>
      <c r="G62">
        <f>'Corrected energy balance step 1'!H67</f>
        <v>0</v>
      </c>
      <c r="H62" t="e">
        <f>'Corrected energy balance step 1'!I67</f>
        <v>#DIV/0!</v>
      </c>
      <c r="I62">
        <f>'Corrected energy balance step 1'!J67</f>
        <v>0</v>
      </c>
      <c r="J62">
        <f>'Corrected energy balance step 1'!K67</f>
        <v>0</v>
      </c>
      <c r="K62">
        <f>'Corrected energy balance step 1'!L67</f>
        <v>0</v>
      </c>
      <c r="L62">
        <f>'Corrected energy balance step 1'!M67</f>
        <v>0</v>
      </c>
      <c r="M62">
        <f>'Corrected energy balance step 1'!N67</f>
        <v>0</v>
      </c>
      <c r="N62">
        <f>'Corrected energy balance step 1'!O67</f>
        <v>0</v>
      </c>
      <c r="O62">
        <f>'Corrected energy balance step 1'!P67</f>
        <v>0</v>
      </c>
      <c r="P62">
        <f>'Corrected energy balance step 1'!Q67</f>
        <v>0</v>
      </c>
      <c r="Q62">
        <f>'Corrected energy balance step 1'!R67</f>
        <v>0</v>
      </c>
      <c r="R62">
        <f>'Corrected energy balance step 1'!S67</f>
        <v>0</v>
      </c>
      <c r="S62" t="e">
        <f>'Corrected energy balance step 1'!T67</f>
        <v>#DIV/0!</v>
      </c>
      <c r="T62">
        <f>'Corrected energy balance step 1'!U67</f>
        <v>0</v>
      </c>
      <c r="U62">
        <f>'Corrected energy balance step 1'!V67</f>
        <v>0</v>
      </c>
      <c r="V62">
        <f>'Corrected energy balance step 1'!W67</f>
        <v>0</v>
      </c>
      <c r="W62">
        <f>'Corrected energy balance step 1'!X67</f>
        <v>0</v>
      </c>
      <c r="X62">
        <f>'Corrected energy balance step 1'!Y67</f>
        <v>0</v>
      </c>
      <c r="Y62">
        <f>'Corrected energy balance step 1'!Z67</f>
        <v>0</v>
      </c>
      <c r="Z62">
        <f>'Corrected energy balance step 1'!AA67</f>
        <v>0</v>
      </c>
      <c r="AA62">
        <f>'Corrected energy balance step 1'!AB67</f>
        <v>0</v>
      </c>
      <c r="AB62">
        <f>'Corrected energy balance step 1'!AC67</f>
        <v>0</v>
      </c>
      <c r="AC62">
        <f>'Corrected energy balance step 1'!AD67</f>
        <v>0</v>
      </c>
      <c r="AD62">
        <f>'Corrected energy balance step 1'!AE67</f>
        <v>0</v>
      </c>
      <c r="AE62">
        <f>'Corrected energy balance step 1'!AF67</f>
        <v>0</v>
      </c>
      <c r="AF62">
        <f>'Corrected energy balance step 1'!AG67</f>
        <v>0</v>
      </c>
      <c r="AG62">
        <f>'Corrected energy balance step 1'!AH67</f>
        <v>0</v>
      </c>
      <c r="AH62">
        <f>'Corrected energy balance step 1'!AI67</f>
        <v>0</v>
      </c>
      <c r="AI62">
        <f>'Corrected energy balance step 1'!AJ67</f>
        <v>0</v>
      </c>
      <c r="AJ62">
        <f>'Corrected energy balance step 1'!AK67</f>
        <v>0</v>
      </c>
      <c r="AK62">
        <f>'Corrected energy balance step 1'!AL67</f>
        <v>0</v>
      </c>
      <c r="AL62">
        <f>'Corrected energy balance step 1'!AM67</f>
        <v>0</v>
      </c>
      <c r="AM62">
        <f>'Corrected energy balance step 1'!AN67</f>
        <v>0</v>
      </c>
      <c r="AN62">
        <f>'Corrected energy balance step 1'!AO67</f>
        <v>0</v>
      </c>
      <c r="AO62">
        <f>'Corrected energy balance step 1'!AP67</f>
        <v>0</v>
      </c>
      <c r="AP62">
        <f>'Corrected energy balance step 1'!AQ67</f>
        <v>0</v>
      </c>
      <c r="AQ62">
        <f>'Corrected energy balance step 1'!AR67</f>
        <v>0</v>
      </c>
      <c r="AR62">
        <f>'Corrected energy balance step 1'!AS67</f>
        <v>0</v>
      </c>
      <c r="AS62">
        <f>'Corrected energy balance step 1'!AT67</f>
        <v>0</v>
      </c>
      <c r="AT62" t="e">
        <f>'Corrected energy balance step 1'!AU67</f>
        <v>#DIV/0!</v>
      </c>
      <c r="AU62" t="e">
        <f>'Corrected energy balance step 1'!AV67</f>
        <v>#DIV/0!</v>
      </c>
      <c r="AV62" t="e">
        <f>'Corrected energy balance step 1'!AW67</f>
        <v>#DIV/0!</v>
      </c>
      <c r="AW62" t="e">
        <f>'Corrected energy balance step 1'!AX67</f>
        <v>#DIV/0!</v>
      </c>
      <c r="AX62" t="e">
        <f>'Corrected energy balance step 1'!AY67</f>
        <v>#DIV/0!</v>
      </c>
      <c r="AY62" t="e">
        <f>'Corrected energy balance step 1'!AZ67</f>
        <v>#DIV/0!</v>
      </c>
      <c r="AZ62">
        <f>'Corrected energy balance step 1'!BA67</f>
        <v>0</v>
      </c>
      <c r="BA62">
        <f>'Corrected energy balance step 1'!BB67</f>
        <v>0</v>
      </c>
      <c r="BB62">
        <f>'Corrected energy balance step 1'!BC67</f>
        <v>0</v>
      </c>
      <c r="BC62">
        <f>'Corrected energy balance step 1'!BD67</f>
        <v>0</v>
      </c>
      <c r="BD62">
        <f>'Corrected energy balance step 1'!BE67</f>
        <v>0</v>
      </c>
      <c r="BE62">
        <f>'Corrected energy balance step 1'!BF67</f>
        <v>0</v>
      </c>
      <c r="BF62">
        <f>'Corrected energy balance step 1'!BG67</f>
        <v>0</v>
      </c>
      <c r="BG62">
        <f>'Corrected energy balance step 1'!BH67</f>
        <v>0</v>
      </c>
      <c r="BH62">
        <f>'Corrected energy balance step 1'!BI67</f>
        <v>0</v>
      </c>
      <c r="BI62">
        <f>'Corrected energy balance step 1'!BJ67</f>
        <v>0</v>
      </c>
      <c r="BJ62">
        <f>'Corrected energy balance step 1'!BK67</f>
        <v>0</v>
      </c>
      <c r="BK62">
        <f>'Corrected energy balance step 1'!BL67</f>
        <v>0</v>
      </c>
      <c r="BL62" t="e">
        <f>'Corrected energy balance step 1'!BM67</f>
        <v>#DIV/0!</v>
      </c>
      <c r="BM62" t="e">
        <f>'Corrected energy balance step 1'!BN67</f>
        <v>#DIV/0!</v>
      </c>
      <c r="BN62">
        <f>'Corrected energy balance step 1'!BO67</f>
        <v>0</v>
      </c>
    </row>
    <row r="63" spans="1:66" x14ac:dyDescent="0.2">
      <c r="A63" t="s">
        <v>106</v>
      </c>
      <c r="B63">
        <f>'Corrected energy balance step 1'!C68</f>
        <v>0</v>
      </c>
      <c r="C63">
        <f>'Corrected energy balance step 1'!D68</f>
        <v>0</v>
      </c>
      <c r="D63">
        <f>'Corrected energy balance step 1'!E68</f>
        <v>0</v>
      </c>
      <c r="E63">
        <f>'Corrected energy balance step 1'!F68</f>
        <v>0</v>
      </c>
      <c r="F63">
        <f>'Corrected energy balance step 1'!G68</f>
        <v>0</v>
      </c>
      <c r="G63">
        <f>'Corrected energy balance step 1'!H68</f>
        <v>0</v>
      </c>
      <c r="H63" t="e">
        <f>'Corrected energy balance step 1'!I68</f>
        <v>#DIV/0!</v>
      </c>
      <c r="I63">
        <f>'Corrected energy balance step 1'!J68</f>
        <v>0</v>
      </c>
      <c r="J63">
        <f>'Corrected energy balance step 1'!K68</f>
        <v>0</v>
      </c>
      <c r="K63">
        <f>'Corrected energy balance step 1'!L68</f>
        <v>0</v>
      </c>
      <c r="L63">
        <f>'Corrected energy balance step 1'!M68</f>
        <v>0</v>
      </c>
      <c r="M63">
        <f>'Corrected energy balance step 1'!N68</f>
        <v>0</v>
      </c>
      <c r="N63">
        <f>'Corrected energy balance step 1'!O68</f>
        <v>0</v>
      </c>
      <c r="O63">
        <f>'Corrected energy balance step 1'!P68</f>
        <v>0</v>
      </c>
      <c r="P63">
        <f>'Corrected energy balance step 1'!Q68</f>
        <v>0</v>
      </c>
      <c r="Q63">
        <f>'Corrected energy balance step 1'!R68</f>
        <v>0</v>
      </c>
      <c r="R63">
        <f>'Corrected energy balance step 1'!S68</f>
        <v>0</v>
      </c>
      <c r="S63" t="e">
        <f>'Corrected energy balance step 1'!T68</f>
        <v>#DIV/0!</v>
      </c>
      <c r="T63">
        <f>'Corrected energy balance step 1'!U68</f>
        <v>0</v>
      </c>
      <c r="U63">
        <f>'Corrected energy balance step 1'!V68</f>
        <v>0</v>
      </c>
      <c r="V63">
        <f>'Corrected energy balance step 1'!W68</f>
        <v>0</v>
      </c>
      <c r="W63">
        <f>'Corrected energy balance step 1'!X68</f>
        <v>0</v>
      </c>
      <c r="X63">
        <f>'Corrected energy balance step 1'!Y68</f>
        <v>0</v>
      </c>
      <c r="Y63">
        <f>'Corrected energy balance step 1'!Z68</f>
        <v>0</v>
      </c>
      <c r="Z63">
        <f>'Corrected energy balance step 1'!AA68</f>
        <v>0</v>
      </c>
      <c r="AA63">
        <f>'Corrected energy balance step 1'!AB68</f>
        <v>0</v>
      </c>
      <c r="AB63">
        <f>'Corrected energy balance step 1'!AC68</f>
        <v>0</v>
      </c>
      <c r="AC63">
        <f>'Corrected energy balance step 1'!AD68</f>
        <v>0</v>
      </c>
      <c r="AD63">
        <f>'Corrected energy balance step 1'!AE68</f>
        <v>0</v>
      </c>
      <c r="AE63">
        <f>'Corrected energy balance step 1'!AF68</f>
        <v>0</v>
      </c>
      <c r="AF63">
        <f>'Corrected energy balance step 1'!AG68</f>
        <v>0</v>
      </c>
      <c r="AG63">
        <f>'Corrected energy balance step 1'!AH68</f>
        <v>0</v>
      </c>
      <c r="AH63">
        <f>'Corrected energy balance step 1'!AI68</f>
        <v>0</v>
      </c>
      <c r="AI63">
        <f>'Corrected energy balance step 1'!AJ68</f>
        <v>0</v>
      </c>
      <c r="AJ63">
        <f>'Corrected energy balance step 1'!AK68</f>
        <v>0</v>
      </c>
      <c r="AK63">
        <f>'Corrected energy balance step 1'!AL68</f>
        <v>0</v>
      </c>
      <c r="AL63">
        <f>'Corrected energy balance step 1'!AM68</f>
        <v>0</v>
      </c>
      <c r="AM63">
        <f>'Corrected energy balance step 1'!AN68</f>
        <v>0</v>
      </c>
      <c r="AN63">
        <f>'Corrected energy balance step 1'!AO68</f>
        <v>0</v>
      </c>
      <c r="AO63">
        <f>'Corrected energy balance step 1'!AP68</f>
        <v>0</v>
      </c>
      <c r="AP63">
        <f>'Corrected energy balance step 1'!AQ68</f>
        <v>0</v>
      </c>
      <c r="AQ63">
        <f>'Corrected energy balance step 1'!AR68</f>
        <v>0</v>
      </c>
      <c r="AR63">
        <f>'Corrected energy balance step 1'!AS68</f>
        <v>0</v>
      </c>
      <c r="AS63">
        <f>'Corrected energy balance step 1'!AT68</f>
        <v>0</v>
      </c>
      <c r="AT63" t="e">
        <f>'Corrected energy balance step 1'!AU68</f>
        <v>#DIV/0!</v>
      </c>
      <c r="AU63" t="e">
        <f>'Corrected energy balance step 1'!AV68</f>
        <v>#DIV/0!</v>
      </c>
      <c r="AV63" t="e">
        <f>'Corrected energy balance step 1'!AW68</f>
        <v>#DIV/0!</v>
      </c>
      <c r="AW63" t="e">
        <f>'Corrected energy balance step 1'!AX68</f>
        <v>#DIV/0!</v>
      </c>
      <c r="AX63" t="e">
        <f>'Corrected energy balance step 1'!AY68</f>
        <v>#DIV/0!</v>
      </c>
      <c r="AY63" t="e">
        <f>'Corrected energy balance step 1'!AZ68</f>
        <v>#DIV/0!</v>
      </c>
      <c r="AZ63">
        <f>'Corrected energy balance step 1'!BA68</f>
        <v>0</v>
      </c>
      <c r="BA63">
        <f>'Corrected energy balance step 1'!BB68</f>
        <v>0</v>
      </c>
      <c r="BB63">
        <f>'Corrected energy balance step 1'!BC68</f>
        <v>0</v>
      </c>
      <c r="BC63">
        <f>'Corrected energy balance step 1'!BD68</f>
        <v>0</v>
      </c>
      <c r="BD63">
        <f>'Corrected energy balance step 1'!BE68</f>
        <v>0</v>
      </c>
      <c r="BE63">
        <f>'Corrected energy balance step 1'!BF68</f>
        <v>0</v>
      </c>
      <c r="BF63">
        <f>'Corrected energy balance step 1'!BG68</f>
        <v>0</v>
      </c>
      <c r="BG63">
        <f>'Corrected energy balance step 1'!BH68</f>
        <v>0</v>
      </c>
      <c r="BH63">
        <f>'Corrected energy balance step 1'!BI68</f>
        <v>0</v>
      </c>
      <c r="BI63">
        <f>'Corrected energy balance step 1'!BJ68</f>
        <v>0</v>
      </c>
      <c r="BJ63">
        <f>'Corrected energy balance step 1'!BK68</f>
        <v>0</v>
      </c>
      <c r="BK63">
        <f>'Corrected energy balance step 1'!BL68</f>
        <v>0</v>
      </c>
      <c r="BL63" t="e">
        <f>'Corrected energy balance step 1'!BM68</f>
        <v>#DIV/0!</v>
      </c>
      <c r="BM63" t="e">
        <f>'Corrected energy balance step 1'!BN68</f>
        <v>#DIV/0!</v>
      </c>
      <c r="BN63">
        <f>'Corrected energy balance step 1'!BO68</f>
        <v>0</v>
      </c>
    </row>
    <row r="64" spans="1:66" x14ac:dyDescent="0.2">
      <c r="A64" t="s">
        <v>107</v>
      </c>
      <c r="B64">
        <f>'Corrected energy balance step 1'!C69</f>
        <v>0</v>
      </c>
      <c r="C64">
        <f>'Corrected energy balance step 1'!D69</f>
        <v>0</v>
      </c>
      <c r="D64">
        <f>'Corrected energy balance step 1'!E69</f>
        <v>0</v>
      </c>
      <c r="E64">
        <f>'Corrected energy balance step 1'!F69</f>
        <v>0</v>
      </c>
      <c r="F64">
        <f>'Corrected energy balance step 1'!G69</f>
        <v>0</v>
      </c>
      <c r="G64">
        <f>'Corrected energy balance step 1'!H69</f>
        <v>0</v>
      </c>
      <c r="H64" t="e">
        <f>'Corrected energy balance step 1'!I69</f>
        <v>#DIV/0!</v>
      </c>
      <c r="I64">
        <f>'Corrected energy balance step 1'!J69</f>
        <v>0</v>
      </c>
      <c r="J64">
        <f>'Corrected energy balance step 1'!K69</f>
        <v>0</v>
      </c>
      <c r="K64">
        <f>'Corrected energy balance step 1'!L69</f>
        <v>0</v>
      </c>
      <c r="L64">
        <f>'Corrected energy balance step 1'!M69</f>
        <v>0</v>
      </c>
      <c r="M64">
        <f>'Corrected energy balance step 1'!N69</f>
        <v>0</v>
      </c>
      <c r="N64">
        <f>'Corrected energy balance step 1'!O69</f>
        <v>0</v>
      </c>
      <c r="O64">
        <f>'Corrected energy balance step 1'!P69</f>
        <v>0</v>
      </c>
      <c r="P64">
        <f>'Corrected energy balance step 1'!Q69</f>
        <v>0</v>
      </c>
      <c r="Q64">
        <f>'Corrected energy balance step 1'!R69</f>
        <v>0</v>
      </c>
      <c r="R64">
        <f>'Corrected energy balance step 1'!S69</f>
        <v>0</v>
      </c>
      <c r="S64" t="e">
        <f>'Corrected energy balance step 1'!T69</f>
        <v>#DIV/0!</v>
      </c>
      <c r="T64">
        <f>'Corrected energy balance step 1'!U69</f>
        <v>0</v>
      </c>
      <c r="U64">
        <f>'Corrected energy balance step 1'!V69</f>
        <v>0</v>
      </c>
      <c r="V64">
        <f>'Corrected energy balance step 1'!W69</f>
        <v>0</v>
      </c>
      <c r="W64">
        <f>'Corrected energy balance step 1'!X69</f>
        <v>0</v>
      </c>
      <c r="X64">
        <f>'Corrected energy balance step 1'!Y69</f>
        <v>0</v>
      </c>
      <c r="Y64">
        <f>'Corrected energy balance step 1'!Z69</f>
        <v>0</v>
      </c>
      <c r="Z64">
        <f>'Corrected energy balance step 1'!AA69</f>
        <v>0</v>
      </c>
      <c r="AA64">
        <f>'Corrected energy balance step 1'!AB69</f>
        <v>0</v>
      </c>
      <c r="AB64">
        <f>'Corrected energy balance step 1'!AC69</f>
        <v>0</v>
      </c>
      <c r="AC64">
        <f>'Corrected energy balance step 1'!AD69</f>
        <v>0</v>
      </c>
      <c r="AD64">
        <f>'Corrected energy balance step 1'!AE69</f>
        <v>0</v>
      </c>
      <c r="AE64">
        <f>'Corrected energy balance step 1'!AF69</f>
        <v>0</v>
      </c>
      <c r="AF64">
        <f>'Corrected energy balance step 1'!AG69</f>
        <v>0</v>
      </c>
      <c r="AG64">
        <f>'Corrected energy balance step 1'!AH69</f>
        <v>0</v>
      </c>
      <c r="AH64">
        <f>'Corrected energy balance step 1'!AI69</f>
        <v>0</v>
      </c>
      <c r="AI64">
        <f>'Corrected energy balance step 1'!AJ69</f>
        <v>0</v>
      </c>
      <c r="AJ64">
        <f>'Corrected energy balance step 1'!AK69</f>
        <v>0</v>
      </c>
      <c r="AK64">
        <f>'Corrected energy balance step 1'!AL69</f>
        <v>0</v>
      </c>
      <c r="AL64">
        <f>'Corrected energy balance step 1'!AM69</f>
        <v>0</v>
      </c>
      <c r="AM64">
        <f>'Corrected energy balance step 1'!AN69</f>
        <v>0</v>
      </c>
      <c r="AN64">
        <f>'Corrected energy balance step 1'!AO69</f>
        <v>0</v>
      </c>
      <c r="AO64">
        <f>'Corrected energy balance step 1'!AP69</f>
        <v>0</v>
      </c>
      <c r="AP64">
        <f>'Corrected energy balance step 1'!AQ69</f>
        <v>0</v>
      </c>
      <c r="AQ64">
        <f>'Corrected energy balance step 1'!AR69</f>
        <v>0</v>
      </c>
      <c r="AR64">
        <f>'Corrected energy balance step 1'!AS69</f>
        <v>0</v>
      </c>
      <c r="AS64">
        <f>'Corrected energy balance step 1'!AT69</f>
        <v>0</v>
      </c>
      <c r="AT64" t="e">
        <f>'Corrected energy balance step 1'!AU69</f>
        <v>#DIV/0!</v>
      </c>
      <c r="AU64" t="e">
        <f>'Corrected energy balance step 1'!AV69</f>
        <v>#DIV/0!</v>
      </c>
      <c r="AV64" t="e">
        <f>'Corrected energy balance step 1'!AW69</f>
        <v>#DIV/0!</v>
      </c>
      <c r="AW64" t="e">
        <f>'Corrected energy balance step 1'!AX69</f>
        <v>#DIV/0!</v>
      </c>
      <c r="AX64" t="e">
        <f>'Corrected energy balance step 1'!AY69</f>
        <v>#DIV/0!</v>
      </c>
      <c r="AY64" t="e">
        <f>'Corrected energy balance step 1'!AZ69</f>
        <v>#DIV/0!</v>
      </c>
      <c r="AZ64">
        <f>'Corrected energy balance step 1'!BA69</f>
        <v>0</v>
      </c>
      <c r="BA64">
        <f>'Corrected energy balance step 1'!BB69</f>
        <v>0</v>
      </c>
      <c r="BB64">
        <f>'Corrected energy balance step 1'!BC69</f>
        <v>0</v>
      </c>
      <c r="BC64">
        <f>'Corrected energy balance step 1'!BD69</f>
        <v>0</v>
      </c>
      <c r="BD64">
        <f>'Corrected energy balance step 1'!BE69</f>
        <v>0</v>
      </c>
      <c r="BE64">
        <f>'Corrected energy balance step 1'!BF69</f>
        <v>0</v>
      </c>
      <c r="BF64">
        <f>'Corrected energy balance step 1'!BG69</f>
        <v>0</v>
      </c>
      <c r="BG64">
        <f>'Corrected energy balance step 1'!BH69</f>
        <v>0</v>
      </c>
      <c r="BH64">
        <f>'Corrected energy balance step 1'!BI69</f>
        <v>0</v>
      </c>
      <c r="BI64">
        <f>'Corrected energy balance step 1'!BJ69</f>
        <v>0</v>
      </c>
      <c r="BJ64">
        <f>'Corrected energy balance step 1'!BK69</f>
        <v>0</v>
      </c>
      <c r="BK64">
        <f>'Corrected energy balance step 1'!BL69</f>
        <v>0</v>
      </c>
      <c r="BL64" t="e">
        <f>'Corrected energy balance step 1'!BM69</f>
        <v>#DIV/0!</v>
      </c>
      <c r="BM64" t="e">
        <f>'Corrected energy balance step 1'!BN69</f>
        <v>#DIV/0!</v>
      </c>
      <c r="BN64">
        <f>'Corrected energy balance step 1'!BO69</f>
        <v>0</v>
      </c>
    </row>
    <row r="65" spans="1:66" x14ac:dyDescent="0.2">
      <c r="A65" t="s">
        <v>108</v>
      </c>
      <c r="B65">
        <f>'Corrected energy balance step 1'!C70</f>
        <v>0</v>
      </c>
      <c r="C65">
        <f>'Corrected energy balance step 1'!D70</f>
        <v>0</v>
      </c>
      <c r="D65">
        <f>'Corrected energy balance step 1'!E70</f>
        <v>0</v>
      </c>
      <c r="E65">
        <f>'Corrected energy balance step 1'!F70</f>
        <v>0</v>
      </c>
      <c r="F65">
        <f>'Corrected energy balance step 1'!G70</f>
        <v>0</v>
      </c>
      <c r="G65">
        <f>'Corrected energy balance step 1'!H70</f>
        <v>0</v>
      </c>
      <c r="H65" t="e">
        <f>'Corrected energy balance step 1'!I70</f>
        <v>#DIV/0!</v>
      </c>
      <c r="I65">
        <f>'Corrected energy balance step 1'!J70</f>
        <v>0</v>
      </c>
      <c r="J65">
        <f>'Corrected energy balance step 1'!K70</f>
        <v>0</v>
      </c>
      <c r="K65">
        <f>'Corrected energy balance step 1'!L70</f>
        <v>0</v>
      </c>
      <c r="L65">
        <f>'Corrected energy balance step 1'!M70</f>
        <v>0</v>
      </c>
      <c r="M65">
        <f>'Corrected energy balance step 1'!N70</f>
        <v>0</v>
      </c>
      <c r="N65">
        <f>'Corrected energy balance step 1'!O70</f>
        <v>0</v>
      </c>
      <c r="O65">
        <f>'Corrected energy balance step 1'!P70</f>
        <v>0</v>
      </c>
      <c r="P65">
        <f>'Corrected energy balance step 1'!Q70</f>
        <v>0</v>
      </c>
      <c r="Q65">
        <f>'Corrected energy balance step 1'!R70</f>
        <v>0</v>
      </c>
      <c r="R65">
        <f>'Corrected energy balance step 1'!S70</f>
        <v>0</v>
      </c>
      <c r="S65" t="e">
        <f>'Corrected energy balance step 1'!T70</f>
        <v>#DIV/0!</v>
      </c>
      <c r="T65">
        <f>'Corrected energy balance step 1'!U70</f>
        <v>0</v>
      </c>
      <c r="U65">
        <f>'Corrected energy balance step 1'!V70</f>
        <v>0</v>
      </c>
      <c r="V65">
        <f>'Corrected energy balance step 1'!W70</f>
        <v>0</v>
      </c>
      <c r="W65">
        <f>'Corrected energy balance step 1'!X70</f>
        <v>0</v>
      </c>
      <c r="X65">
        <f>'Corrected energy balance step 1'!Y70</f>
        <v>0</v>
      </c>
      <c r="Y65">
        <f>'Corrected energy balance step 1'!Z70</f>
        <v>0</v>
      </c>
      <c r="Z65">
        <f>'Corrected energy balance step 1'!AA70</f>
        <v>0</v>
      </c>
      <c r="AA65">
        <f>'Corrected energy balance step 1'!AB70</f>
        <v>0</v>
      </c>
      <c r="AB65">
        <f>'Corrected energy balance step 1'!AC70</f>
        <v>0</v>
      </c>
      <c r="AC65">
        <f>'Corrected energy balance step 1'!AD70</f>
        <v>0</v>
      </c>
      <c r="AD65">
        <f>'Corrected energy balance step 1'!AE70</f>
        <v>0</v>
      </c>
      <c r="AE65">
        <f>'Corrected energy balance step 1'!AF70</f>
        <v>0</v>
      </c>
      <c r="AF65">
        <f>'Corrected energy balance step 1'!AG70</f>
        <v>0</v>
      </c>
      <c r="AG65">
        <f>'Corrected energy balance step 1'!AH70</f>
        <v>0</v>
      </c>
      <c r="AH65">
        <f>'Corrected energy balance step 1'!AI70</f>
        <v>0</v>
      </c>
      <c r="AI65">
        <f>'Corrected energy balance step 1'!AJ70</f>
        <v>0</v>
      </c>
      <c r="AJ65">
        <f>'Corrected energy balance step 1'!AK70</f>
        <v>0</v>
      </c>
      <c r="AK65">
        <f>'Corrected energy balance step 1'!AL70</f>
        <v>0</v>
      </c>
      <c r="AL65">
        <f>'Corrected energy balance step 1'!AM70</f>
        <v>0</v>
      </c>
      <c r="AM65">
        <f>'Corrected energy balance step 1'!AN70</f>
        <v>0</v>
      </c>
      <c r="AN65">
        <f>'Corrected energy balance step 1'!AO70</f>
        <v>0</v>
      </c>
      <c r="AO65">
        <f>'Corrected energy balance step 1'!AP70</f>
        <v>0</v>
      </c>
      <c r="AP65">
        <f>'Corrected energy balance step 1'!AQ70</f>
        <v>0</v>
      </c>
      <c r="AQ65">
        <f>'Corrected energy balance step 1'!AR70</f>
        <v>0</v>
      </c>
      <c r="AR65">
        <f>'Corrected energy balance step 1'!AS70</f>
        <v>0</v>
      </c>
      <c r="AS65">
        <f>'Corrected energy balance step 1'!AT70</f>
        <v>0</v>
      </c>
      <c r="AT65" t="e">
        <f>'Corrected energy balance step 1'!AU70</f>
        <v>#DIV/0!</v>
      </c>
      <c r="AU65" t="e">
        <f>'Corrected energy balance step 1'!AV70</f>
        <v>#DIV/0!</v>
      </c>
      <c r="AV65" t="e">
        <f>'Corrected energy balance step 1'!AW70</f>
        <v>#DIV/0!</v>
      </c>
      <c r="AW65" t="e">
        <f>'Corrected energy balance step 1'!AX70</f>
        <v>#DIV/0!</v>
      </c>
      <c r="AX65" t="e">
        <f>'Corrected energy balance step 1'!AY70</f>
        <v>#DIV/0!</v>
      </c>
      <c r="AY65" t="e">
        <f>'Corrected energy balance step 1'!AZ70</f>
        <v>#DIV/0!</v>
      </c>
      <c r="AZ65">
        <f>'Corrected energy balance step 1'!BA70</f>
        <v>0</v>
      </c>
      <c r="BA65">
        <f>'Corrected energy balance step 1'!BB70</f>
        <v>0</v>
      </c>
      <c r="BB65">
        <f>'Corrected energy balance step 1'!BC70</f>
        <v>0</v>
      </c>
      <c r="BC65">
        <f>'Corrected energy balance step 1'!BD70</f>
        <v>0</v>
      </c>
      <c r="BD65">
        <f>'Corrected energy balance step 1'!BE70</f>
        <v>0</v>
      </c>
      <c r="BE65">
        <f>'Corrected energy balance step 1'!BF70</f>
        <v>0</v>
      </c>
      <c r="BF65">
        <f>'Corrected energy balance step 1'!BG70</f>
        <v>0</v>
      </c>
      <c r="BG65">
        <f>'Corrected energy balance step 1'!BH70</f>
        <v>0</v>
      </c>
      <c r="BH65">
        <f>'Corrected energy balance step 1'!BI70</f>
        <v>0</v>
      </c>
      <c r="BI65">
        <f>'Corrected energy balance step 1'!BJ70</f>
        <v>0</v>
      </c>
      <c r="BJ65">
        <f>'Corrected energy balance step 1'!BK70</f>
        <v>0</v>
      </c>
      <c r="BK65">
        <f>'Corrected energy balance step 1'!BL70</f>
        <v>0</v>
      </c>
      <c r="BL65" t="e">
        <f>'Corrected energy balance step 1'!BM70</f>
        <v>#DIV/0!</v>
      </c>
      <c r="BM65" t="e">
        <f>'Corrected energy balance step 1'!BN70</f>
        <v>#DIV/0!</v>
      </c>
      <c r="BN65">
        <f>'Corrected energy balance step 1'!BO70</f>
        <v>0</v>
      </c>
    </row>
    <row r="66" spans="1:66" x14ac:dyDescent="0.2">
      <c r="A66" t="s">
        <v>109</v>
      </c>
      <c r="B66">
        <f>'Corrected energy balance step 1'!C71</f>
        <v>0</v>
      </c>
      <c r="C66">
        <f>'Corrected energy balance step 1'!D71</f>
        <v>0</v>
      </c>
      <c r="D66">
        <f>'Corrected energy balance step 1'!E71</f>
        <v>0</v>
      </c>
      <c r="E66">
        <f>'Corrected energy balance step 1'!F71</f>
        <v>0</v>
      </c>
      <c r="F66">
        <f>'Corrected energy balance step 1'!G71</f>
        <v>0</v>
      </c>
      <c r="G66">
        <f>'Corrected energy balance step 1'!H71</f>
        <v>0</v>
      </c>
      <c r="H66" t="e">
        <f>'Corrected energy balance step 1'!I71</f>
        <v>#DIV/0!</v>
      </c>
      <c r="I66">
        <f>'Corrected energy balance step 1'!J71</f>
        <v>0</v>
      </c>
      <c r="J66">
        <f>'Corrected energy balance step 1'!K71</f>
        <v>0</v>
      </c>
      <c r="K66">
        <f>'Corrected energy balance step 1'!L71</f>
        <v>0</v>
      </c>
      <c r="L66">
        <f>'Corrected energy balance step 1'!M71</f>
        <v>0</v>
      </c>
      <c r="M66">
        <f>'Corrected energy balance step 1'!N71</f>
        <v>0</v>
      </c>
      <c r="N66">
        <f>'Corrected energy balance step 1'!O71</f>
        <v>0</v>
      </c>
      <c r="O66">
        <f>'Corrected energy balance step 1'!P71</f>
        <v>0</v>
      </c>
      <c r="P66">
        <f>'Corrected energy balance step 1'!Q71</f>
        <v>0</v>
      </c>
      <c r="Q66">
        <f>'Corrected energy balance step 1'!R71</f>
        <v>0</v>
      </c>
      <c r="R66">
        <f>'Corrected energy balance step 1'!S71</f>
        <v>0</v>
      </c>
      <c r="S66" t="e">
        <f>'Corrected energy balance step 1'!T71</f>
        <v>#DIV/0!</v>
      </c>
      <c r="T66">
        <f>'Corrected energy balance step 1'!U71</f>
        <v>0</v>
      </c>
      <c r="U66">
        <f>'Corrected energy balance step 1'!V71</f>
        <v>0</v>
      </c>
      <c r="V66">
        <f>'Corrected energy balance step 1'!W71</f>
        <v>0</v>
      </c>
      <c r="W66">
        <f>'Corrected energy balance step 1'!X71</f>
        <v>0</v>
      </c>
      <c r="X66">
        <f>'Corrected energy balance step 1'!Y71</f>
        <v>0</v>
      </c>
      <c r="Y66">
        <f>'Corrected energy balance step 1'!Z71</f>
        <v>0</v>
      </c>
      <c r="Z66">
        <f>'Corrected energy balance step 1'!AA71</f>
        <v>0</v>
      </c>
      <c r="AA66">
        <f>'Corrected energy balance step 1'!AB71</f>
        <v>0</v>
      </c>
      <c r="AB66">
        <f>'Corrected energy balance step 1'!AC71</f>
        <v>0</v>
      </c>
      <c r="AC66">
        <f>'Corrected energy balance step 1'!AD71</f>
        <v>0</v>
      </c>
      <c r="AD66">
        <f>'Corrected energy balance step 1'!AE71</f>
        <v>0</v>
      </c>
      <c r="AE66">
        <f>'Corrected energy balance step 1'!AF71</f>
        <v>0</v>
      </c>
      <c r="AF66">
        <f>'Corrected energy balance step 1'!AG71</f>
        <v>0</v>
      </c>
      <c r="AG66">
        <f>'Corrected energy balance step 1'!AH71</f>
        <v>0</v>
      </c>
      <c r="AH66">
        <f>'Corrected energy balance step 1'!AI71</f>
        <v>0</v>
      </c>
      <c r="AI66">
        <f>'Corrected energy balance step 1'!AJ71</f>
        <v>0</v>
      </c>
      <c r="AJ66">
        <f>'Corrected energy balance step 1'!AK71</f>
        <v>0</v>
      </c>
      <c r="AK66">
        <f>'Corrected energy balance step 1'!AL71</f>
        <v>0</v>
      </c>
      <c r="AL66">
        <f>'Corrected energy balance step 1'!AM71</f>
        <v>0</v>
      </c>
      <c r="AM66">
        <f>'Corrected energy balance step 1'!AN71</f>
        <v>0</v>
      </c>
      <c r="AN66">
        <f>'Corrected energy balance step 1'!AO71</f>
        <v>0</v>
      </c>
      <c r="AO66">
        <f>'Corrected energy balance step 1'!AP71</f>
        <v>0</v>
      </c>
      <c r="AP66">
        <f>'Corrected energy balance step 1'!AQ71</f>
        <v>0</v>
      </c>
      <c r="AQ66">
        <f>'Corrected energy balance step 1'!AR71</f>
        <v>0</v>
      </c>
      <c r="AR66">
        <f>'Corrected energy balance step 1'!AS71</f>
        <v>0</v>
      </c>
      <c r="AS66">
        <f>'Corrected energy balance step 1'!AT71</f>
        <v>0</v>
      </c>
      <c r="AT66" t="e">
        <f>'Corrected energy balance step 1'!AU71</f>
        <v>#DIV/0!</v>
      </c>
      <c r="AU66" t="e">
        <f>'Corrected energy balance step 1'!AV71</f>
        <v>#DIV/0!</v>
      </c>
      <c r="AV66" t="e">
        <f>'Corrected energy balance step 1'!AW71</f>
        <v>#DIV/0!</v>
      </c>
      <c r="AW66" t="e">
        <f>'Corrected energy balance step 1'!AX71</f>
        <v>#DIV/0!</v>
      </c>
      <c r="AX66" t="e">
        <f>'Corrected energy balance step 1'!AY71</f>
        <v>#DIV/0!</v>
      </c>
      <c r="AY66" t="e">
        <f>'Corrected energy balance step 1'!AZ71</f>
        <v>#DIV/0!</v>
      </c>
      <c r="AZ66">
        <f>'Corrected energy balance step 1'!BA71</f>
        <v>0</v>
      </c>
      <c r="BA66">
        <f>'Corrected energy balance step 1'!BB71</f>
        <v>0</v>
      </c>
      <c r="BB66">
        <f>'Corrected energy balance step 1'!BC71</f>
        <v>0</v>
      </c>
      <c r="BC66">
        <f>'Corrected energy balance step 1'!BD71</f>
        <v>0</v>
      </c>
      <c r="BD66">
        <f>'Corrected energy balance step 1'!BE71</f>
        <v>0</v>
      </c>
      <c r="BE66">
        <f>'Corrected energy balance step 1'!BF71</f>
        <v>0</v>
      </c>
      <c r="BF66">
        <f>'Corrected energy balance step 1'!BG71</f>
        <v>0</v>
      </c>
      <c r="BG66">
        <f>'Corrected energy balance step 1'!BH71</f>
        <v>0</v>
      </c>
      <c r="BH66">
        <f>'Corrected energy balance step 1'!BI71</f>
        <v>0</v>
      </c>
      <c r="BI66">
        <f>'Corrected energy balance step 1'!BJ71</f>
        <v>0</v>
      </c>
      <c r="BJ66">
        <f>'Corrected energy balance step 1'!BK71</f>
        <v>0</v>
      </c>
      <c r="BK66">
        <f>'Corrected energy balance step 1'!BL71</f>
        <v>0</v>
      </c>
      <c r="BL66" t="e">
        <f>'Corrected energy balance step 1'!BM71</f>
        <v>#DIV/0!</v>
      </c>
      <c r="BM66" t="e">
        <f>'Corrected energy balance step 1'!BN71</f>
        <v>#DIV/0!</v>
      </c>
      <c r="BN66">
        <f>'Corrected energy balance step 1'!BO71</f>
        <v>0</v>
      </c>
    </row>
    <row r="67" spans="1:66" x14ac:dyDescent="0.2">
      <c r="A67" t="s">
        <v>110</v>
      </c>
      <c r="B67">
        <f>'Corrected energy balance step 1'!C72</f>
        <v>0</v>
      </c>
      <c r="C67">
        <f>'Corrected energy balance step 1'!D72</f>
        <v>0</v>
      </c>
      <c r="D67">
        <f>'Corrected energy balance step 1'!E72</f>
        <v>0</v>
      </c>
      <c r="E67">
        <f>'Corrected energy balance step 1'!F72</f>
        <v>0</v>
      </c>
      <c r="F67">
        <f>'Corrected energy balance step 1'!G72</f>
        <v>0</v>
      </c>
      <c r="G67">
        <f>'Corrected energy balance step 1'!H72</f>
        <v>0</v>
      </c>
      <c r="H67" t="e">
        <f>'Corrected energy balance step 1'!I72</f>
        <v>#DIV/0!</v>
      </c>
      <c r="I67">
        <f>'Corrected energy balance step 1'!J72</f>
        <v>0</v>
      </c>
      <c r="J67">
        <f>'Corrected energy balance step 1'!K72</f>
        <v>0</v>
      </c>
      <c r="K67">
        <f>'Corrected energy balance step 1'!L72</f>
        <v>0</v>
      </c>
      <c r="L67">
        <f>'Corrected energy balance step 1'!M72</f>
        <v>0</v>
      </c>
      <c r="M67">
        <f>'Corrected energy balance step 1'!N72</f>
        <v>0</v>
      </c>
      <c r="N67">
        <f>'Corrected energy balance step 1'!O72</f>
        <v>0</v>
      </c>
      <c r="O67">
        <f>'Corrected energy balance step 1'!P72</f>
        <v>0</v>
      </c>
      <c r="P67">
        <f>'Corrected energy balance step 1'!Q72</f>
        <v>0</v>
      </c>
      <c r="Q67">
        <f>'Corrected energy balance step 1'!R72</f>
        <v>0</v>
      </c>
      <c r="R67">
        <f>'Corrected energy balance step 1'!S72</f>
        <v>0</v>
      </c>
      <c r="S67" t="e">
        <f>'Corrected energy balance step 1'!T72</f>
        <v>#DIV/0!</v>
      </c>
      <c r="T67">
        <f>'Corrected energy balance step 1'!U72</f>
        <v>0</v>
      </c>
      <c r="U67">
        <f>'Corrected energy balance step 1'!V72</f>
        <v>0</v>
      </c>
      <c r="V67">
        <f>'Corrected energy balance step 1'!W72</f>
        <v>0</v>
      </c>
      <c r="W67">
        <f>'Corrected energy balance step 1'!X72</f>
        <v>0</v>
      </c>
      <c r="X67">
        <f>'Corrected energy balance step 1'!Y72</f>
        <v>0</v>
      </c>
      <c r="Y67">
        <f>'Corrected energy balance step 1'!Z72</f>
        <v>0</v>
      </c>
      <c r="Z67">
        <f>'Corrected energy balance step 1'!AA72</f>
        <v>0</v>
      </c>
      <c r="AA67">
        <f>'Corrected energy balance step 1'!AB72</f>
        <v>0</v>
      </c>
      <c r="AB67">
        <f>'Corrected energy balance step 1'!AC72</f>
        <v>0</v>
      </c>
      <c r="AC67">
        <f>'Corrected energy balance step 1'!AD72</f>
        <v>0</v>
      </c>
      <c r="AD67">
        <f>'Corrected energy balance step 1'!AE72</f>
        <v>0</v>
      </c>
      <c r="AE67">
        <f>'Corrected energy balance step 1'!AF72</f>
        <v>0</v>
      </c>
      <c r="AF67">
        <f>'Corrected energy balance step 1'!AG72</f>
        <v>0</v>
      </c>
      <c r="AG67">
        <f>'Corrected energy balance step 1'!AH72</f>
        <v>0</v>
      </c>
      <c r="AH67">
        <f>'Corrected energy balance step 1'!AI72</f>
        <v>0</v>
      </c>
      <c r="AI67">
        <f>'Corrected energy balance step 1'!AJ72</f>
        <v>0</v>
      </c>
      <c r="AJ67">
        <f>'Corrected energy balance step 1'!AK72</f>
        <v>0</v>
      </c>
      <c r="AK67">
        <f>'Corrected energy balance step 1'!AL72</f>
        <v>0</v>
      </c>
      <c r="AL67">
        <f>'Corrected energy balance step 1'!AM72</f>
        <v>0</v>
      </c>
      <c r="AM67">
        <f>'Corrected energy balance step 1'!AN72</f>
        <v>0</v>
      </c>
      <c r="AN67">
        <f>'Corrected energy balance step 1'!AO72</f>
        <v>0</v>
      </c>
      <c r="AO67">
        <f>'Corrected energy balance step 1'!AP72</f>
        <v>0</v>
      </c>
      <c r="AP67">
        <f>'Corrected energy balance step 1'!AQ72</f>
        <v>0</v>
      </c>
      <c r="AQ67">
        <f>'Corrected energy balance step 1'!AR72</f>
        <v>0</v>
      </c>
      <c r="AR67">
        <f>'Corrected energy balance step 1'!AS72</f>
        <v>0</v>
      </c>
      <c r="AS67">
        <f>'Corrected energy balance step 1'!AT72</f>
        <v>0</v>
      </c>
      <c r="AT67" t="e">
        <f>'Corrected energy balance step 1'!AU72</f>
        <v>#DIV/0!</v>
      </c>
      <c r="AU67" t="e">
        <f>'Corrected energy balance step 1'!AV72</f>
        <v>#DIV/0!</v>
      </c>
      <c r="AV67" t="e">
        <f>'Corrected energy balance step 1'!AW72</f>
        <v>#DIV/0!</v>
      </c>
      <c r="AW67" t="e">
        <f>'Corrected energy balance step 1'!AX72</f>
        <v>#DIV/0!</v>
      </c>
      <c r="AX67" t="e">
        <f>'Corrected energy balance step 1'!AY72</f>
        <v>#DIV/0!</v>
      </c>
      <c r="AY67" t="e">
        <f>'Corrected energy balance step 1'!AZ72</f>
        <v>#DIV/0!</v>
      </c>
      <c r="AZ67">
        <f>'Corrected energy balance step 1'!BA72</f>
        <v>0</v>
      </c>
      <c r="BA67">
        <f>'Corrected energy balance step 1'!BB72</f>
        <v>0</v>
      </c>
      <c r="BB67">
        <f>'Corrected energy balance step 1'!BC72</f>
        <v>0</v>
      </c>
      <c r="BC67">
        <f>'Corrected energy balance step 1'!BD72</f>
        <v>0</v>
      </c>
      <c r="BD67">
        <f>'Corrected energy balance step 1'!BE72</f>
        <v>0</v>
      </c>
      <c r="BE67">
        <f>'Corrected energy balance step 1'!BF72</f>
        <v>0</v>
      </c>
      <c r="BF67">
        <f>'Corrected energy balance step 1'!BG72</f>
        <v>0</v>
      </c>
      <c r="BG67">
        <f>'Corrected energy balance step 1'!BH72</f>
        <v>0</v>
      </c>
      <c r="BH67">
        <f>'Corrected energy balance step 1'!BI72</f>
        <v>0</v>
      </c>
      <c r="BI67">
        <f>'Corrected energy balance step 1'!BJ72</f>
        <v>0</v>
      </c>
      <c r="BJ67">
        <f>'Corrected energy balance step 1'!BK72</f>
        <v>0</v>
      </c>
      <c r="BK67">
        <f>'Corrected energy balance step 1'!BL72</f>
        <v>0</v>
      </c>
      <c r="BL67" t="e">
        <f>'Corrected energy balance step 1'!BM72</f>
        <v>#DIV/0!</v>
      </c>
      <c r="BM67" t="e">
        <f>'Corrected energy balance step 1'!BN72</f>
        <v>#DIV/0!</v>
      </c>
      <c r="BN67">
        <f>'Corrected energy balance step 1'!BO72</f>
        <v>0</v>
      </c>
    </row>
    <row r="68" spans="1:66" x14ac:dyDescent="0.2">
      <c r="A68" t="s">
        <v>111</v>
      </c>
      <c r="B68">
        <f>'Corrected energy balance step 1'!C73</f>
        <v>0</v>
      </c>
      <c r="C68">
        <f>'Corrected energy balance step 1'!D73</f>
        <v>0</v>
      </c>
      <c r="D68">
        <f>'Corrected energy balance step 1'!E73</f>
        <v>0</v>
      </c>
      <c r="E68">
        <f>'Corrected energy balance step 1'!F73</f>
        <v>0</v>
      </c>
      <c r="F68">
        <f>'Corrected energy balance step 1'!G73</f>
        <v>0</v>
      </c>
      <c r="G68">
        <f>'Corrected energy balance step 1'!H73</f>
        <v>0</v>
      </c>
      <c r="H68" t="e">
        <f>'Corrected energy balance step 1'!I73</f>
        <v>#DIV/0!</v>
      </c>
      <c r="I68">
        <f>'Corrected energy balance step 1'!J73</f>
        <v>0</v>
      </c>
      <c r="J68">
        <f>'Corrected energy balance step 1'!K73</f>
        <v>0</v>
      </c>
      <c r="K68">
        <f>'Corrected energy balance step 1'!L73</f>
        <v>0</v>
      </c>
      <c r="L68">
        <f>'Corrected energy balance step 1'!M73</f>
        <v>0</v>
      </c>
      <c r="M68">
        <f>'Corrected energy balance step 1'!N73</f>
        <v>0</v>
      </c>
      <c r="N68">
        <f>'Corrected energy balance step 1'!O73</f>
        <v>0</v>
      </c>
      <c r="O68">
        <f>'Corrected energy balance step 1'!P73</f>
        <v>0</v>
      </c>
      <c r="P68">
        <f>'Corrected energy balance step 1'!Q73</f>
        <v>0</v>
      </c>
      <c r="Q68">
        <f>'Corrected energy balance step 1'!R73</f>
        <v>0</v>
      </c>
      <c r="R68">
        <f>'Corrected energy balance step 1'!S73</f>
        <v>0</v>
      </c>
      <c r="S68" t="e">
        <f>'Corrected energy balance step 1'!T73</f>
        <v>#DIV/0!</v>
      </c>
      <c r="T68">
        <f>'Corrected energy balance step 1'!U73</f>
        <v>0</v>
      </c>
      <c r="U68">
        <f>'Corrected energy balance step 1'!V73</f>
        <v>0</v>
      </c>
      <c r="V68">
        <f>'Corrected energy balance step 1'!W73</f>
        <v>0</v>
      </c>
      <c r="W68">
        <f>'Corrected energy balance step 1'!X73</f>
        <v>0</v>
      </c>
      <c r="X68">
        <f>'Corrected energy balance step 1'!Y73</f>
        <v>0</v>
      </c>
      <c r="Y68">
        <f>'Corrected energy balance step 1'!Z73</f>
        <v>0</v>
      </c>
      <c r="Z68">
        <f>'Corrected energy balance step 1'!AA73</f>
        <v>0</v>
      </c>
      <c r="AA68">
        <f>'Corrected energy balance step 1'!AB73</f>
        <v>0</v>
      </c>
      <c r="AB68">
        <f>'Corrected energy balance step 1'!AC73</f>
        <v>0</v>
      </c>
      <c r="AC68">
        <f>'Corrected energy balance step 1'!AD73</f>
        <v>0</v>
      </c>
      <c r="AD68">
        <f>'Corrected energy balance step 1'!AE73</f>
        <v>0</v>
      </c>
      <c r="AE68">
        <f>'Corrected energy balance step 1'!AF73</f>
        <v>0</v>
      </c>
      <c r="AF68">
        <f>'Corrected energy balance step 1'!AG73</f>
        <v>0</v>
      </c>
      <c r="AG68">
        <f>'Corrected energy balance step 1'!AH73</f>
        <v>0</v>
      </c>
      <c r="AH68">
        <f>'Corrected energy balance step 1'!AI73</f>
        <v>0</v>
      </c>
      <c r="AI68">
        <f>'Corrected energy balance step 1'!AJ73</f>
        <v>0</v>
      </c>
      <c r="AJ68">
        <f>'Corrected energy balance step 1'!AK73</f>
        <v>0</v>
      </c>
      <c r="AK68">
        <f>'Corrected energy balance step 1'!AL73</f>
        <v>0</v>
      </c>
      <c r="AL68">
        <f>'Corrected energy balance step 1'!AM73</f>
        <v>0</v>
      </c>
      <c r="AM68">
        <f>'Corrected energy balance step 1'!AN73</f>
        <v>0</v>
      </c>
      <c r="AN68">
        <f>'Corrected energy balance step 1'!AO73</f>
        <v>0</v>
      </c>
      <c r="AO68">
        <f>'Corrected energy balance step 1'!AP73</f>
        <v>0</v>
      </c>
      <c r="AP68">
        <f>'Corrected energy balance step 1'!AQ73</f>
        <v>0</v>
      </c>
      <c r="AQ68">
        <f>'Corrected energy balance step 1'!AR73</f>
        <v>0</v>
      </c>
      <c r="AR68">
        <f>'Corrected energy balance step 1'!AS73</f>
        <v>0</v>
      </c>
      <c r="AS68">
        <f>'Corrected energy balance step 1'!AT73</f>
        <v>0</v>
      </c>
      <c r="AT68" t="e">
        <f>'Corrected energy balance step 1'!AU73</f>
        <v>#DIV/0!</v>
      </c>
      <c r="AU68" t="e">
        <f>'Corrected energy balance step 1'!AV73</f>
        <v>#DIV/0!</v>
      </c>
      <c r="AV68" t="e">
        <f>'Corrected energy balance step 1'!AW73</f>
        <v>#DIV/0!</v>
      </c>
      <c r="AW68" t="e">
        <f>'Corrected energy balance step 1'!AX73</f>
        <v>#DIV/0!</v>
      </c>
      <c r="AX68" t="e">
        <f>'Corrected energy balance step 1'!AY73</f>
        <v>#DIV/0!</v>
      </c>
      <c r="AY68" t="e">
        <f>'Corrected energy balance step 1'!AZ73</f>
        <v>#DIV/0!</v>
      </c>
      <c r="AZ68">
        <f>'Corrected energy balance step 1'!BA73</f>
        <v>0</v>
      </c>
      <c r="BA68">
        <f>'Corrected energy balance step 1'!BB73</f>
        <v>0</v>
      </c>
      <c r="BB68">
        <f>'Corrected energy balance step 1'!BC73</f>
        <v>0</v>
      </c>
      <c r="BC68">
        <f>'Corrected energy balance step 1'!BD73</f>
        <v>0</v>
      </c>
      <c r="BD68">
        <f>'Corrected energy balance step 1'!BE73</f>
        <v>0</v>
      </c>
      <c r="BE68">
        <f>'Corrected energy balance step 1'!BF73</f>
        <v>0</v>
      </c>
      <c r="BF68">
        <f>'Corrected energy balance step 1'!BG73</f>
        <v>0</v>
      </c>
      <c r="BG68">
        <f>'Corrected energy balance step 1'!BH73</f>
        <v>0</v>
      </c>
      <c r="BH68">
        <f>'Corrected energy balance step 1'!BI73</f>
        <v>0</v>
      </c>
      <c r="BI68">
        <f>'Corrected energy balance step 1'!BJ73</f>
        <v>0</v>
      </c>
      <c r="BJ68">
        <f>'Corrected energy balance step 1'!BK73</f>
        <v>0</v>
      </c>
      <c r="BK68">
        <f>'Corrected energy balance step 1'!BL73</f>
        <v>0</v>
      </c>
      <c r="BL68" t="e">
        <f>'Corrected energy balance step 1'!BM73</f>
        <v>#DIV/0!</v>
      </c>
      <c r="BM68" t="e">
        <f>'Corrected energy balance step 1'!BN73</f>
        <v>#DIV/0!</v>
      </c>
      <c r="BN68">
        <f>'Corrected energy balance step 1'!BO73</f>
        <v>0</v>
      </c>
    </row>
    <row r="69" spans="1:66" x14ac:dyDescent="0.2">
      <c r="A69" t="s">
        <v>112</v>
      </c>
      <c r="B69">
        <f>'Corrected energy balance step 1'!C74</f>
        <v>0</v>
      </c>
      <c r="C69">
        <f>'Corrected energy balance step 1'!D74</f>
        <v>0</v>
      </c>
      <c r="D69">
        <f>'Corrected energy balance step 1'!E74</f>
        <v>0</v>
      </c>
      <c r="E69">
        <f>'Corrected energy balance step 1'!F74</f>
        <v>0</v>
      </c>
      <c r="F69">
        <f>'Corrected energy balance step 1'!G74</f>
        <v>0</v>
      </c>
      <c r="G69">
        <f>'Corrected energy balance step 1'!H74</f>
        <v>0</v>
      </c>
      <c r="H69">
        <f>'Corrected energy balance step 1'!I74</f>
        <v>0</v>
      </c>
      <c r="I69">
        <f>'Corrected energy balance step 1'!J74</f>
        <v>0</v>
      </c>
      <c r="J69">
        <f>'Corrected energy balance step 1'!K74</f>
        <v>0</v>
      </c>
      <c r="K69">
        <f>'Corrected energy balance step 1'!L74</f>
        <v>0</v>
      </c>
      <c r="L69">
        <f>'Corrected energy balance step 1'!M74</f>
        <v>0</v>
      </c>
      <c r="M69">
        <f>'Corrected energy balance step 1'!N74</f>
        <v>0</v>
      </c>
      <c r="N69">
        <f>'Corrected energy balance step 1'!O74</f>
        <v>0</v>
      </c>
      <c r="O69">
        <f>'Corrected energy balance step 1'!P74</f>
        <v>0</v>
      </c>
      <c r="P69">
        <f>'Corrected energy balance step 1'!Q74</f>
        <v>0</v>
      </c>
      <c r="Q69">
        <f>'Corrected energy balance step 1'!R74</f>
        <v>0</v>
      </c>
      <c r="R69">
        <f>'Corrected energy balance step 1'!S74</f>
        <v>0</v>
      </c>
      <c r="S69">
        <f>'Corrected energy balance step 1'!T74</f>
        <v>0</v>
      </c>
      <c r="T69">
        <f>'Corrected energy balance step 1'!U74</f>
        <v>0</v>
      </c>
      <c r="U69">
        <f>'Corrected energy balance step 1'!V74</f>
        <v>0</v>
      </c>
      <c r="V69">
        <f>'Corrected energy balance step 1'!W74</f>
        <v>0</v>
      </c>
      <c r="W69">
        <f>'Corrected energy balance step 1'!X74</f>
        <v>0</v>
      </c>
      <c r="X69">
        <f>'Corrected energy balance step 1'!Y74</f>
        <v>0</v>
      </c>
      <c r="Y69">
        <f>'Corrected energy balance step 1'!Z74</f>
        <v>0</v>
      </c>
      <c r="Z69">
        <f>'Corrected energy balance step 1'!AA74</f>
        <v>0</v>
      </c>
      <c r="AA69">
        <f>'Corrected energy balance step 1'!AB74</f>
        <v>0</v>
      </c>
      <c r="AB69">
        <f>'Corrected energy balance step 1'!AC74</f>
        <v>0</v>
      </c>
      <c r="AC69">
        <f>'Corrected energy balance step 1'!AD74</f>
        <v>0</v>
      </c>
      <c r="AD69">
        <f>'Corrected energy balance step 1'!AE74</f>
        <v>0</v>
      </c>
      <c r="AE69">
        <f>'Corrected energy balance step 1'!AF74</f>
        <v>0</v>
      </c>
      <c r="AF69">
        <f>'Corrected energy balance step 1'!AG74</f>
        <v>0</v>
      </c>
      <c r="AG69">
        <f>'Corrected energy balance step 1'!AH74</f>
        <v>0</v>
      </c>
      <c r="AH69">
        <f>'Corrected energy balance step 1'!AI74</f>
        <v>0</v>
      </c>
      <c r="AI69">
        <f>'Corrected energy balance step 1'!AJ74</f>
        <v>0</v>
      </c>
      <c r="AJ69">
        <f>'Corrected energy balance step 1'!AK74</f>
        <v>0</v>
      </c>
      <c r="AK69">
        <f>'Corrected energy balance step 1'!AL74</f>
        <v>0</v>
      </c>
      <c r="AL69">
        <f>'Corrected energy balance step 1'!AM74</f>
        <v>0</v>
      </c>
      <c r="AM69">
        <f>'Corrected energy balance step 1'!AN74</f>
        <v>0</v>
      </c>
      <c r="AN69">
        <f>'Corrected energy balance step 1'!AO74</f>
        <v>0</v>
      </c>
      <c r="AO69">
        <f>'Corrected energy balance step 1'!AP74</f>
        <v>0</v>
      </c>
      <c r="AP69">
        <f>'Corrected energy balance step 1'!AQ74</f>
        <v>0</v>
      </c>
      <c r="AQ69">
        <f>'Corrected energy balance step 1'!AR74</f>
        <v>0</v>
      </c>
      <c r="AR69">
        <f>'Corrected energy balance step 1'!AS74</f>
        <v>0</v>
      </c>
      <c r="AS69">
        <f>'Corrected energy balance step 1'!AT74</f>
        <v>0</v>
      </c>
      <c r="AT69">
        <f>'Corrected energy balance step 1'!AU74</f>
        <v>0</v>
      </c>
      <c r="AU69">
        <f>'Corrected energy balance step 1'!AV74</f>
        <v>0</v>
      </c>
      <c r="AV69">
        <f>'Corrected energy balance step 1'!AW74</f>
        <v>0</v>
      </c>
      <c r="AW69">
        <f>'Corrected energy balance step 1'!AX74</f>
        <v>0</v>
      </c>
      <c r="AX69">
        <f>'Corrected energy balance step 1'!AY74</f>
        <v>0</v>
      </c>
      <c r="AY69">
        <f>'Corrected energy balance step 1'!AZ74</f>
        <v>0</v>
      </c>
      <c r="AZ69">
        <f>'Corrected energy balance step 1'!BA74</f>
        <v>0</v>
      </c>
      <c r="BA69">
        <f>'Corrected energy balance step 1'!BB74</f>
        <v>0</v>
      </c>
      <c r="BB69">
        <f>'Corrected energy balance step 1'!BC74</f>
        <v>0</v>
      </c>
      <c r="BC69">
        <f>'Corrected energy balance step 1'!BD74</f>
        <v>0</v>
      </c>
      <c r="BD69">
        <f>'Corrected energy balance step 1'!BE74</f>
        <v>0</v>
      </c>
      <c r="BE69">
        <f>'Corrected energy balance step 1'!BF74</f>
        <v>0</v>
      </c>
      <c r="BF69">
        <f>'Corrected energy balance step 1'!BG74</f>
        <v>0</v>
      </c>
      <c r="BG69">
        <f>'Corrected energy balance step 1'!BH74</f>
        <v>0</v>
      </c>
      <c r="BH69">
        <f>'Corrected energy balance step 1'!BI74</f>
        <v>0</v>
      </c>
      <c r="BI69">
        <f>'Corrected energy balance step 1'!BJ74</f>
        <v>0</v>
      </c>
      <c r="BJ69">
        <f>'Corrected energy balance step 1'!BK74</f>
        <v>0</v>
      </c>
      <c r="BK69">
        <f>'Corrected energy balance step 1'!BL74</f>
        <v>0</v>
      </c>
      <c r="BL69">
        <f>'Corrected energy balance step 1'!BM74</f>
        <v>0</v>
      </c>
      <c r="BM69">
        <f>'Corrected energy balance step 1'!BN74</f>
        <v>0</v>
      </c>
      <c r="BN69">
        <f>'Corrected energy balance step 1'!BO74</f>
        <v>0</v>
      </c>
    </row>
    <row r="70" spans="1:66" x14ac:dyDescent="0.2">
      <c r="A70" t="s">
        <v>113</v>
      </c>
      <c r="B70">
        <f>'Corrected energy balance step 1'!C75</f>
        <v>0</v>
      </c>
      <c r="C70">
        <f>'Corrected energy balance step 1'!D75</f>
        <v>0</v>
      </c>
      <c r="D70">
        <f>'Corrected energy balance step 1'!E75</f>
        <v>0</v>
      </c>
      <c r="E70">
        <f>'Corrected energy balance step 1'!F75</f>
        <v>0</v>
      </c>
      <c r="F70">
        <f>'Corrected energy balance step 1'!G75</f>
        <v>0</v>
      </c>
      <c r="G70">
        <f>'Corrected energy balance step 1'!H75</f>
        <v>0</v>
      </c>
      <c r="H70">
        <f>'Corrected energy balance step 1'!I75</f>
        <v>0</v>
      </c>
      <c r="I70">
        <f>'Corrected energy balance step 1'!J75</f>
        <v>0</v>
      </c>
      <c r="J70">
        <f>'Corrected energy balance step 1'!K75</f>
        <v>0</v>
      </c>
      <c r="K70">
        <f>'Corrected energy balance step 1'!L75</f>
        <v>0</v>
      </c>
      <c r="L70">
        <f>'Corrected energy balance step 1'!M75</f>
        <v>0</v>
      </c>
      <c r="M70">
        <f>'Corrected energy balance step 1'!N75</f>
        <v>0</v>
      </c>
      <c r="N70">
        <f>'Corrected energy balance step 1'!O75</f>
        <v>0</v>
      </c>
      <c r="O70">
        <f>'Corrected energy balance step 1'!P75</f>
        <v>0</v>
      </c>
      <c r="P70">
        <f>'Corrected energy balance step 1'!Q75</f>
        <v>0</v>
      </c>
      <c r="Q70">
        <f>'Corrected energy balance step 1'!R75</f>
        <v>0</v>
      </c>
      <c r="R70">
        <f>'Corrected energy balance step 1'!S75</f>
        <v>0</v>
      </c>
      <c r="S70">
        <f>'Corrected energy balance step 1'!T75</f>
        <v>0</v>
      </c>
      <c r="T70">
        <f>'Corrected energy balance step 1'!U75</f>
        <v>0</v>
      </c>
      <c r="U70">
        <f>'Corrected energy balance step 1'!V75</f>
        <v>0</v>
      </c>
      <c r="V70">
        <f>'Corrected energy balance step 1'!W75</f>
        <v>0</v>
      </c>
      <c r="W70">
        <f>'Corrected energy balance step 1'!X75</f>
        <v>0</v>
      </c>
      <c r="X70">
        <f>'Corrected energy balance step 1'!Y75</f>
        <v>0</v>
      </c>
      <c r="Y70">
        <f>'Corrected energy balance step 1'!Z75</f>
        <v>0</v>
      </c>
      <c r="Z70">
        <f>'Corrected energy balance step 1'!AA75</f>
        <v>0</v>
      </c>
      <c r="AA70">
        <f>'Corrected energy balance step 1'!AB75</f>
        <v>0</v>
      </c>
      <c r="AB70">
        <f>'Corrected energy balance step 1'!AC75</f>
        <v>0</v>
      </c>
      <c r="AC70">
        <f>'Corrected energy balance step 1'!AD75</f>
        <v>0</v>
      </c>
      <c r="AD70">
        <f>'Corrected energy balance step 1'!AE75</f>
        <v>0</v>
      </c>
      <c r="AE70">
        <f>'Corrected energy balance step 1'!AF75</f>
        <v>0</v>
      </c>
      <c r="AF70">
        <f>'Corrected energy balance step 1'!AG75</f>
        <v>0</v>
      </c>
      <c r="AG70">
        <f>'Corrected energy balance step 1'!AH75</f>
        <v>0</v>
      </c>
      <c r="AH70">
        <f>'Corrected energy balance step 1'!AI75</f>
        <v>0</v>
      </c>
      <c r="AI70">
        <f>'Corrected energy balance step 1'!AJ75</f>
        <v>0</v>
      </c>
      <c r="AJ70">
        <f>'Corrected energy balance step 1'!AK75</f>
        <v>0</v>
      </c>
      <c r="AK70">
        <f>'Corrected energy balance step 1'!AL75</f>
        <v>0</v>
      </c>
      <c r="AL70">
        <f>'Corrected energy balance step 1'!AM75</f>
        <v>0</v>
      </c>
      <c r="AM70">
        <f>'Corrected energy balance step 1'!AN75</f>
        <v>0</v>
      </c>
      <c r="AN70">
        <f>'Corrected energy balance step 1'!AO75</f>
        <v>0</v>
      </c>
      <c r="AO70">
        <f>'Corrected energy balance step 1'!AP75</f>
        <v>0</v>
      </c>
      <c r="AP70">
        <f>'Corrected energy balance step 1'!AQ75</f>
        <v>0</v>
      </c>
      <c r="AQ70">
        <f>'Corrected energy balance step 1'!AR75</f>
        <v>0</v>
      </c>
      <c r="AR70">
        <f>'Corrected energy balance step 1'!AS75</f>
        <v>0</v>
      </c>
      <c r="AS70">
        <f>'Corrected energy balance step 1'!AT75</f>
        <v>0</v>
      </c>
      <c r="AT70">
        <f>'Corrected energy balance step 1'!AU75</f>
        <v>0</v>
      </c>
      <c r="AU70">
        <f>'Corrected energy balance step 1'!AV75</f>
        <v>0</v>
      </c>
      <c r="AV70">
        <f>'Corrected energy balance step 1'!AW75</f>
        <v>0</v>
      </c>
      <c r="AW70">
        <f>'Corrected energy balance step 1'!AX75</f>
        <v>0</v>
      </c>
      <c r="AX70">
        <f>'Corrected energy balance step 1'!AY75</f>
        <v>0</v>
      </c>
      <c r="AY70">
        <f>'Corrected energy balance step 1'!AZ75</f>
        <v>0</v>
      </c>
      <c r="AZ70">
        <f>'Corrected energy balance step 1'!BA75</f>
        <v>0</v>
      </c>
      <c r="BA70">
        <f>'Corrected energy balance step 1'!BB75</f>
        <v>0</v>
      </c>
      <c r="BB70">
        <f>'Corrected energy balance step 1'!BC75</f>
        <v>0</v>
      </c>
      <c r="BC70">
        <f>'Corrected energy balance step 1'!BD75</f>
        <v>0</v>
      </c>
      <c r="BD70">
        <f>'Corrected energy balance step 1'!BE75</f>
        <v>0</v>
      </c>
      <c r="BE70">
        <f>'Corrected energy balance step 1'!BF75</f>
        <v>0</v>
      </c>
      <c r="BF70">
        <f>'Corrected energy balance step 1'!BG75</f>
        <v>0</v>
      </c>
      <c r="BG70">
        <f>'Corrected energy balance step 1'!BH75</f>
        <v>0</v>
      </c>
      <c r="BH70">
        <f>'Corrected energy balance step 1'!BI75</f>
        <v>0</v>
      </c>
      <c r="BI70">
        <f>'Corrected energy balance step 1'!BJ75</f>
        <v>0</v>
      </c>
      <c r="BJ70">
        <f>'Corrected energy balance step 1'!BK75</f>
        <v>0</v>
      </c>
      <c r="BK70">
        <f>'Corrected energy balance step 1'!BL75</f>
        <v>0</v>
      </c>
      <c r="BL70">
        <f>'Corrected energy balance step 1'!BM75</f>
        <v>0</v>
      </c>
      <c r="BM70">
        <f>'Corrected energy balance step 1'!BN75</f>
        <v>0</v>
      </c>
      <c r="BN70">
        <f>'Corrected energy balance step 1'!BO75</f>
        <v>0</v>
      </c>
    </row>
    <row r="71" spans="1:66" x14ac:dyDescent="0.2">
      <c r="A71" t="s">
        <v>114</v>
      </c>
      <c r="B71">
        <f>'Corrected energy balance step 1'!C76</f>
        <v>0</v>
      </c>
      <c r="C71">
        <f>'Corrected energy balance step 1'!D76</f>
        <v>0</v>
      </c>
      <c r="D71">
        <f>'Corrected energy balance step 1'!E76</f>
        <v>0</v>
      </c>
      <c r="E71">
        <f>'Corrected energy balance step 1'!F76</f>
        <v>0</v>
      </c>
      <c r="F71">
        <f>'Corrected energy balance step 1'!G76</f>
        <v>0</v>
      </c>
      <c r="G71">
        <f>'Corrected energy balance step 1'!H76</f>
        <v>0</v>
      </c>
      <c r="H71">
        <f>'Corrected energy balance step 1'!I76</f>
        <v>0</v>
      </c>
      <c r="I71">
        <f>'Corrected energy balance step 1'!J76</f>
        <v>0</v>
      </c>
      <c r="J71">
        <f>'Corrected energy balance step 1'!K76</f>
        <v>0</v>
      </c>
      <c r="K71">
        <f>'Corrected energy balance step 1'!L76</f>
        <v>0</v>
      </c>
      <c r="L71">
        <f>'Corrected energy balance step 1'!M76</f>
        <v>0</v>
      </c>
      <c r="M71">
        <f>'Corrected energy balance step 1'!N76</f>
        <v>0</v>
      </c>
      <c r="N71">
        <f>'Corrected energy balance step 1'!O76</f>
        <v>0</v>
      </c>
      <c r="O71">
        <f>'Corrected energy balance step 1'!P76</f>
        <v>0</v>
      </c>
      <c r="P71">
        <f>'Corrected energy balance step 1'!Q76</f>
        <v>0</v>
      </c>
      <c r="Q71">
        <f>'Corrected energy balance step 1'!R76</f>
        <v>0</v>
      </c>
      <c r="R71">
        <f>'Corrected energy balance step 1'!S76</f>
        <v>0</v>
      </c>
      <c r="S71">
        <f>'Corrected energy balance step 1'!T76</f>
        <v>0</v>
      </c>
      <c r="T71">
        <f>'Corrected energy balance step 1'!U76</f>
        <v>0</v>
      </c>
      <c r="U71">
        <f>'Corrected energy balance step 1'!V76</f>
        <v>0</v>
      </c>
      <c r="V71">
        <f>'Corrected energy balance step 1'!W76</f>
        <v>0</v>
      </c>
      <c r="W71">
        <f>'Corrected energy balance step 1'!X76</f>
        <v>0</v>
      </c>
      <c r="X71">
        <f>'Corrected energy balance step 1'!Y76</f>
        <v>0</v>
      </c>
      <c r="Y71">
        <f>'Corrected energy balance step 1'!Z76</f>
        <v>0</v>
      </c>
      <c r="Z71">
        <f>'Corrected energy balance step 1'!AA76</f>
        <v>0</v>
      </c>
      <c r="AA71">
        <f>'Corrected energy balance step 1'!AB76</f>
        <v>0</v>
      </c>
      <c r="AB71">
        <f>'Corrected energy balance step 1'!AC76</f>
        <v>0</v>
      </c>
      <c r="AC71">
        <f>'Corrected energy balance step 1'!AD76</f>
        <v>0</v>
      </c>
      <c r="AD71">
        <f>'Corrected energy balance step 1'!AE76</f>
        <v>0</v>
      </c>
      <c r="AE71">
        <f>'Corrected energy balance step 1'!AF76</f>
        <v>0</v>
      </c>
      <c r="AF71">
        <f>'Corrected energy balance step 1'!AG76</f>
        <v>0</v>
      </c>
      <c r="AG71">
        <f>'Corrected energy balance step 1'!AH76</f>
        <v>0</v>
      </c>
      <c r="AH71">
        <f>'Corrected energy balance step 1'!AI76</f>
        <v>0</v>
      </c>
      <c r="AI71">
        <f>'Corrected energy balance step 1'!AJ76</f>
        <v>0</v>
      </c>
      <c r="AJ71">
        <f>'Corrected energy balance step 1'!AK76</f>
        <v>0</v>
      </c>
      <c r="AK71">
        <f>'Corrected energy balance step 1'!AL76</f>
        <v>0</v>
      </c>
      <c r="AL71">
        <f>'Corrected energy balance step 1'!AM76</f>
        <v>0</v>
      </c>
      <c r="AM71">
        <f>'Corrected energy balance step 1'!AN76</f>
        <v>0</v>
      </c>
      <c r="AN71">
        <f>'Corrected energy balance step 1'!AO76</f>
        <v>0</v>
      </c>
      <c r="AO71">
        <f>'Corrected energy balance step 1'!AP76</f>
        <v>0</v>
      </c>
      <c r="AP71">
        <f>'Corrected energy balance step 1'!AQ76</f>
        <v>0</v>
      </c>
      <c r="AQ71">
        <f>'Corrected energy balance step 1'!AR76</f>
        <v>0</v>
      </c>
      <c r="AR71">
        <f>'Corrected energy balance step 1'!AS76</f>
        <v>0</v>
      </c>
      <c r="AS71">
        <f>'Corrected energy balance step 1'!AT76</f>
        <v>0</v>
      </c>
      <c r="AT71">
        <f>'Corrected energy balance step 1'!AU76</f>
        <v>0</v>
      </c>
      <c r="AU71">
        <f>'Corrected energy balance step 1'!AV76</f>
        <v>0</v>
      </c>
      <c r="AV71">
        <f>'Corrected energy balance step 1'!AW76</f>
        <v>0</v>
      </c>
      <c r="AW71">
        <f>'Corrected energy balance step 1'!AX76</f>
        <v>0</v>
      </c>
      <c r="AX71">
        <f>'Corrected energy balance step 1'!AY76</f>
        <v>0</v>
      </c>
      <c r="AY71">
        <f>'Corrected energy balance step 1'!AZ76</f>
        <v>0</v>
      </c>
      <c r="AZ71">
        <f>'Corrected energy balance step 1'!BA76</f>
        <v>0</v>
      </c>
      <c r="BA71">
        <f>'Corrected energy balance step 1'!BB76</f>
        <v>0</v>
      </c>
      <c r="BB71">
        <f>'Corrected energy balance step 1'!BC76</f>
        <v>0</v>
      </c>
      <c r="BC71">
        <f>'Corrected energy balance step 1'!BD76</f>
        <v>0</v>
      </c>
      <c r="BD71">
        <f>'Corrected energy balance step 1'!BE76</f>
        <v>0</v>
      </c>
      <c r="BE71">
        <f>'Corrected energy balance step 1'!BF76</f>
        <v>0</v>
      </c>
      <c r="BF71">
        <f>'Corrected energy balance step 1'!BG76</f>
        <v>0</v>
      </c>
      <c r="BG71">
        <f>'Corrected energy balance step 1'!BH76</f>
        <v>0</v>
      </c>
      <c r="BH71">
        <f>'Corrected energy balance step 1'!BI76</f>
        <v>0</v>
      </c>
      <c r="BI71">
        <f>'Corrected energy balance step 1'!BJ76</f>
        <v>0</v>
      </c>
      <c r="BJ71">
        <f>'Corrected energy balance step 1'!BK76</f>
        <v>0</v>
      </c>
      <c r="BK71">
        <f>'Corrected energy balance step 1'!BL76</f>
        <v>0</v>
      </c>
      <c r="BL71">
        <f>'Corrected energy balance step 1'!BM76</f>
        <v>0</v>
      </c>
      <c r="BM71">
        <f>'Corrected energy balance step 1'!BN76</f>
        <v>0</v>
      </c>
      <c r="BN71">
        <f>'Corrected energy balance step 1'!BO76</f>
        <v>0</v>
      </c>
    </row>
    <row r="72" spans="1:66" x14ac:dyDescent="0.2">
      <c r="A72" t="s">
        <v>115</v>
      </c>
      <c r="B72">
        <f>'Corrected energy balance step 1'!C77</f>
        <v>0</v>
      </c>
      <c r="C72">
        <f>'Corrected energy balance step 1'!D77</f>
        <v>0</v>
      </c>
      <c r="D72">
        <f>'Corrected energy balance step 1'!E77</f>
        <v>0</v>
      </c>
      <c r="E72">
        <f>'Corrected energy balance step 1'!F77</f>
        <v>0</v>
      </c>
      <c r="F72">
        <f>'Corrected energy balance step 1'!G77</f>
        <v>0</v>
      </c>
      <c r="G72">
        <f>'Corrected energy balance step 1'!H77</f>
        <v>0</v>
      </c>
      <c r="H72">
        <f>'Corrected energy balance step 1'!I77</f>
        <v>0</v>
      </c>
      <c r="I72">
        <f>'Corrected energy balance step 1'!J77</f>
        <v>0</v>
      </c>
      <c r="J72">
        <f>'Corrected energy balance step 1'!K77</f>
        <v>0</v>
      </c>
      <c r="K72">
        <f>'Corrected energy balance step 1'!L77</f>
        <v>0</v>
      </c>
      <c r="L72">
        <f>'Corrected energy balance step 1'!M77</f>
        <v>0</v>
      </c>
      <c r="M72">
        <f>'Corrected energy balance step 1'!N77</f>
        <v>0</v>
      </c>
      <c r="N72">
        <f>'Corrected energy balance step 1'!O77</f>
        <v>0</v>
      </c>
      <c r="O72">
        <f>'Corrected energy balance step 1'!P77</f>
        <v>0</v>
      </c>
      <c r="P72">
        <f>'Corrected energy balance step 1'!Q77</f>
        <v>0</v>
      </c>
      <c r="Q72">
        <f>'Corrected energy balance step 1'!R77</f>
        <v>0</v>
      </c>
      <c r="R72">
        <f>'Corrected energy balance step 1'!S77</f>
        <v>0</v>
      </c>
      <c r="S72">
        <f>'Corrected energy balance step 1'!T77</f>
        <v>0</v>
      </c>
      <c r="T72">
        <f>'Corrected energy balance step 1'!U77</f>
        <v>0</v>
      </c>
      <c r="U72">
        <f>'Corrected energy balance step 1'!V77</f>
        <v>0</v>
      </c>
      <c r="V72">
        <f>'Corrected energy balance step 1'!W77</f>
        <v>0</v>
      </c>
      <c r="W72">
        <f>'Corrected energy balance step 1'!X77</f>
        <v>0</v>
      </c>
      <c r="X72">
        <f>'Corrected energy balance step 1'!Y77</f>
        <v>0</v>
      </c>
      <c r="Y72">
        <f>'Corrected energy balance step 1'!Z77</f>
        <v>0</v>
      </c>
      <c r="Z72">
        <f>'Corrected energy balance step 1'!AA77</f>
        <v>0</v>
      </c>
      <c r="AA72">
        <f>'Corrected energy balance step 1'!AB77</f>
        <v>0</v>
      </c>
      <c r="AB72">
        <f>'Corrected energy balance step 1'!AC77</f>
        <v>0</v>
      </c>
      <c r="AC72">
        <f>'Corrected energy balance step 1'!AD77</f>
        <v>0</v>
      </c>
      <c r="AD72">
        <f>'Corrected energy balance step 1'!AE77</f>
        <v>0</v>
      </c>
      <c r="AE72">
        <f>'Corrected energy balance step 1'!AF77</f>
        <v>0</v>
      </c>
      <c r="AF72">
        <f>'Corrected energy balance step 1'!AG77</f>
        <v>0</v>
      </c>
      <c r="AG72">
        <f>'Corrected energy balance step 1'!AH77</f>
        <v>0</v>
      </c>
      <c r="AH72">
        <f>'Corrected energy balance step 1'!AI77</f>
        <v>0</v>
      </c>
      <c r="AI72">
        <f>'Corrected energy balance step 1'!AJ77</f>
        <v>0</v>
      </c>
      <c r="AJ72">
        <f>'Corrected energy balance step 1'!AK77</f>
        <v>0</v>
      </c>
      <c r="AK72">
        <f>'Corrected energy balance step 1'!AL77</f>
        <v>0</v>
      </c>
      <c r="AL72">
        <f>'Corrected energy balance step 1'!AM77</f>
        <v>0</v>
      </c>
      <c r="AM72">
        <f>'Corrected energy balance step 1'!AN77</f>
        <v>0</v>
      </c>
      <c r="AN72">
        <f>'Corrected energy balance step 1'!AO77</f>
        <v>0</v>
      </c>
      <c r="AO72">
        <f>'Corrected energy balance step 1'!AP77</f>
        <v>0</v>
      </c>
      <c r="AP72">
        <f>'Corrected energy balance step 1'!AQ77</f>
        <v>0</v>
      </c>
      <c r="AQ72">
        <f>'Corrected energy balance step 1'!AR77</f>
        <v>0</v>
      </c>
      <c r="AR72">
        <f>'Corrected energy balance step 1'!AS77</f>
        <v>0</v>
      </c>
      <c r="AS72">
        <f>'Corrected energy balance step 1'!AT77</f>
        <v>0</v>
      </c>
      <c r="AT72">
        <f>'Corrected energy balance step 1'!AU77</f>
        <v>0</v>
      </c>
      <c r="AU72">
        <f>'Corrected energy balance step 1'!AV77</f>
        <v>0</v>
      </c>
      <c r="AV72">
        <f>'Corrected energy balance step 1'!AW77</f>
        <v>0</v>
      </c>
      <c r="AW72">
        <f>'Corrected energy balance step 1'!AX77</f>
        <v>0</v>
      </c>
      <c r="AX72">
        <f>'Corrected energy balance step 1'!AY77</f>
        <v>0</v>
      </c>
      <c r="AY72">
        <f>'Corrected energy balance step 1'!AZ77</f>
        <v>0</v>
      </c>
      <c r="AZ72">
        <f>'Corrected energy balance step 1'!BA77</f>
        <v>0</v>
      </c>
      <c r="BA72">
        <f>'Corrected energy balance step 1'!BB77</f>
        <v>0</v>
      </c>
      <c r="BB72">
        <f>'Corrected energy balance step 1'!BC77</f>
        <v>0</v>
      </c>
      <c r="BC72">
        <f>'Corrected energy balance step 1'!BD77</f>
        <v>0</v>
      </c>
      <c r="BD72">
        <f>'Corrected energy balance step 1'!BE77</f>
        <v>0</v>
      </c>
      <c r="BE72">
        <f>'Corrected energy balance step 1'!BF77</f>
        <v>0</v>
      </c>
      <c r="BF72">
        <f>'Corrected energy balance step 1'!BG77</f>
        <v>0</v>
      </c>
      <c r="BG72">
        <f>'Corrected energy balance step 1'!BH77</f>
        <v>0</v>
      </c>
      <c r="BH72">
        <f>'Corrected energy balance step 1'!BI77</f>
        <v>0</v>
      </c>
      <c r="BI72">
        <f>'Corrected energy balance step 1'!BJ77</f>
        <v>0</v>
      </c>
      <c r="BJ72">
        <f>'Corrected energy balance step 1'!BK77</f>
        <v>0</v>
      </c>
      <c r="BK72">
        <f>'Corrected energy balance step 1'!BL77</f>
        <v>0</v>
      </c>
      <c r="BL72">
        <f>'Corrected energy balance step 1'!BM77</f>
        <v>0</v>
      </c>
      <c r="BM72">
        <f>'Corrected energy balance step 1'!BN77</f>
        <v>0</v>
      </c>
      <c r="BN72">
        <f>'Corrected energy balance step 1'!BO77</f>
        <v>0</v>
      </c>
    </row>
    <row r="73" spans="1:66" x14ac:dyDescent="0.2">
      <c r="A73" t="s">
        <v>116</v>
      </c>
      <c r="B73">
        <f>'Corrected energy balance step 1'!C78</f>
        <v>0</v>
      </c>
      <c r="C73">
        <f>'Corrected energy balance step 1'!D78</f>
        <v>0</v>
      </c>
      <c r="D73">
        <f>'Corrected energy balance step 1'!E78</f>
        <v>0</v>
      </c>
      <c r="E73">
        <f>'Corrected energy balance step 1'!F78</f>
        <v>0</v>
      </c>
      <c r="F73">
        <f>'Corrected energy balance step 1'!G78</f>
        <v>0</v>
      </c>
      <c r="G73">
        <f>'Corrected energy balance step 1'!H78</f>
        <v>0</v>
      </c>
      <c r="H73">
        <f>'Corrected energy balance step 1'!I78</f>
        <v>0</v>
      </c>
      <c r="I73">
        <f>'Corrected energy balance step 1'!J78</f>
        <v>0</v>
      </c>
      <c r="J73">
        <f>'Corrected energy balance step 1'!K78</f>
        <v>0</v>
      </c>
      <c r="K73">
        <f>'Corrected energy balance step 1'!L78</f>
        <v>0</v>
      </c>
      <c r="L73">
        <f>'Corrected energy balance step 1'!M78</f>
        <v>0</v>
      </c>
      <c r="M73">
        <f>'Corrected energy balance step 1'!N78</f>
        <v>0</v>
      </c>
      <c r="N73">
        <f>'Corrected energy balance step 1'!O78</f>
        <v>0</v>
      </c>
      <c r="O73">
        <f>'Corrected energy balance step 1'!P78</f>
        <v>0</v>
      </c>
      <c r="P73">
        <f>'Corrected energy balance step 1'!Q78</f>
        <v>0</v>
      </c>
      <c r="Q73">
        <f>'Corrected energy balance step 1'!R78</f>
        <v>0</v>
      </c>
      <c r="R73">
        <f>'Corrected energy balance step 1'!S78</f>
        <v>0</v>
      </c>
      <c r="S73">
        <f>'Corrected energy balance step 1'!T78</f>
        <v>0</v>
      </c>
      <c r="T73">
        <f>'Corrected energy balance step 1'!U78</f>
        <v>0</v>
      </c>
      <c r="U73">
        <f>'Corrected energy balance step 1'!V78</f>
        <v>0</v>
      </c>
      <c r="V73">
        <f>'Corrected energy balance step 1'!W78</f>
        <v>0</v>
      </c>
      <c r="W73">
        <f>'Corrected energy balance step 1'!X78</f>
        <v>0</v>
      </c>
      <c r="X73">
        <f>'Corrected energy balance step 1'!Y78</f>
        <v>0</v>
      </c>
      <c r="Y73">
        <f>'Corrected energy balance step 1'!Z78</f>
        <v>0</v>
      </c>
      <c r="Z73">
        <f>'Corrected energy balance step 1'!AA78</f>
        <v>0</v>
      </c>
      <c r="AA73">
        <f>'Corrected energy balance step 1'!AB78</f>
        <v>0</v>
      </c>
      <c r="AB73">
        <f>'Corrected energy balance step 1'!AC78</f>
        <v>0</v>
      </c>
      <c r="AC73">
        <f>'Corrected energy balance step 1'!AD78</f>
        <v>0</v>
      </c>
      <c r="AD73">
        <f>'Corrected energy balance step 1'!AE78</f>
        <v>0</v>
      </c>
      <c r="AE73">
        <f>'Corrected energy balance step 1'!AF78</f>
        <v>0</v>
      </c>
      <c r="AF73">
        <f>'Corrected energy balance step 1'!AG78</f>
        <v>0</v>
      </c>
      <c r="AG73">
        <f>'Corrected energy balance step 1'!AH78</f>
        <v>0</v>
      </c>
      <c r="AH73">
        <f>'Corrected energy balance step 1'!AI78</f>
        <v>0</v>
      </c>
      <c r="AI73">
        <f>'Corrected energy balance step 1'!AJ78</f>
        <v>0</v>
      </c>
      <c r="AJ73">
        <f>'Corrected energy balance step 1'!AK78</f>
        <v>0</v>
      </c>
      <c r="AK73">
        <f>'Corrected energy balance step 1'!AL78</f>
        <v>0</v>
      </c>
      <c r="AL73">
        <f>'Corrected energy balance step 1'!AM78</f>
        <v>0</v>
      </c>
      <c r="AM73">
        <f>'Corrected energy balance step 1'!AN78</f>
        <v>0</v>
      </c>
      <c r="AN73">
        <f>'Corrected energy balance step 1'!AO78</f>
        <v>0</v>
      </c>
      <c r="AO73">
        <f>'Corrected energy balance step 1'!AP78</f>
        <v>0</v>
      </c>
      <c r="AP73">
        <f>'Corrected energy balance step 1'!AQ78</f>
        <v>0</v>
      </c>
      <c r="AQ73">
        <f>'Corrected energy balance step 1'!AR78</f>
        <v>0</v>
      </c>
      <c r="AR73">
        <f>'Corrected energy balance step 1'!AS78</f>
        <v>0</v>
      </c>
      <c r="AS73">
        <f>'Corrected energy balance step 1'!AT78</f>
        <v>0</v>
      </c>
      <c r="AT73">
        <f>'Corrected energy balance step 1'!AU78</f>
        <v>0</v>
      </c>
      <c r="AU73">
        <f>'Corrected energy balance step 1'!AV78</f>
        <v>0</v>
      </c>
      <c r="AV73">
        <f>'Corrected energy balance step 1'!AW78</f>
        <v>0</v>
      </c>
      <c r="AW73">
        <f>'Corrected energy balance step 1'!AX78</f>
        <v>0</v>
      </c>
      <c r="AX73">
        <f>'Corrected energy balance step 1'!AY78</f>
        <v>0</v>
      </c>
      <c r="AY73">
        <f>'Corrected energy balance step 1'!AZ78</f>
        <v>0</v>
      </c>
      <c r="AZ73">
        <f>'Corrected energy balance step 1'!BA78</f>
        <v>0</v>
      </c>
      <c r="BA73">
        <f>'Corrected energy balance step 1'!BB78</f>
        <v>0</v>
      </c>
      <c r="BB73">
        <f>'Corrected energy balance step 1'!BC78</f>
        <v>0</v>
      </c>
      <c r="BC73">
        <f>'Corrected energy balance step 1'!BD78</f>
        <v>0</v>
      </c>
      <c r="BD73">
        <f>'Corrected energy balance step 1'!BE78</f>
        <v>0</v>
      </c>
      <c r="BE73">
        <f>'Corrected energy balance step 1'!BF78</f>
        <v>0</v>
      </c>
      <c r="BF73">
        <f>'Corrected energy balance step 1'!BG78</f>
        <v>0</v>
      </c>
      <c r="BG73">
        <f>'Corrected energy balance step 1'!BH78</f>
        <v>0</v>
      </c>
      <c r="BH73">
        <f>'Corrected energy balance step 1'!BI78</f>
        <v>0</v>
      </c>
      <c r="BI73">
        <f>'Corrected energy balance step 1'!BJ78</f>
        <v>0</v>
      </c>
      <c r="BJ73">
        <f>'Corrected energy balance step 1'!BK78</f>
        <v>0</v>
      </c>
      <c r="BK73">
        <f>'Corrected energy balance step 1'!BL78</f>
        <v>0</v>
      </c>
      <c r="BL73">
        <f>'Corrected energy balance step 1'!BM78</f>
        <v>0</v>
      </c>
      <c r="BM73">
        <f>'Corrected energy balance step 1'!BN78</f>
        <v>0</v>
      </c>
      <c r="BN73">
        <f>'Corrected energy balance step 1'!BO78</f>
        <v>0</v>
      </c>
    </row>
    <row r="74" spans="1:66" x14ac:dyDescent="0.2">
      <c r="A74" t="s">
        <v>117</v>
      </c>
      <c r="B74">
        <f>'Corrected energy balance step 1'!C79</f>
        <v>0</v>
      </c>
      <c r="C74">
        <f>'Corrected energy balance step 1'!D79</f>
        <v>0</v>
      </c>
      <c r="D74">
        <f>'Corrected energy balance step 1'!E79</f>
        <v>0</v>
      </c>
      <c r="E74">
        <f>'Corrected energy balance step 1'!F79</f>
        <v>0</v>
      </c>
      <c r="F74">
        <f>'Corrected energy balance step 1'!G79</f>
        <v>0</v>
      </c>
      <c r="G74">
        <f>'Corrected energy balance step 1'!H79</f>
        <v>0</v>
      </c>
      <c r="H74">
        <f>'Corrected energy balance step 1'!I79</f>
        <v>0</v>
      </c>
      <c r="I74">
        <f>'Corrected energy balance step 1'!J79</f>
        <v>0</v>
      </c>
      <c r="J74">
        <f>'Corrected energy balance step 1'!K79</f>
        <v>0</v>
      </c>
      <c r="K74">
        <f>'Corrected energy balance step 1'!L79</f>
        <v>0</v>
      </c>
      <c r="L74">
        <f>'Corrected energy balance step 1'!M79</f>
        <v>0</v>
      </c>
      <c r="M74">
        <f>'Corrected energy balance step 1'!N79</f>
        <v>0</v>
      </c>
      <c r="N74">
        <f>'Corrected energy balance step 1'!O79</f>
        <v>0</v>
      </c>
      <c r="O74">
        <f>'Corrected energy balance step 1'!P79</f>
        <v>0</v>
      </c>
      <c r="P74">
        <f>'Corrected energy balance step 1'!Q79</f>
        <v>0</v>
      </c>
      <c r="Q74">
        <f>'Corrected energy balance step 1'!R79</f>
        <v>0</v>
      </c>
      <c r="R74">
        <f>'Corrected energy balance step 1'!S79</f>
        <v>0</v>
      </c>
      <c r="S74">
        <f>'Corrected energy balance step 1'!T79</f>
        <v>0</v>
      </c>
      <c r="T74">
        <f>'Corrected energy balance step 1'!U79</f>
        <v>0</v>
      </c>
      <c r="U74">
        <f>'Corrected energy balance step 1'!V79</f>
        <v>0</v>
      </c>
      <c r="V74">
        <f>'Corrected energy balance step 1'!W79</f>
        <v>0</v>
      </c>
      <c r="W74">
        <f>'Corrected energy balance step 1'!X79</f>
        <v>0</v>
      </c>
      <c r="X74">
        <f>'Corrected energy balance step 1'!Y79</f>
        <v>0</v>
      </c>
      <c r="Y74">
        <f>'Corrected energy balance step 1'!Z79</f>
        <v>0</v>
      </c>
      <c r="Z74">
        <f>'Corrected energy balance step 1'!AA79</f>
        <v>0</v>
      </c>
      <c r="AA74">
        <f>'Corrected energy balance step 1'!AB79</f>
        <v>0</v>
      </c>
      <c r="AB74">
        <f>'Corrected energy balance step 1'!AC79</f>
        <v>0</v>
      </c>
      <c r="AC74">
        <f>'Corrected energy balance step 1'!AD79</f>
        <v>0</v>
      </c>
      <c r="AD74">
        <f>'Corrected energy balance step 1'!AE79</f>
        <v>0</v>
      </c>
      <c r="AE74">
        <f>'Corrected energy balance step 1'!AF79</f>
        <v>0</v>
      </c>
      <c r="AF74">
        <f>'Corrected energy balance step 1'!AG79</f>
        <v>0</v>
      </c>
      <c r="AG74">
        <f>'Corrected energy balance step 1'!AH79</f>
        <v>0</v>
      </c>
      <c r="AH74">
        <f>'Corrected energy balance step 1'!AI79</f>
        <v>0</v>
      </c>
      <c r="AI74">
        <f>'Corrected energy balance step 1'!AJ79</f>
        <v>0</v>
      </c>
      <c r="AJ74">
        <f>'Corrected energy balance step 1'!AK79</f>
        <v>0</v>
      </c>
      <c r="AK74">
        <f>'Corrected energy balance step 1'!AL79</f>
        <v>0</v>
      </c>
      <c r="AL74">
        <f>'Corrected energy balance step 1'!AM79</f>
        <v>0</v>
      </c>
      <c r="AM74">
        <f>'Corrected energy balance step 1'!AN79</f>
        <v>0</v>
      </c>
      <c r="AN74">
        <f>'Corrected energy balance step 1'!AO79</f>
        <v>0</v>
      </c>
      <c r="AO74">
        <f>'Corrected energy balance step 1'!AP79</f>
        <v>0</v>
      </c>
      <c r="AP74">
        <f>'Corrected energy balance step 1'!AQ79</f>
        <v>0</v>
      </c>
      <c r="AQ74">
        <f>'Corrected energy balance step 1'!AR79</f>
        <v>0</v>
      </c>
      <c r="AR74">
        <f>'Corrected energy balance step 1'!AS79</f>
        <v>0</v>
      </c>
      <c r="AS74">
        <f>'Corrected energy balance step 1'!AT79</f>
        <v>0</v>
      </c>
      <c r="AT74">
        <f>'Corrected energy balance step 1'!AU79</f>
        <v>0</v>
      </c>
      <c r="AU74">
        <f>'Corrected energy balance step 1'!AV79</f>
        <v>0</v>
      </c>
      <c r="AV74">
        <f>'Corrected energy balance step 1'!AW79</f>
        <v>0</v>
      </c>
      <c r="AW74">
        <f>'Corrected energy balance step 1'!AX79</f>
        <v>0</v>
      </c>
      <c r="AX74">
        <f>'Corrected energy balance step 1'!AY79</f>
        <v>0</v>
      </c>
      <c r="AY74">
        <f>'Corrected energy balance step 1'!AZ79</f>
        <v>0</v>
      </c>
      <c r="AZ74">
        <f>'Corrected energy balance step 1'!BA79</f>
        <v>0</v>
      </c>
      <c r="BA74">
        <f>'Corrected energy balance step 1'!BB79</f>
        <v>0</v>
      </c>
      <c r="BB74">
        <f>'Corrected energy balance step 1'!BC79</f>
        <v>0</v>
      </c>
      <c r="BC74">
        <f>'Corrected energy balance step 1'!BD79</f>
        <v>0</v>
      </c>
      <c r="BD74">
        <f>'Corrected energy balance step 1'!BE79</f>
        <v>0</v>
      </c>
      <c r="BE74">
        <f>'Corrected energy balance step 1'!BF79</f>
        <v>0</v>
      </c>
      <c r="BF74">
        <f>'Corrected energy balance step 1'!BG79</f>
        <v>0</v>
      </c>
      <c r="BG74">
        <f>'Corrected energy balance step 1'!BH79</f>
        <v>0</v>
      </c>
      <c r="BH74">
        <f>'Corrected energy balance step 1'!BI79</f>
        <v>0</v>
      </c>
      <c r="BI74">
        <f>'Corrected energy balance step 1'!BJ79</f>
        <v>0</v>
      </c>
      <c r="BJ74">
        <f>'Corrected energy balance step 1'!BK79</f>
        <v>0</v>
      </c>
      <c r="BK74">
        <f>'Corrected energy balance step 1'!BL79</f>
        <v>0</v>
      </c>
      <c r="BL74">
        <f>'Corrected energy balance step 1'!BM79</f>
        <v>0</v>
      </c>
      <c r="BM74">
        <f>'Corrected energy balance step 1'!BN79</f>
        <v>0</v>
      </c>
      <c r="BN74">
        <f>'Corrected energy balance step 1'!BO79</f>
        <v>0</v>
      </c>
    </row>
    <row r="75" spans="1:66" x14ac:dyDescent="0.2">
      <c r="A75" t="s">
        <v>118</v>
      </c>
      <c r="B75">
        <f>'Corrected energy balance step 1'!C80</f>
        <v>0</v>
      </c>
      <c r="C75">
        <f>'Corrected energy balance step 1'!D80</f>
        <v>0</v>
      </c>
      <c r="D75">
        <f>'Corrected energy balance step 1'!E80</f>
        <v>0</v>
      </c>
      <c r="E75">
        <f>'Corrected energy balance step 1'!F80</f>
        <v>0</v>
      </c>
      <c r="F75">
        <f>'Corrected energy balance step 1'!G80</f>
        <v>0</v>
      </c>
      <c r="G75">
        <f>'Corrected energy balance step 1'!H80</f>
        <v>0</v>
      </c>
      <c r="H75">
        <f>'Corrected energy balance step 1'!I80</f>
        <v>0</v>
      </c>
      <c r="I75">
        <f>'Corrected energy balance step 1'!J80</f>
        <v>0</v>
      </c>
      <c r="J75">
        <f>'Corrected energy balance step 1'!K80</f>
        <v>0</v>
      </c>
      <c r="K75">
        <f>'Corrected energy balance step 1'!L80</f>
        <v>0</v>
      </c>
      <c r="L75">
        <f>'Corrected energy balance step 1'!M80</f>
        <v>0</v>
      </c>
      <c r="M75">
        <f>'Corrected energy balance step 1'!N80</f>
        <v>0</v>
      </c>
      <c r="N75">
        <f>'Corrected energy balance step 1'!O80</f>
        <v>0</v>
      </c>
      <c r="O75">
        <f>'Corrected energy balance step 1'!P80</f>
        <v>0</v>
      </c>
      <c r="P75">
        <f>'Corrected energy balance step 1'!Q80</f>
        <v>0</v>
      </c>
      <c r="Q75">
        <f>'Corrected energy balance step 1'!R80</f>
        <v>0</v>
      </c>
      <c r="R75">
        <f>'Corrected energy balance step 1'!S80</f>
        <v>0</v>
      </c>
      <c r="S75">
        <f>'Corrected energy balance step 1'!T80</f>
        <v>0</v>
      </c>
      <c r="T75">
        <f>'Corrected energy balance step 1'!U80</f>
        <v>0</v>
      </c>
      <c r="U75">
        <f>'Corrected energy balance step 1'!V80</f>
        <v>0</v>
      </c>
      <c r="V75">
        <f>'Corrected energy balance step 1'!W80</f>
        <v>0</v>
      </c>
      <c r="W75">
        <f>'Corrected energy balance step 1'!X80</f>
        <v>0</v>
      </c>
      <c r="X75">
        <f>'Corrected energy balance step 1'!Y80</f>
        <v>0</v>
      </c>
      <c r="Y75">
        <f>'Corrected energy balance step 1'!Z80</f>
        <v>0</v>
      </c>
      <c r="Z75">
        <f>'Corrected energy balance step 1'!AA80</f>
        <v>0</v>
      </c>
      <c r="AA75">
        <f>'Corrected energy balance step 1'!AB80</f>
        <v>0</v>
      </c>
      <c r="AB75">
        <f>'Corrected energy balance step 1'!AC80</f>
        <v>0</v>
      </c>
      <c r="AC75">
        <f>'Corrected energy balance step 1'!AD80</f>
        <v>0</v>
      </c>
      <c r="AD75">
        <f>'Corrected energy balance step 1'!AE80</f>
        <v>0</v>
      </c>
      <c r="AE75">
        <f>'Corrected energy balance step 1'!AF80</f>
        <v>0</v>
      </c>
      <c r="AF75">
        <f>'Corrected energy balance step 1'!AG80</f>
        <v>0</v>
      </c>
      <c r="AG75">
        <f>'Corrected energy balance step 1'!AH80</f>
        <v>0</v>
      </c>
      <c r="AH75">
        <f>'Corrected energy balance step 1'!AI80</f>
        <v>0</v>
      </c>
      <c r="AI75">
        <f>'Corrected energy balance step 1'!AJ80</f>
        <v>0</v>
      </c>
      <c r="AJ75">
        <f>'Corrected energy balance step 1'!AK80</f>
        <v>0</v>
      </c>
      <c r="AK75">
        <f>'Corrected energy balance step 1'!AL80</f>
        <v>0</v>
      </c>
      <c r="AL75">
        <f>'Corrected energy balance step 1'!AM80</f>
        <v>0</v>
      </c>
      <c r="AM75">
        <f>'Corrected energy balance step 1'!AN80</f>
        <v>0</v>
      </c>
      <c r="AN75">
        <f>'Corrected energy balance step 1'!AO80</f>
        <v>0</v>
      </c>
      <c r="AO75">
        <f>'Corrected energy balance step 1'!AP80</f>
        <v>0</v>
      </c>
      <c r="AP75">
        <f>'Corrected energy balance step 1'!AQ80</f>
        <v>0</v>
      </c>
      <c r="AQ75">
        <f>'Corrected energy balance step 1'!AR80</f>
        <v>0</v>
      </c>
      <c r="AR75">
        <f>'Corrected energy balance step 1'!AS80</f>
        <v>0</v>
      </c>
      <c r="AS75">
        <f>'Corrected energy balance step 1'!AT80</f>
        <v>0</v>
      </c>
      <c r="AT75">
        <f>'Corrected energy balance step 1'!AU80</f>
        <v>0</v>
      </c>
      <c r="AU75">
        <f>'Corrected energy balance step 1'!AV80</f>
        <v>0</v>
      </c>
      <c r="AV75">
        <f>'Corrected energy balance step 1'!AW80</f>
        <v>0</v>
      </c>
      <c r="AW75">
        <f>'Corrected energy balance step 1'!AX80</f>
        <v>0</v>
      </c>
      <c r="AX75">
        <f>'Corrected energy balance step 1'!AY80</f>
        <v>0</v>
      </c>
      <c r="AY75">
        <f>'Corrected energy balance step 1'!AZ80</f>
        <v>0</v>
      </c>
      <c r="AZ75">
        <f>'Corrected energy balance step 1'!BA80</f>
        <v>0</v>
      </c>
      <c r="BA75">
        <f>'Corrected energy balance step 1'!BB80</f>
        <v>0</v>
      </c>
      <c r="BB75">
        <f>'Corrected energy balance step 1'!BC80</f>
        <v>0</v>
      </c>
      <c r="BC75">
        <f>'Corrected energy balance step 1'!BD80</f>
        <v>0</v>
      </c>
      <c r="BD75">
        <f>'Corrected energy balance step 1'!BE80</f>
        <v>0</v>
      </c>
      <c r="BE75">
        <f>'Corrected energy balance step 1'!BF80</f>
        <v>0</v>
      </c>
      <c r="BF75">
        <f>'Corrected energy balance step 1'!BG80</f>
        <v>0</v>
      </c>
      <c r="BG75">
        <f>'Corrected energy balance step 1'!BH80</f>
        <v>0</v>
      </c>
      <c r="BH75">
        <f>'Corrected energy balance step 1'!BI80</f>
        <v>0</v>
      </c>
      <c r="BI75">
        <f>'Corrected energy balance step 1'!BJ80</f>
        <v>0</v>
      </c>
      <c r="BJ75">
        <f>'Corrected energy balance step 1'!BK80</f>
        <v>0</v>
      </c>
      <c r="BK75">
        <f>'Corrected energy balance step 1'!BL80</f>
        <v>0</v>
      </c>
      <c r="BL75">
        <f>'Corrected energy balance step 1'!BM80</f>
        <v>0</v>
      </c>
      <c r="BM75">
        <f>'Corrected energy balance step 1'!BN80</f>
        <v>0</v>
      </c>
      <c r="BN75">
        <f>'Corrected energy balance step 1'!BO80</f>
        <v>0</v>
      </c>
    </row>
    <row r="76" spans="1:66" x14ac:dyDescent="0.2">
      <c r="A76" t="s">
        <v>119</v>
      </c>
      <c r="B76">
        <f>'Corrected energy balance step 1'!C81</f>
        <v>0</v>
      </c>
      <c r="C76">
        <f>'Corrected energy balance step 1'!D81</f>
        <v>0</v>
      </c>
      <c r="D76">
        <f>'Corrected energy balance step 1'!E81</f>
        <v>0</v>
      </c>
      <c r="E76">
        <f>'Corrected energy balance step 1'!F81</f>
        <v>0</v>
      </c>
      <c r="F76">
        <f>'Corrected energy balance step 1'!G81</f>
        <v>0</v>
      </c>
      <c r="G76">
        <f>'Corrected energy balance step 1'!H81</f>
        <v>0</v>
      </c>
      <c r="H76">
        <f>'Corrected energy balance step 1'!I81</f>
        <v>0</v>
      </c>
      <c r="I76">
        <f>'Corrected energy balance step 1'!J81</f>
        <v>0</v>
      </c>
      <c r="J76">
        <f>'Corrected energy balance step 1'!K81</f>
        <v>0</v>
      </c>
      <c r="K76">
        <f>'Corrected energy balance step 1'!L81</f>
        <v>0</v>
      </c>
      <c r="L76">
        <f>'Corrected energy balance step 1'!M81</f>
        <v>0</v>
      </c>
      <c r="M76">
        <f>'Corrected energy balance step 1'!N81</f>
        <v>0</v>
      </c>
      <c r="N76">
        <f>'Corrected energy balance step 1'!O81</f>
        <v>0</v>
      </c>
      <c r="O76">
        <f>'Corrected energy balance step 1'!P81</f>
        <v>0</v>
      </c>
      <c r="P76">
        <f>'Corrected energy balance step 1'!Q81</f>
        <v>0</v>
      </c>
      <c r="Q76">
        <f>'Corrected energy balance step 1'!R81</f>
        <v>0</v>
      </c>
      <c r="R76">
        <f>'Corrected energy balance step 1'!S81</f>
        <v>0</v>
      </c>
      <c r="S76" t="e">
        <f>'Corrected energy balance step 1'!T81</f>
        <v>#DIV/0!</v>
      </c>
      <c r="T76">
        <f>'Corrected energy balance step 1'!U81</f>
        <v>0</v>
      </c>
      <c r="U76">
        <f>'Corrected energy balance step 1'!V81</f>
        <v>0</v>
      </c>
      <c r="V76">
        <f>'Corrected energy balance step 1'!W81</f>
        <v>0</v>
      </c>
      <c r="W76">
        <f>'Corrected energy balance step 1'!X81</f>
        <v>0</v>
      </c>
      <c r="X76">
        <f>'Corrected energy balance step 1'!Y81</f>
        <v>0</v>
      </c>
      <c r="Y76">
        <f>'Corrected energy balance step 1'!Z81</f>
        <v>0</v>
      </c>
      <c r="Z76">
        <f>'Corrected energy balance step 1'!AA81</f>
        <v>0</v>
      </c>
      <c r="AA76">
        <f>'Corrected energy balance step 1'!AB81</f>
        <v>0</v>
      </c>
      <c r="AB76">
        <f>'Corrected energy balance step 1'!AC81</f>
        <v>0</v>
      </c>
      <c r="AC76">
        <f>'Corrected energy balance step 1'!AD81</f>
        <v>0</v>
      </c>
      <c r="AD76">
        <f>'Corrected energy balance step 1'!AE81</f>
        <v>0</v>
      </c>
      <c r="AE76">
        <f>'Corrected energy balance step 1'!AF81</f>
        <v>0</v>
      </c>
      <c r="AF76">
        <f>'Corrected energy balance step 1'!AG81</f>
        <v>0</v>
      </c>
      <c r="AG76">
        <f>'Corrected energy balance step 1'!AH81</f>
        <v>0</v>
      </c>
      <c r="AH76">
        <f>'Corrected energy balance step 1'!AI81</f>
        <v>0</v>
      </c>
      <c r="AI76">
        <f>'Corrected energy balance step 1'!AJ81</f>
        <v>0</v>
      </c>
      <c r="AJ76">
        <f>'Corrected energy balance step 1'!AK81</f>
        <v>0</v>
      </c>
      <c r="AK76">
        <f>'Corrected energy balance step 1'!AL81</f>
        <v>0</v>
      </c>
      <c r="AL76">
        <f>'Corrected energy balance step 1'!AM81</f>
        <v>0</v>
      </c>
      <c r="AM76">
        <f>'Corrected energy balance step 1'!AN81</f>
        <v>0</v>
      </c>
      <c r="AN76">
        <f>'Corrected energy balance step 1'!AO81</f>
        <v>0</v>
      </c>
      <c r="AO76">
        <f>'Corrected energy balance step 1'!AP81</f>
        <v>0</v>
      </c>
      <c r="AP76">
        <f>'Corrected energy balance step 1'!AQ81</f>
        <v>0</v>
      </c>
      <c r="AQ76">
        <f>'Corrected energy balance step 1'!AR81</f>
        <v>0</v>
      </c>
      <c r="AR76">
        <f>'Corrected energy balance step 1'!AS81</f>
        <v>0</v>
      </c>
      <c r="AS76">
        <f>'Corrected energy balance step 1'!AT81</f>
        <v>0</v>
      </c>
      <c r="AT76" t="e">
        <f>'Corrected energy balance step 1'!AU81</f>
        <v>#DIV/0!</v>
      </c>
      <c r="AU76" t="e">
        <f>'Corrected energy balance step 1'!AV81</f>
        <v>#DIV/0!</v>
      </c>
      <c r="AV76">
        <f>'Corrected energy balance step 1'!AW81</f>
        <v>0</v>
      </c>
      <c r="AW76">
        <f>'Corrected energy balance step 1'!AX81</f>
        <v>0</v>
      </c>
      <c r="AX76">
        <f>'Corrected energy balance step 1'!AY81</f>
        <v>0</v>
      </c>
      <c r="AY76" t="e">
        <f>'Corrected energy balance step 1'!AZ81</f>
        <v>#DIV/0!</v>
      </c>
      <c r="AZ76">
        <f>'Corrected energy balance step 1'!BA81</f>
        <v>0</v>
      </c>
      <c r="BA76">
        <f>'Corrected energy balance step 1'!BB81</f>
        <v>0</v>
      </c>
      <c r="BB76">
        <f>'Corrected energy balance step 1'!BC81</f>
        <v>0</v>
      </c>
      <c r="BC76">
        <f>'Corrected energy balance step 1'!BD81</f>
        <v>0</v>
      </c>
      <c r="BD76">
        <f>'Corrected energy balance step 1'!BE81</f>
        <v>0</v>
      </c>
      <c r="BE76">
        <f>'Corrected energy balance step 1'!BF81</f>
        <v>0</v>
      </c>
      <c r="BF76">
        <f>'Corrected energy balance step 1'!BG81</f>
        <v>0</v>
      </c>
      <c r="BG76">
        <f>'Corrected energy balance step 1'!BH81</f>
        <v>0</v>
      </c>
      <c r="BH76">
        <f>'Corrected energy balance step 1'!BI81</f>
        <v>0</v>
      </c>
      <c r="BI76">
        <f>'Corrected energy balance step 1'!BJ81</f>
        <v>0</v>
      </c>
      <c r="BJ76">
        <f>'Corrected energy balance step 1'!BK81</f>
        <v>0</v>
      </c>
      <c r="BK76">
        <f>'Corrected energy balance step 1'!BL81</f>
        <v>0</v>
      </c>
      <c r="BL76" t="e">
        <f>'Corrected energy balance step 1'!BM81</f>
        <v>#DIV/0!</v>
      </c>
      <c r="BM76" t="e">
        <f>'Corrected energy balance step 1'!BN81</f>
        <v>#DIV/0!</v>
      </c>
      <c r="BN76">
        <f>'Corrected energy balance step 1'!BO81</f>
        <v>0</v>
      </c>
    </row>
    <row r="77" spans="1:66" x14ac:dyDescent="0.2">
      <c r="A77" t="s">
        <v>120</v>
      </c>
      <c r="B77">
        <f>'Corrected energy balance step 1'!C82</f>
        <v>0</v>
      </c>
      <c r="C77">
        <f>'Corrected energy balance step 1'!D82</f>
        <v>0</v>
      </c>
      <c r="D77">
        <f>'Corrected energy balance step 1'!E82</f>
        <v>0</v>
      </c>
      <c r="E77">
        <f>'Corrected energy balance step 1'!F82</f>
        <v>0</v>
      </c>
      <c r="F77">
        <f>'Corrected energy balance step 1'!G82</f>
        <v>0</v>
      </c>
      <c r="G77">
        <f>'Corrected energy balance step 1'!H82</f>
        <v>0</v>
      </c>
      <c r="H77">
        <f>'Corrected energy balance step 1'!I82</f>
        <v>0</v>
      </c>
      <c r="I77">
        <f>'Corrected energy balance step 1'!J82</f>
        <v>0</v>
      </c>
      <c r="J77">
        <f>'Corrected energy balance step 1'!K82</f>
        <v>0</v>
      </c>
      <c r="K77">
        <f>'Corrected energy balance step 1'!L82</f>
        <v>0</v>
      </c>
      <c r="L77">
        <f>'Corrected energy balance step 1'!M82</f>
        <v>0</v>
      </c>
      <c r="M77">
        <f>'Corrected energy balance step 1'!N82</f>
        <v>0</v>
      </c>
      <c r="N77">
        <f>'Corrected energy balance step 1'!O82</f>
        <v>0</v>
      </c>
      <c r="O77">
        <f>'Corrected energy balance step 1'!P82</f>
        <v>0</v>
      </c>
      <c r="P77">
        <f>'Corrected energy balance step 1'!Q82</f>
        <v>0</v>
      </c>
      <c r="Q77">
        <f>'Corrected energy balance step 1'!R82</f>
        <v>0</v>
      </c>
      <c r="R77">
        <f>'Corrected energy balance step 1'!S82</f>
        <v>0</v>
      </c>
      <c r="S77" t="e">
        <f>'Corrected energy balance step 1'!T82</f>
        <v>#DIV/0!</v>
      </c>
      <c r="T77">
        <f>'Corrected energy balance step 1'!U82</f>
        <v>0</v>
      </c>
      <c r="U77">
        <f>'Corrected energy balance step 1'!V82</f>
        <v>0</v>
      </c>
      <c r="V77">
        <f>'Corrected energy balance step 1'!W82</f>
        <v>0</v>
      </c>
      <c r="W77">
        <f>'Corrected energy balance step 1'!X82</f>
        <v>0</v>
      </c>
      <c r="X77">
        <f>'Corrected energy balance step 1'!Y82</f>
        <v>0</v>
      </c>
      <c r="Y77">
        <f>'Corrected energy balance step 1'!Z82</f>
        <v>0</v>
      </c>
      <c r="Z77">
        <f>'Corrected energy balance step 1'!AA82</f>
        <v>0</v>
      </c>
      <c r="AA77">
        <f>'Corrected energy balance step 1'!AB82</f>
        <v>0</v>
      </c>
      <c r="AB77">
        <f>'Corrected energy balance step 1'!AC82</f>
        <v>0</v>
      </c>
      <c r="AC77">
        <f>'Corrected energy balance step 1'!AD82</f>
        <v>0</v>
      </c>
      <c r="AD77">
        <f>'Corrected energy balance step 1'!AE82</f>
        <v>0</v>
      </c>
      <c r="AE77">
        <f>'Corrected energy balance step 1'!AF82</f>
        <v>0</v>
      </c>
      <c r="AF77">
        <f>'Corrected energy balance step 1'!AG82</f>
        <v>0</v>
      </c>
      <c r="AG77">
        <f>'Corrected energy balance step 1'!AH82</f>
        <v>0</v>
      </c>
      <c r="AH77">
        <f>'Corrected energy balance step 1'!AI82</f>
        <v>0</v>
      </c>
      <c r="AI77">
        <f>'Corrected energy balance step 1'!AJ82</f>
        <v>0</v>
      </c>
      <c r="AJ77">
        <f>'Corrected energy balance step 1'!AK82</f>
        <v>0</v>
      </c>
      <c r="AK77">
        <f>'Corrected energy balance step 1'!AL82</f>
        <v>0</v>
      </c>
      <c r="AL77">
        <f>'Corrected energy balance step 1'!AM82</f>
        <v>0</v>
      </c>
      <c r="AM77">
        <f>'Corrected energy balance step 1'!AN82</f>
        <v>0</v>
      </c>
      <c r="AN77">
        <f>'Corrected energy balance step 1'!AO82</f>
        <v>0</v>
      </c>
      <c r="AO77">
        <f>'Corrected energy balance step 1'!AP82</f>
        <v>0</v>
      </c>
      <c r="AP77">
        <f>'Corrected energy balance step 1'!AQ82</f>
        <v>0</v>
      </c>
      <c r="AQ77">
        <f>'Corrected energy balance step 1'!AR82</f>
        <v>0</v>
      </c>
      <c r="AR77">
        <f>'Corrected energy balance step 1'!AS82</f>
        <v>0</v>
      </c>
      <c r="AS77">
        <f>'Corrected energy balance step 1'!AT82</f>
        <v>0</v>
      </c>
      <c r="AT77" t="e">
        <f>'Corrected energy balance step 1'!AU82</f>
        <v>#DIV/0!</v>
      </c>
      <c r="AU77" t="e">
        <f>'Corrected energy balance step 1'!AV82</f>
        <v>#DIV/0!</v>
      </c>
      <c r="AV77">
        <f>'Corrected energy balance step 1'!AW82</f>
        <v>0</v>
      </c>
      <c r="AW77">
        <f>'Corrected energy balance step 1'!AX82</f>
        <v>0</v>
      </c>
      <c r="AX77">
        <f>'Corrected energy balance step 1'!AY82</f>
        <v>0</v>
      </c>
      <c r="AY77" t="e">
        <f>'Corrected energy balance step 1'!AZ82</f>
        <v>#DIV/0!</v>
      </c>
      <c r="AZ77">
        <f>'Corrected energy balance step 1'!BA82</f>
        <v>0</v>
      </c>
      <c r="BA77">
        <f>'Corrected energy balance step 1'!BB82</f>
        <v>0</v>
      </c>
      <c r="BB77">
        <f>'Corrected energy balance step 1'!BC82</f>
        <v>0</v>
      </c>
      <c r="BC77">
        <f>'Corrected energy balance step 1'!BD82</f>
        <v>0</v>
      </c>
      <c r="BD77">
        <f>'Corrected energy balance step 1'!BE82</f>
        <v>0</v>
      </c>
      <c r="BE77">
        <f>'Corrected energy balance step 1'!BF82</f>
        <v>0</v>
      </c>
      <c r="BF77">
        <f>'Corrected energy balance step 1'!BG82</f>
        <v>0</v>
      </c>
      <c r="BG77">
        <f>'Corrected energy balance step 1'!BH82</f>
        <v>0</v>
      </c>
      <c r="BH77">
        <f>'Corrected energy balance step 1'!BI82</f>
        <v>0</v>
      </c>
      <c r="BI77">
        <f>'Corrected energy balance step 1'!BJ82</f>
        <v>0</v>
      </c>
      <c r="BJ77">
        <f>'Corrected energy balance step 1'!BK82</f>
        <v>0</v>
      </c>
      <c r="BK77">
        <f>'Corrected energy balance step 1'!BL82</f>
        <v>0</v>
      </c>
      <c r="BL77" t="e">
        <f>'Corrected energy balance step 1'!BM82</f>
        <v>#DIV/0!</v>
      </c>
      <c r="BM77" t="e">
        <f>'Corrected energy balance step 1'!BN82</f>
        <v>#DIV/0!</v>
      </c>
      <c r="BN77">
        <f>'Corrected energy balance step 1'!BO82</f>
        <v>0</v>
      </c>
    </row>
    <row r="78" spans="1:66" x14ac:dyDescent="0.2">
      <c r="A78" t="s">
        <v>121</v>
      </c>
      <c r="B78">
        <f>'Corrected energy balance step 1'!C83</f>
        <v>0</v>
      </c>
      <c r="C78">
        <f>'Corrected energy balance step 1'!D83</f>
        <v>0</v>
      </c>
      <c r="D78">
        <f>'Corrected energy balance step 1'!E83</f>
        <v>0</v>
      </c>
      <c r="E78">
        <f>'Corrected energy balance step 1'!F83</f>
        <v>0</v>
      </c>
      <c r="F78">
        <f>'Corrected energy balance step 1'!G83</f>
        <v>0</v>
      </c>
      <c r="G78">
        <f>'Corrected energy balance step 1'!H83</f>
        <v>0</v>
      </c>
      <c r="H78">
        <f>'Corrected energy balance step 1'!I83</f>
        <v>0</v>
      </c>
      <c r="I78">
        <f>'Corrected energy balance step 1'!J83</f>
        <v>0</v>
      </c>
      <c r="J78">
        <f>'Corrected energy balance step 1'!K83</f>
        <v>0</v>
      </c>
      <c r="K78">
        <f>'Corrected energy balance step 1'!L83</f>
        <v>0</v>
      </c>
      <c r="L78">
        <f>'Corrected energy balance step 1'!M83</f>
        <v>0</v>
      </c>
      <c r="M78">
        <f>'Corrected energy balance step 1'!N83</f>
        <v>0</v>
      </c>
      <c r="N78">
        <f>'Corrected energy balance step 1'!O83</f>
        <v>0</v>
      </c>
      <c r="O78">
        <f>'Corrected energy balance step 1'!P83</f>
        <v>0</v>
      </c>
      <c r="P78">
        <f>'Corrected energy balance step 1'!Q83</f>
        <v>0</v>
      </c>
      <c r="Q78">
        <f>'Corrected energy balance step 1'!R83</f>
        <v>0</v>
      </c>
      <c r="R78">
        <f>'Corrected energy balance step 1'!S83</f>
        <v>0</v>
      </c>
      <c r="S78" t="e">
        <f>'Corrected energy balance step 1'!T83</f>
        <v>#DIV/0!</v>
      </c>
      <c r="T78">
        <f>'Corrected energy balance step 1'!U83</f>
        <v>0</v>
      </c>
      <c r="U78">
        <f>'Corrected energy balance step 1'!V83</f>
        <v>0</v>
      </c>
      <c r="V78">
        <f>'Corrected energy balance step 1'!W83</f>
        <v>0</v>
      </c>
      <c r="W78">
        <f>'Corrected energy balance step 1'!X83</f>
        <v>0</v>
      </c>
      <c r="X78">
        <f>'Corrected energy balance step 1'!Y83</f>
        <v>0</v>
      </c>
      <c r="Y78">
        <f>'Corrected energy balance step 1'!Z83</f>
        <v>0</v>
      </c>
      <c r="Z78">
        <f>'Corrected energy balance step 1'!AA83</f>
        <v>0</v>
      </c>
      <c r="AA78">
        <f>'Corrected energy balance step 1'!AB83</f>
        <v>0</v>
      </c>
      <c r="AB78">
        <f>'Corrected energy balance step 1'!AC83</f>
        <v>0</v>
      </c>
      <c r="AC78">
        <f>'Corrected energy balance step 1'!AD83</f>
        <v>0</v>
      </c>
      <c r="AD78">
        <f>'Corrected energy balance step 1'!AE83</f>
        <v>0</v>
      </c>
      <c r="AE78">
        <f>'Corrected energy balance step 1'!AF83</f>
        <v>0</v>
      </c>
      <c r="AF78">
        <f>'Corrected energy balance step 1'!AG83</f>
        <v>0</v>
      </c>
      <c r="AG78">
        <f>'Corrected energy balance step 1'!AH83</f>
        <v>0</v>
      </c>
      <c r="AH78">
        <f>'Corrected energy balance step 1'!AI83</f>
        <v>0</v>
      </c>
      <c r="AI78">
        <f>'Corrected energy balance step 1'!AJ83</f>
        <v>0</v>
      </c>
      <c r="AJ78">
        <f>'Corrected energy balance step 1'!AK83</f>
        <v>0</v>
      </c>
      <c r="AK78">
        <f>'Corrected energy balance step 1'!AL83</f>
        <v>0</v>
      </c>
      <c r="AL78">
        <f>'Corrected energy balance step 1'!AM83</f>
        <v>0</v>
      </c>
      <c r="AM78">
        <f>'Corrected energy balance step 1'!AN83</f>
        <v>0</v>
      </c>
      <c r="AN78">
        <f>'Corrected energy balance step 1'!AO83</f>
        <v>0</v>
      </c>
      <c r="AO78">
        <f>'Corrected energy balance step 1'!AP83</f>
        <v>0</v>
      </c>
      <c r="AP78">
        <f>'Corrected energy balance step 1'!AQ83</f>
        <v>0</v>
      </c>
      <c r="AQ78">
        <f>'Corrected energy balance step 1'!AR83</f>
        <v>0</v>
      </c>
      <c r="AR78">
        <f>'Corrected energy balance step 1'!AS83</f>
        <v>0</v>
      </c>
      <c r="AS78">
        <f>'Corrected energy balance step 1'!AT83</f>
        <v>0</v>
      </c>
      <c r="AT78" t="e">
        <f>'Corrected energy balance step 1'!AU83</f>
        <v>#DIV/0!</v>
      </c>
      <c r="AU78" t="e">
        <f>'Corrected energy balance step 1'!AV83</f>
        <v>#DIV/0!</v>
      </c>
      <c r="AV78">
        <f>'Corrected energy balance step 1'!AW83</f>
        <v>0</v>
      </c>
      <c r="AW78">
        <f>'Corrected energy balance step 1'!AX83</f>
        <v>0</v>
      </c>
      <c r="AX78">
        <f>'Corrected energy balance step 1'!AY83</f>
        <v>0</v>
      </c>
      <c r="AY78" t="e">
        <f>'Corrected energy balance step 1'!AZ83</f>
        <v>#DIV/0!</v>
      </c>
      <c r="AZ78">
        <f>'Corrected energy balance step 1'!BA83</f>
        <v>0</v>
      </c>
      <c r="BA78">
        <f>'Corrected energy balance step 1'!BB83</f>
        <v>0</v>
      </c>
      <c r="BB78">
        <f>'Corrected energy balance step 1'!BC83</f>
        <v>0</v>
      </c>
      <c r="BC78">
        <f>'Corrected energy balance step 1'!BD83</f>
        <v>0</v>
      </c>
      <c r="BD78">
        <f>'Corrected energy balance step 1'!BE83</f>
        <v>0</v>
      </c>
      <c r="BE78">
        <f>'Corrected energy balance step 1'!BF83</f>
        <v>0</v>
      </c>
      <c r="BF78">
        <f>'Corrected energy balance step 1'!BG83</f>
        <v>0</v>
      </c>
      <c r="BG78">
        <f>'Corrected energy balance step 1'!BH83</f>
        <v>0</v>
      </c>
      <c r="BH78">
        <f>'Corrected energy balance step 1'!BI83</f>
        <v>0</v>
      </c>
      <c r="BI78">
        <f>'Corrected energy balance step 1'!BJ83</f>
        <v>0</v>
      </c>
      <c r="BJ78">
        <f>'Corrected energy balance step 1'!BK83</f>
        <v>0</v>
      </c>
      <c r="BK78">
        <f>'Corrected energy balance step 1'!BL83</f>
        <v>0</v>
      </c>
      <c r="BL78" t="e">
        <f>'Corrected energy balance step 1'!BM83</f>
        <v>#DIV/0!</v>
      </c>
      <c r="BM78" t="e">
        <f>'Corrected energy balance step 1'!BN83</f>
        <v>#DIV/0!</v>
      </c>
      <c r="BN78">
        <f>'Corrected energy balance step 1'!BO83</f>
        <v>0</v>
      </c>
    </row>
    <row r="79" spans="1:66" x14ac:dyDescent="0.2">
      <c r="A79" t="s">
        <v>122</v>
      </c>
      <c r="B79">
        <f>'Corrected energy balance step 1'!C84</f>
        <v>0</v>
      </c>
      <c r="C79">
        <f>'Corrected energy balance step 1'!D84</f>
        <v>0</v>
      </c>
      <c r="D79">
        <f>'Corrected energy balance step 1'!E84</f>
        <v>0</v>
      </c>
      <c r="E79">
        <f>'Corrected energy balance step 1'!F84</f>
        <v>0</v>
      </c>
      <c r="F79">
        <f>'Corrected energy balance step 1'!G84</f>
        <v>0</v>
      </c>
      <c r="G79">
        <f>'Corrected energy balance step 1'!H84</f>
        <v>0</v>
      </c>
      <c r="H79">
        <f>'Corrected energy balance step 1'!I84</f>
        <v>0</v>
      </c>
      <c r="I79">
        <f>'Corrected energy balance step 1'!J84</f>
        <v>0</v>
      </c>
      <c r="J79">
        <f>'Corrected energy balance step 1'!K84</f>
        <v>0</v>
      </c>
      <c r="K79">
        <f>'Corrected energy balance step 1'!L84</f>
        <v>0</v>
      </c>
      <c r="L79">
        <f>'Corrected energy balance step 1'!M84</f>
        <v>0</v>
      </c>
      <c r="M79">
        <f>'Corrected energy balance step 1'!N84</f>
        <v>0</v>
      </c>
      <c r="N79">
        <f>'Corrected energy balance step 1'!O84</f>
        <v>0</v>
      </c>
      <c r="O79">
        <f>'Corrected energy balance step 1'!P84</f>
        <v>0</v>
      </c>
      <c r="P79">
        <f>'Corrected energy balance step 1'!Q84</f>
        <v>0</v>
      </c>
      <c r="Q79">
        <f>'Corrected energy balance step 1'!R84</f>
        <v>0</v>
      </c>
      <c r="R79">
        <f>'Corrected energy balance step 1'!S84</f>
        <v>0</v>
      </c>
      <c r="S79" t="e">
        <f>'Corrected energy balance step 1'!T84</f>
        <v>#DIV/0!</v>
      </c>
      <c r="T79">
        <f>'Corrected energy balance step 1'!U84</f>
        <v>0</v>
      </c>
      <c r="U79">
        <f>'Corrected energy balance step 1'!V84</f>
        <v>0</v>
      </c>
      <c r="V79">
        <f>'Corrected energy balance step 1'!W84</f>
        <v>0</v>
      </c>
      <c r="W79">
        <f>'Corrected energy balance step 1'!X84</f>
        <v>0</v>
      </c>
      <c r="X79">
        <f>'Corrected energy balance step 1'!Y84</f>
        <v>0</v>
      </c>
      <c r="Y79">
        <f>'Corrected energy balance step 1'!Z84</f>
        <v>0</v>
      </c>
      <c r="Z79">
        <f>'Corrected energy balance step 1'!AA84</f>
        <v>0</v>
      </c>
      <c r="AA79">
        <f>'Corrected energy balance step 1'!AB84</f>
        <v>0</v>
      </c>
      <c r="AB79">
        <f>'Corrected energy balance step 1'!AC84</f>
        <v>0</v>
      </c>
      <c r="AC79">
        <f>'Corrected energy balance step 1'!AD84</f>
        <v>0</v>
      </c>
      <c r="AD79">
        <f>'Corrected energy balance step 1'!AE84</f>
        <v>0</v>
      </c>
      <c r="AE79">
        <f>'Corrected energy balance step 1'!AF84</f>
        <v>0</v>
      </c>
      <c r="AF79">
        <f>'Corrected energy balance step 1'!AG84</f>
        <v>0</v>
      </c>
      <c r="AG79">
        <f>'Corrected energy balance step 1'!AH84</f>
        <v>0</v>
      </c>
      <c r="AH79">
        <f>'Corrected energy balance step 1'!AI84</f>
        <v>0</v>
      </c>
      <c r="AI79">
        <f>'Corrected energy balance step 1'!AJ84</f>
        <v>0</v>
      </c>
      <c r="AJ79">
        <f>'Corrected energy balance step 1'!AK84</f>
        <v>0</v>
      </c>
      <c r="AK79">
        <f>'Corrected energy balance step 1'!AL84</f>
        <v>0</v>
      </c>
      <c r="AL79">
        <f>'Corrected energy balance step 1'!AM84</f>
        <v>0</v>
      </c>
      <c r="AM79">
        <f>'Corrected energy balance step 1'!AN84</f>
        <v>0</v>
      </c>
      <c r="AN79">
        <f>'Corrected energy balance step 1'!AO84</f>
        <v>0</v>
      </c>
      <c r="AO79">
        <f>'Corrected energy balance step 1'!AP84</f>
        <v>0</v>
      </c>
      <c r="AP79">
        <f>'Corrected energy balance step 1'!AQ84</f>
        <v>0</v>
      </c>
      <c r="AQ79">
        <f>'Corrected energy balance step 1'!AR84</f>
        <v>0</v>
      </c>
      <c r="AR79">
        <f>'Corrected energy balance step 1'!AS84</f>
        <v>0</v>
      </c>
      <c r="AS79">
        <f>'Corrected energy balance step 1'!AT84</f>
        <v>0</v>
      </c>
      <c r="AT79" t="e">
        <f>'Corrected energy balance step 1'!AU84</f>
        <v>#DIV/0!</v>
      </c>
      <c r="AU79" t="e">
        <f>'Corrected energy balance step 1'!AV84</f>
        <v>#DIV/0!</v>
      </c>
      <c r="AV79">
        <f>'Corrected energy balance step 1'!AW84</f>
        <v>0</v>
      </c>
      <c r="AW79">
        <f>'Corrected energy balance step 1'!AX84</f>
        <v>0</v>
      </c>
      <c r="AX79">
        <f>'Corrected energy balance step 1'!AY84</f>
        <v>0</v>
      </c>
      <c r="AY79" t="e">
        <f>'Corrected energy balance step 1'!AZ84</f>
        <v>#DIV/0!</v>
      </c>
      <c r="AZ79">
        <f>'Corrected energy balance step 1'!BA84</f>
        <v>0</v>
      </c>
      <c r="BA79">
        <f>'Corrected energy balance step 1'!BB84</f>
        <v>0</v>
      </c>
      <c r="BB79">
        <f>'Corrected energy balance step 1'!BC84</f>
        <v>0</v>
      </c>
      <c r="BC79">
        <f>'Corrected energy balance step 1'!BD84</f>
        <v>0</v>
      </c>
      <c r="BD79">
        <f>'Corrected energy balance step 1'!BE84</f>
        <v>0</v>
      </c>
      <c r="BE79">
        <f>'Corrected energy balance step 1'!BF84</f>
        <v>0</v>
      </c>
      <c r="BF79">
        <f>'Corrected energy balance step 1'!BG84</f>
        <v>0</v>
      </c>
      <c r="BG79">
        <f>'Corrected energy balance step 1'!BH84</f>
        <v>0</v>
      </c>
      <c r="BH79">
        <f>'Corrected energy balance step 1'!BI84</f>
        <v>0</v>
      </c>
      <c r="BI79">
        <f>'Corrected energy balance step 1'!BJ84</f>
        <v>0</v>
      </c>
      <c r="BJ79">
        <f>'Corrected energy balance step 1'!BK84</f>
        <v>0</v>
      </c>
      <c r="BK79">
        <f>'Corrected energy balance step 1'!BL84</f>
        <v>0</v>
      </c>
      <c r="BL79" t="e">
        <f>'Corrected energy balance step 1'!BM84</f>
        <v>#DIV/0!</v>
      </c>
      <c r="BM79" t="e">
        <f>'Corrected energy balance step 1'!BN84</f>
        <v>#DIV/0!</v>
      </c>
      <c r="BN79">
        <f>'Corrected energy balance step 1'!BO84</f>
        <v>0</v>
      </c>
    </row>
    <row r="80" spans="1:66" x14ac:dyDescent="0.2">
      <c r="A80" t="s">
        <v>123</v>
      </c>
      <c r="B80">
        <f>'Corrected energy balance step 1'!C85</f>
        <v>0</v>
      </c>
      <c r="C80">
        <f>'Corrected energy balance step 1'!D85</f>
        <v>0</v>
      </c>
      <c r="D80">
        <f>'Corrected energy balance step 1'!E85</f>
        <v>0</v>
      </c>
      <c r="E80">
        <f>'Corrected energy balance step 1'!F85</f>
        <v>0</v>
      </c>
      <c r="F80">
        <f>'Corrected energy balance step 1'!G85</f>
        <v>0</v>
      </c>
      <c r="G80">
        <f>'Corrected energy balance step 1'!H85</f>
        <v>0</v>
      </c>
      <c r="H80">
        <f>'Corrected energy balance step 1'!I85</f>
        <v>0</v>
      </c>
      <c r="I80">
        <f>'Corrected energy balance step 1'!J85</f>
        <v>0</v>
      </c>
      <c r="J80">
        <f>'Corrected energy balance step 1'!K85</f>
        <v>0</v>
      </c>
      <c r="K80">
        <f>'Corrected energy balance step 1'!L85</f>
        <v>0</v>
      </c>
      <c r="L80">
        <f>'Corrected energy balance step 1'!M85</f>
        <v>0</v>
      </c>
      <c r="M80">
        <f>'Corrected energy balance step 1'!N85</f>
        <v>0</v>
      </c>
      <c r="N80">
        <f>'Corrected energy balance step 1'!O85</f>
        <v>0</v>
      </c>
      <c r="O80">
        <f>'Corrected energy balance step 1'!P85</f>
        <v>0</v>
      </c>
      <c r="P80">
        <f>'Corrected energy balance step 1'!Q85</f>
        <v>0</v>
      </c>
      <c r="Q80">
        <f>'Corrected energy balance step 1'!R85</f>
        <v>0</v>
      </c>
      <c r="R80">
        <f>'Corrected energy balance step 1'!S85</f>
        <v>0</v>
      </c>
      <c r="S80">
        <f>'Corrected energy balance step 1'!T85</f>
        <v>0</v>
      </c>
      <c r="T80">
        <f>'Corrected energy balance step 1'!U85</f>
        <v>0</v>
      </c>
      <c r="U80">
        <f>'Corrected energy balance step 1'!V85</f>
        <v>0</v>
      </c>
      <c r="V80">
        <f>'Corrected energy balance step 1'!W85</f>
        <v>0</v>
      </c>
      <c r="W80">
        <f>'Corrected energy balance step 1'!X85</f>
        <v>0</v>
      </c>
      <c r="X80">
        <f>'Corrected energy balance step 1'!Y85</f>
        <v>0</v>
      </c>
      <c r="Y80">
        <f>'Corrected energy balance step 1'!Z85</f>
        <v>0</v>
      </c>
      <c r="Z80">
        <f>'Corrected energy balance step 1'!AA85</f>
        <v>0</v>
      </c>
      <c r="AA80">
        <f>'Corrected energy balance step 1'!AB85</f>
        <v>0</v>
      </c>
      <c r="AB80">
        <f>'Corrected energy balance step 1'!AC85</f>
        <v>0</v>
      </c>
      <c r="AC80">
        <f>'Corrected energy balance step 1'!AD85</f>
        <v>0</v>
      </c>
      <c r="AD80">
        <f>'Corrected energy balance step 1'!AE85</f>
        <v>0</v>
      </c>
      <c r="AE80">
        <f>'Corrected energy balance step 1'!AF85</f>
        <v>0</v>
      </c>
      <c r="AF80">
        <f>'Corrected energy balance step 1'!AG85</f>
        <v>0</v>
      </c>
      <c r="AG80">
        <f>'Corrected energy balance step 1'!AH85</f>
        <v>0</v>
      </c>
      <c r="AH80">
        <f>'Corrected energy balance step 1'!AI85</f>
        <v>0</v>
      </c>
      <c r="AI80">
        <f>'Corrected energy balance step 1'!AJ85</f>
        <v>0</v>
      </c>
      <c r="AJ80">
        <f>'Corrected energy balance step 1'!AK85</f>
        <v>0</v>
      </c>
      <c r="AK80">
        <f>'Corrected energy balance step 1'!AL85</f>
        <v>0</v>
      </c>
      <c r="AL80">
        <f>'Corrected energy balance step 1'!AM85</f>
        <v>0</v>
      </c>
      <c r="AM80">
        <f>'Corrected energy balance step 1'!AN85</f>
        <v>0</v>
      </c>
      <c r="AN80">
        <f>'Corrected energy balance step 1'!AO85</f>
        <v>0</v>
      </c>
      <c r="AO80">
        <f>'Corrected energy balance step 1'!AP85</f>
        <v>0</v>
      </c>
      <c r="AP80">
        <f>'Corrected energy balance step 1'!AQ85</f>
        <v>0</v>
      </c>
      <c r="AQ80">
        <f>'Corrected energy balance step 1'!AR85</f>
        <v>0</v>
      </c>
      <c r="AR80">
        <f>'Corrected energy balance step 1'!AS85</f>
        <v>0</v>
      </c>
      <c r="AS80">
        <f>'Corrected energy balance step 1'!AT85</f>
        <v>0</v>
      </c>
      <c r="AT80">
        <f>'Corrected energy balance step 1'!AU85</f>
        <v>0</v>
      </c>
      <c r="AU80">
        <f>'Corrected energy balance step 1'!AV85</f>
        <v>0</v>
      </c>
      <c r="AV80">
        <f>'Corrected energy balance step 1'!AW85</f>
        <v>0</v>
      </c>
      <c r="AW80">
        <f>'Corrected energy balance step 1'!AX85</f>
        <v>0</v>
      </c>
      <c r="AX80">
        <f>'Corrected energy balance step 1'!AY85</f>
        <v>0</v>
      </c>
      <c r="AY80">
        <f>'Corrected energy balance step 1'!AZ85</f>
        <v>0</v>
      </c>
      <c r="AZ80">
        <f>'Corrected energy balance step 1'!BA85</f>
        <v>0</v>
      </c>
      <c r="BA80">
        <f>'Corrected energy balance step 1'!BB85</f>
        <v>0</v>
      </c>
      <c r="BB80">
        <f>'Corrected energy balance step 1'!BC85</f>
        <v>0</v>
      </c>
      <c r="BC80">
        <f>'Corrected energy balance step 1'!BD85</f>
        <v>0</v>
      </c>
      <c r="BD80">
        <f>'Corrected energy balance step 1'!BE85</f>
        <v>0</v>
      </c>
      <c r="BE80">
        <f>'Corrected energy balance step 1'!BF85</f>
        <v>0</v>
      </c>
      <c r="BF80">
        <f>'Corrected energy balance step 1'!BG85</f>
        <v>0</v>
      </c>
      <c r="BG80">
        <f>'Corrected energy balance step 1'!BH85</f>
        <v>0</v>
      </c>
      <c r="BH80">
        <f>'Corrected energy balance step 1'!BI85</f>
        <v>0</v>
      </c>
      <c r="BI80">
        <f>'Corrected energy balance step 1'!BJ85</f>
        <v>0</v>
      </c>
      <c r="BJ80">
        <f>'Corrected energy balance step 1'!BK85</f>
        <v>0</v>
      </c>
      <c r="BK80">
        <f>'Corrected energy balance step 1'!BL85</f>
        <v>0</v>
      </c>
      <c r="BL80">
        <f>'Corrected energy balance step 1'!BM85</f>
        <v>0</v>
      </c>
      <c r="BM80">
        <f>'Corrected energy balance step 1'!BN85</f>
        <v>0</v>
      </c>
      <c r="BN80">
        <f>'Corrected energy balance step 1'!BO85</f>
        <v>0</v>
      </c>
    </row>
    <row r="81" spans="1:66" x14ac:dyDescent="0.2">
      <c r="A81" t="s">
        <v>124</v>
      </c>
      <c r="B81">
        <f>'Corrected energy balance step 1'!C86</f>
        <v>0</v>
      </c>
      <c r="C81">
        <f>'Corrected energy balance step 1'!D86</f>
        <v>0</v>
      </c>
      <c r="D81">
        <f>'Corrected energy balance step 1'!E86</f>
        <v>0</v>
      </c>
      <c r="E81">
        <f>'Corrected energy balance step 1'!F86</f>
        <v>0</v>
      </c>
      <c r="F81">
        <f>'Corrected energy balance step 1'!G86</f>
        <v>0</v>
      </c>
      <c r="G81">
        <f>'Corrected energy balance step 1'!H86</f>
        <v>0</v>
      </c>
      <c r="H81">
        <f>'Corrected energy balance step 1'!I86</f>
        <v>0</v>
      </c>
      <c r="I81">
        <f>'Corrected energy balance step 1'!J86</f>
        <v>0</v>
      </c>
      <c r="J81">
        <f>'Corrected energy balance step 1'!K86</f>
        <v>0</v>
      </c>
      <c r="K81">
        <f>'Corrected energy balance step 1'!L86</f>
        <v>0</v>
      </c>
      <c r="L81">
        <f>'Corrected energy balance step 1'!M86</f>
        <v>0</v>
      </c>
      <c r="M81">
        <f>'Corrected energy balance step 1'!N86</f>
        <v>0</v>
      </c>
      <c r="N81">
        <f>'Corrected energy balance step 1'!O86</f>
        <v>0</v>
      </c>
      <c r="O81">
        <f>'Corrected energy balance step 1'!P86</f>
        <v>0</v>
      </c>
      <c r="P81">
        <f>'Corrected energy balance step 1'!Q86</f>
        <v>0</v>
      </c>
      <c r="Q81">
        <f>'Corrected energy balance step 1'!R86</f>
        <v>0</v>
      </c>
      <c r="R81">
        <f>'Corrected energy balance step 1'!S86</f>
        <v>0</v>
      </c>
      <c r="S81">
        <f>'Corrected energy balance step 1'!T86</f>
        <v>0</v>
      </c>
      <c r="T81">
        <f>'Corrected energy balance step 1'!U86</f>
        <v>0</v>
      </c>
      <c r="U81">
        <f>'Corrected energy balance step 1'!V86</f>
        <v>0</v>
      </c>
      <c r="V81">
        <f>'Corrected energy balance step 1'!W86</f>
        <v>0</v>
      </c>
      <c r="W81">
        <f>'Corrected energy balance step 1'!X86</f>
        <v>0</v>
      </c>
      <c r="X81">
        <f>'Corrected energy balance step 1'!Y86</f>
        <v>0</v>
      </c>
      <c r="Y81">
        <f>'Corrected energy balance step 1'!Z86</f>
        <v>0</v>
      </c>
      <c r="Z81">
        <f>'Corrected energy balance step 1'!AA86</f>
        <v>0</v>
      </c>
      <c r="AA81">
        <f>'Corrected energy balance step 1'!AB86</f>
        <v>0</v>
      </c>
      <c r="AB81">
        <f>'Corrected energy balance step 1'!AC86</f>
        <v>0</v>
      </c>
      <c r="AC81">
        <f>'Corrected energy balance step 1'!AD86</f>
        <v>0</v>
      </c>
      <c r="AD81">
        <f>'Corrected energy balance step 1'!AE86</f>
        <v>0</v>
      </c>
      <c r="AE81">
        <f>'Corrected energy balance step 1'!AF86</f>
        <v>0</v>
      </c>
      <c r="AF81">
        <f>'Corrected energy balance step 1'!AG86</f>
        <v>0</v>
      </c>
      <c r="AG81">
        <f>'Corrected energy balance step 1'!AH86</f>
        <v>0</v>
      </c>
      <c r="AH81">
        <f>'Corrected energy balance step 1'!AI86</f>
        <v>0</v>
      </c>
      <c r="AI81">
        <f>'Corrected energy balance step 1'!AJ86</f>
        <v>0</v>
      </c>
      <c r="AJ81">
        <f>'Corrected energy balance step 1'!AK86</f>
        <v>0</v>
      </c>
      <c r="AK81">
        <f>'Corrected energy balance step 1'!AL86</f>
        <v>0</v>
      </c>
      <c r="AL81">
        <f>'Corrected energy balance step 1'!AM86</f>
        <v>0</v>
      </c>
      <c r="AM81">
        <f>'Corrected energy balance step 1'!AN86</f>
        <v>0</v>
      </c>
      <c r="AN81">
        <f>'Corrected energy balance step 1'!AO86</f>
        <v>0</v>
      </c>
      <c r="AO81">
        <f>'Corrected energy balance step 1'!AP86</f>
        <v>0</v>
      </c>
      <c r="AP81">
        <f>'Corrected energy balance step 1'!AQ86</f>
        <v>0</v>
      </c>
      <c r="AQ81">
        <f>'Corrected energy balance step 1'!AR86</f>
        <v>0</v>
      </c>
      <c r="AR81">
        <f>'Corrected energy balance step 1'!AS86</f>
        <v>0</v>
      </c>
      <c r="AS81">
        <f>'Corrected energy balance step 1'!AT86</f>
        <v>0</v>
      </c>
      <c r="AT81">
        <f>'Corrected energy balance step 1'!AU86</f>
        <v>0</v>
      </c>
      <c r="AU81">
        <f>'Corrected energy balance step 1'!AV86</f>
        <v>0</v>
      </c>
      <c r="AV81">
        <f>'Corrected energy balance step 1'!AW86</f>
        <v>0</v>
      </c>
      <c r="AW81">
        <f>'Corrected energy balance step 1'!AX86</f>
        <v>0</v>
      </c>
      <c r="AX81">
        <f>'Corrected energy balance step 1'!AY86</f>
        <v>0</v>
      </c>
      <c r="AY81">
        <f>'Corrected energy balance step 1'!AZ86</f>
        <v>0</v>
      </c>
      <c r="AZ81">
        <f>'Corrected energy balance step 1'!BA86</f>
        <v>0</v>
      </c>
      <c r="BA81">
        <f>'Corrected energy balance step 1'!BB86</f>
        <v>0</v>
      </c>
      <c r="BB81">
        <f>'Corrected energy balance step 1'!BC86</f>
        <v>0</v>
      </c>
      <c r="BC81">
        <f>'Corrected energy balance step 1'!BD86</f>
        <v>0</v>
      </c>
      <c r="BD81">
        <f>'Corrected energy balance step 1'!BE86</f>
        <v>0</v>
      </c>
      <c r="BE81">
        <f>'Corrected energy balance step 1'!BF86</f>
        <v>0</v>
      </c>
      <c r="BF81">
        <f>'Corrected energy balance step 1'!BG86</f>
        <v>0</v>
      </c>
      <c r="BG81">
        <f>'Corrected energy balance step 1'!BH86</f>
        <v>0</v>
      </c>
      <c r="BH81">
        <f>'Corrected energy balance step 1'!BI86</f>
        <v>0</v>
      </c>
      <c r="BI81">
        <f>'Corrected energy balance step 1'!BJ86</f>
        <v>0</v>
      </c>
      <c r="BJ81">
        <f>'Corrected energy balance step 1'!BK86</f>
        <v>0</v>
      </c>
      <c r="BK81">
        <f>'Corrected energy balance step 1'!BL86</f>
        <v>0</v>
      </c>
      <c r="BL81">
        <f>'Corrected energy balance step 1'!BM86</f>
        <v>0</v>
      </c>
      <c r="BM81">
        <f>'Corrected energy balance step 1'!BN86</f>
        <v>0</v>
      </c>
      <c r="BN81">
        <f>'Corrected energy balance step 1'!BO86</f>
        <v>0</v>
      </c>
    </row>
    <row r="82" spans="1:66" x14ac:dyDescent="0.2">
      <c r="A82" t="s">
        <v>125</v>
      </c>
      <c r="B82">
        <f>'Corrected energy balance step 1'!C87</f>
        <v>0</v>
      </c>
      <c r="C82">
        <f>'Corrected energy balance step 1'!D87</f>
        <v>0</v>
      </c>
      <c r="D82">
        <f>'Corrected energy balance step 1'!E87</f>
        <v>0</v>
      </c>
      <c r="E82">
        <f>'Corrected energy balance step 1'!F87</f>
        <v>0</v>
      </c>
      <c r="F82">
        <f>'Corrected energy balance step 1'!G87</f>
        <v>0</v>
      </c>
      <c r="G82">
        <f>'Corrected energy balance step 1'!H87</f>
        <v>0</v>
      </c>
      <c r="H82">
        <f>'Corrected energy balance step 1'!I87</f>
        <v>0</v>
      </c>
      <c r="I82">
        <f>'Corrected energy balance step 1'!J87</f>
        <v>0</v>
      </c>
      <c r="J82">
        <f>'Corrected energy balance step 1'!K87</f>
        <v>0</v>
      </c>
      <c r="K82">
        <f>'Corrected energy balance step 1'!L87</f>
        <v>0</v>
      </c>
      <c r="L82">
        <f>'Corrected energy balance step 1'!M87</f>
        <v>0</v>
      </c>
      <c r="M82">
        <f>'Corrected energy balance step 1'!N87</f>
        <v>0</v>
      </c>
      <c r="N82">
        <f>'Corrected energy balance step 1'!O87</f>
        <v>0</v>
      </c>
      <c r="O82">
        <f>'Corrected energy balance step 1'!P87</f>
        <v>0</v>
      </c>
      <c r="P82">
        <f>'Corrected energy balance step 1'!Q87</f>
        <v>0</v>
      </c>
      <c r="Q82">
        <f>'Corrected energy balance step 1'!R87</f>
        <v>0</v>
      </c>
      <c r="R82">
        <f>'Corrected energy balance step 1'!S87</f>
        <v>0</v>
      </c>
      <c r="S82">
        <f>'Corrected energy balance step 1'!T87</f>
        <v>0</v>
      </c>
      <c r="T82">
        <f>'Corrected energy balance step 1'!U87</f>
        <v>0</v>
      </c>
      <c r="U82">
        <f>'Corrected energy balance step 1'!V87</f>
        <v>0</v>
      </c>
      <c r="V82">
        <f>'Corrected energy balance step 1'!W87</f>
        <v>0</v>
      </c>
      <c r="W82">
        <f>'Corrected energy balance step 1'!X87</f>
        <v>0</v>
      </c>
      <c r="X82">
        <f>'Corrected energy balance step 1'!Y87</f>
        <v>0</v>
      </c>
      <c r="Y82">
        <f>'Corrected energy balance step 1'!Z87</f>
        <v>0</v>
      </c>
      <c r="Z82">
        <f>'Corrected energy balance step 1'!AA87</f>
        <v>0</v>
      </c>
      <c r="AA82">
        <f>'Corrected energy balance step 1'!AB87</f>
        <v>0</v>
      </c>
      <c r="AB82">
        <f>'Corrected energy balance step 1'!AC87</f>
        <v>0</v>
      </c>
      <c r="AC82">
        <f>'Corrected energy balance step 1'!AD87</f>
        <v>0</v>
      </c>
      <c r="AD82">
        <f>'Corrected energy balance step 1'!AE87</f>
        <v>0</v>
      </c>
      <c r="AE82">
        <f>'Corrected energy balance step 1'!AF87</f>
        <v>0</v>
      </c>
      <c r="AF82">
        <f>'Corrected energy balance step 1'!AG87</f>
        <v>0</v>
      </c>
      <c r="AG82">
        <f>'Corrected energy balance step 1'!AH87</f>
        <v>0</v>
      </c>
      <c r="AH82">
        <f>'Corrected energy balance step 1'!AI87</f>
        <v>0</v>
      </c>
      <c r="AI82">
        <f>'Corrected energy balance step 1'!AJ87</f>
        <v>0</v>
      </c>
      <c r="AJ82">
        <f>'Corrected energy balance step 1'!AK87</f>
        <v>0</v>
      </c>
      <c r="AK82">
        <f>'Corrected energy balance step 1'!AL87</f>
        <v>0</v>
      </c>
      <c r="AL82">
        <f>'Corrected energy balance step 1'!AM87</f>
        <v>0</v>
      </c>
      <c r="AM82">
        <f>'Corrected energy balance step 1'!AN87</f>
        <v>0</v>
      </c>
      <c r="AN82">
        <f>'Corrected energy balance step 1'!AO87</f>
        <v>0</v>
      </c>
      <c r="AO82">
        <f>'Corrected energy balance step 1'!AP87</f>
        <v>0</v>
      </c>
      <c r="AP82">
        <f>'Corrected energy balance step 1'!AQ87</f>
        <v>0</v>
      </c>
      <c r="AQ82">
        <f>'Corrected energy balance step 1'!AR87</f>
        <v>0</v>
      </c>
      <c r="AR82">
        <f>'Corrected energy balance step 1'!AS87</f>
        <v>0</v>
      </c>
      <c r="AS82">
        <f>'Corrected energy balance step 1'!AT87</f>
        <v>0</v>
      </c>
      <c r="AT82">
        <f>'Corrected energy balance step 1'!AU87</f>
        <v>0</v>
      </c>
      <c r="AU82">
        <f>'Corrected energy balance step 1'!AV87</f>
        <v>0</v>
      </c>
      <c r="AV82">
        <f>'Corrected energy balance step 1'!AW87</f>
        <v>0</v>
      </c>
      <c r="AW82">
        <f>'Corrected energy balance step 1'!AX87</f>
        <v>0</v>
      </c>
      <c r="AX82">
        <f>'Corrected energy balance step 1'!AY87</f>
        <v>0</v>
      </c>
      <c r="AY82">
        <f>'Corrected energy balance step 1'!AZ87</f>
        <v>0</v>
      </c>
      <c r="AZ82">
        <f>'Corrected energy balance step 1'!BA87</f>
        <v>0</v>
      </c>
      <c r="BA82">
        <f>'Corrected energy balance step 1'!BB87</f>
        <v>0</v>
      </c>
      <c r="BB82">
        <f>'Corrected energy balance step 1'!BC87</f>
        <v>0</v>
      </c>
      <c r="BC82">
        <f>'Corrected energy balance step 1'!BD87</f>
        <v>0</v>
      </c>
      <c r="BD82">
        <f>'Corrected energy balance step 1'!BE87</f>
        <v>0</v>
      </c>
      <c r="BE82">
        <f>'Corrected energy balance step 1'!BF87</f>
        <v>0</v>
      </c>
      <c r="BF82">
        <f>'Corrected energy balance step 1'!BG87</f>
        <v>0</v>
      </c>
      <c r="BG82">
        <f>'Corrected energy balance step 1'!BH87</f>
        <v>0</v>
      </c>
      <c r="BH82">
        <f>'Corrected energy balance step 1'!BI87</f>
        <v>0</v>
      </c>
      <c r="BI82">
        <f>'Corrected energy balance step 1'!BJ87</f>
        <v>0</v>
      </c>
      <c r="BJ82">
        <f>'Corrected energy balance step 1'!BK87</f>
        <v>0</v>
      </c>
      <c r="BK82">
        <f>'Corrected energy balance step 1'!BL87</f>
        <v>0</v>
      </c>
      <c r="BL82">
        <f>'Corrected energy balance step 1'!BM87</f>
        <v>0</v>
      </c>
      <c r="BM82">
        <f>'Corrected energy balance step 1'!BN87</f>
        <v>0</v>
      </c>
      <c r="BN82">
        <f>'Corrected energy balance step 1'!BO87</f>
        <v>0</v>
      </c>
    </row>
    <row r="83" spans="1:66" x14ac:dyDescent="0.2">
      <c r="A83" t="s">
        <v>126</v>
      </c>
      <c r="B83">
        <f>'Corrected energy balance step 1'!C88</f>
        <v>0</v>
      </c>
      <c r="C83">
        <f>'Corrected energy balance step 1'!D88</f>
        <v>0</v>
      </c>
      <c r="D83">
        <f>'Corrected energy balance step 1'!E88</f>
        <v>0</v>
      </c>
      <c r="E83">
        <f>'Corrected energy balance step 1'!F88</f>
        <v>0</v>
      </c>
      <c r="F83">
        <f>'Corrected energy balance step 1'!G88</f>
        <v>0</v>
      </c>
      <c r="G83">
        <f>'Corrected energy balance step 1'!H88</f>
        <v>0</v>
      </c>
      <c r="H83">
        <f>'Corrected energy balance step 1'!I88</f>
        <v>0</v>
      </c>
      <c r="I83">
        <f>'Corrected energy balance step 1'!J88</f>
        <v>0</v>
      </c>
      <c r="J83">
        <f>'Corrected energy balance step 1'!K88</f>
        <v>0</v>
      </c>
      <c r="K83">
        <f>'Corrected energy balance step 1'!L88</f>
        <v>0</v>
      </c>
      <c r="L83">
        <f>'Corrected energy balance step 1'!M88</f>
        <v>0</v>
      </c>
      <c r="M83">
        <f>'Corrected energy balance step 1'!N88</f>
        <v>0</v>
      </c>
      <c r="N83">
        <f>'Corrected energy balance step 1'!O88</f>
        <v>0</v>
      </c>
      <c r="O83">
        <f>'Corrected energy balance step 1'!P88</f>
        <v>0</v>
      </c>
      <c r="P83">
        <f>'Corrected energy balance step 1'!Q88</f>
        <v>0</v>
      </c>
      <c r="Q83">
        <f>'Corrected energy balance step 1'!R88</f>
        <v>0</v>
      </c>
      <c r="R83">
        <f>'Corrected energy balance step 1'!S88</f>
        <v>0</v>
      </c>
      <c r="S83">
        <f>'Corrected energy balance step 1'!T88</f>
        <v>0</v>
      </c>
      <c r="T83">
        <f>'Corrected energy balance step 1'!U88</f>
        <v>0</v>
      </c>
      <c r="U83">
        <f>'Corrected energy balance step 1'!V88</f>
        <v>0</v>
      </c>
      <c r="V83">
        <f>'Corrected energy balance step 1'!W88</f>
        <v>0</v>
      </c>
      <c r="W83">
        <f>'Corrected energy balance step 1'!X88</f>
        <v>0</v>
      </c>
      <c r="X83">
        <f>'Corrected energy balance step 1'!Y88</f>
        <v>0</v>
      </c>
      <c r="Y83">
        <f>'Corrected energy balance step 1'!Z88</f>
        <v>0</v>
      </c>
      <c r="Z83">
        <f>'Corrected energy balance step 1'!AA88</f>
        <v>0</v>
      </c>
      <c r="AA83">
        <f>'Corrected energy balance step 1'!AB88</f>
        <v>0</v>
      </c>
      <c r="AB83">
        <f>'Corrected energy balance step 1'!AC88</f>
        <v>0</v>
      </c>
      <c r="AC83">
        <f>'Corrected energy balance step 1'!AD88</f>
        <v>0</v>
      </c>
      <c r="AD83">
        <f>'Corrected energy balance step 1'!AE88</f>
        <v>0</v>
      </c>
      <c r="AE83">
        <f>'Corrected energy balance step 1'!AF88</f>
        <v>0</v>
      </c>
      <c r="AF83">
        <f>'Corrected energy balance step 1'!AG88</f>
        <v>0</v>
      </c>
      <c r="AG83">
        <f>'Corrected energy balance step 1'!AH88</f>
        <v>0</v>
      </c>
      <c r="AH83">
        <f>'Corrected energy balance step 1'!AI88</f>
        <v>0</v>
      </c>
      <c r="AI83">
        <f>'Corrected energy balance step 1'!AJ88</f>
        <v>0</v>
      </c>
      <c r="AJ83">
        <f>'Corrected energy balance step 1'!AK88</f>
        <v>0</v>
      </c>
      <c r="AK83">
        <f>'Corrected energy balance step 1'!AL88</f>
        <v>0</v>
      </c>
      <c r="AL83">
        <f>'Corrected energy balance step 1'!AM88</f>
        <v>0</v>
      </c>
      <c r="AM83">
        <f>'Corrected energy balance step 1'!AN88</f>
        <v>0</v>
      </c>
      <c r="AN83">
        <f>'Corrected energy balance step 1'!AO88</f>
        <v>0</v>
      </c>
      <c r="AO83">
        <f>'Corrected energy balance step 1'!AP88</f>
        <v>0</v>
      </c>
      <c r="AP83">
        <f>'Corrected energy balance step 1'!AQ88</f>
        <v>0</v>
      </c>
      <c r="AQ83">
        <f>'Corrected energy balance step 1'!AR88</f>
        <v>0</v>
      </c>
      <c r="AR83">
        <f>'Corrected energy balance step 1'!AS88</f>
        <v>0</v>
      </c>
      <c r="AS83">
        <f>'Corrected energy balance step 1'!AT88</f>
        <v>0</v>
      </c>
      <c r="AT83">
        <f>'Corrected energy balance step 1'!AU88</f>
        <v>0</v>
      </c>
      <c r="AU83">
        <f>'Corrected energy balance step 1'!AV88</f>
        <v>0</v>
      </c>
      <c r="AV83">
        <f>'Corrected energy balance step 1'!AW88</f>
        <v>0</v>
      </c>
      <c r="AW83">
        <f>'Corrected energy balance step 1'!AX88</f>
        <v>0</v>
      </c>
      <c r="AX83">
        <f>'Corrected energy balance step 1'!AY88</f>
        <v>0</v>
      </c>
      <c r="AY83">
        <f>'Corrected energy balance step 1'!AZ88</f>
        <v>0</v>
      </c>
      <c r="AZ83">
        <f>'Corrected energy balance step 1'!BA88</f>
        <v>0</v>
      </c>
      <c r="BA83">
        <f>'Corrected energy balance step 1'!BB88</f>
        <v>0</v>
      </c>
      <c r="BB83">
        <f>'Corrected energy balance step 1'!BC88</f>
        <v>0</v>
      </c>
      <c r="BC83">
        <f>'Corrected energy balance step 1'!BD88</f>
        <v>0</v>
      </c>
      <c r="BD83">
        <f>'Corrected energy balance step 1'!BE88</f>
        <v>0</v>
      </c>
      <c r="BE83">
        <f>'Corrected energy balance step 1'!BF88</f>
        <v>0</v>
      </c>
      <c r="BF83">
        <f>'Corrected energy balance step 1'!BG88</f>
        <v>0</v>
      </c>
      <c r="BG83">
        <f>'Corrected energy balance step 1'!BH88</f>
        <v>0</v>
      </c>
      <c r="BH83">
        <f>'Corrected energy balance step 1'!BI88</f>
        <v>0</v>
      </c>
      <c r="BI83">
        <f>'Corrected energy balance step 1'!BJ88</f>
        <v>0</v>
      </c>
      <c r="BJ83">
        <f>'Corrected energy balance step 1'!BK88</f>
        <v>0</v>
      </c>
      <c r="BK83">
        <f>'Corrected energy balance step 1'!BL88</f>
        <v>0</v>
      </c>
      <c r="BL83">
        <f>'Corrected energy balance step 1'!BM88</f>
        <v>0</v>
      </c>
      <c r="BM83">
        <f>'Corrected energy balance step 1'!BN88</f>
        <v>0</v>
      </c>
      <c r="BN83">
        <f>'Corrected energy balance step 1'!BO88</f>
        <v>0</v>
      </c>
    </row>
    <row r="84" spans="1:66" x14ac:dyDescent="0.2">
      <c r="A84" t="s">
        <v>127</v>
      </c>
      <c r="B84">
        <f>'Corrected energy balance step 1'!C89</f>
        <v>0</v>
      </c>
      <c r="C84">
        <f>'Corrected energy balance step 1'!D89</f>
        <v>0</v>
      </c>
      <c r="D84">
        <f>'Corrected energy balance step 1'!E89</f>
        <v>0</v>
      </c>
      <c r="E84">
        <f>'Corrected energy balance step 1'!F89</f>
        <v>0</v>
      </c>
      <c r="F84">
        <f>'Corrected energy balance step 1'!G89</f>
        <v>0</v>
      </c>
      <c r="G84">
        <f>'Corrected energy balance step 1'!H89</f>
        <v>0</v>
      </c>
      <c r="H84">
        <f>'Corrected energy balance step 1'!I89</f>
        <v>0</v>
      </c>
      <c r="I84">
        <f>'Corrected energy balance step 1'!J89</f>
        <v>0</v>
      </c>
      <c r="J84">
        <f>'Corrected energy balance step 1'!K89</f>
        <v>0</v>
      </c>
      <c r="K84">
        <f>'Corrected energy balance step 1'!L89</f>
        <v>0</v>
      </c>
      <c r="L84">
        <f>'Corrected energy balance step 1'!M89</f>
        <v>0</v>
      </c>
      <c r="M84">
        <f>'Corrected energy balance step 1'!N89</f>
        <v>0</v>
      </c>
      <c r="N84">
        <f>'Corrected energy balance step 1'!O89</f>
        <v>0</v>
      </c>
      <c r="O84">
        <f>'Corrected energy balance step 1'!P89</f>
        <v>0</v>
      </c>
      <c r="P84">
        <f>'Corrected energy balance step 1'!Q89</f>
        <v>0</v>
      </c>
      <c r="Q84">
        <f>'Corrected energy balance step 1'!R89</f>
        <v>0</v>
      </c>
      <c r="R84">
        <f>'Corrected energy balance step 1'!S89</f>
        <v>0</v>
      </c>
      <c r="S84">
        <f>'Corrected energy balance step 1'!T89</f>
        <v>0</v>
      </c>
      <c r="T84">
        <f>'Corrected energy balance step 1'!U89</f>
        <v>0</v>
      </c>
      <c r="U84">
        <f>'Corrected energy balance step 1'!V89</f>
        <v>0</v>
      </c>
      <c r="V84">
        <f>'Corrected energy balance step 1'!W89</f>
        <v>0</v>
      </c>
      <c r="W84">
        <f>'Corrected energy balance step 1'!X89</f>
        <v>0</v>
      </c>
      <c r="X84">
        <f>'Corrected energy balance step 1'!Y89</f>
        <v>0</v>
      </c>
      <c r="Y84">
        <f>'Corrected energy balance step 1'!Z89</f>
        <v>0</v>
      </c>
      <c r="Z84">
        <f>'Corrected energy balance step 1'!AA89</f>
        <v>0</v>
      </c>
      <c r="AA84">
        <f>'Corrected energy balance step 1'!AB89</f>
        <v>0</v>
      </c>
      <c r="AB84">
        <f>'Corrected energy balance step 1'!AC89</f>
        <v>0</v>
      </c>
      <c r="AC84">
        <f>'Corrected energy balance step 1'!AD89</f>
        <v>0</v>
      </c>
      <c r="AD84">
        <f>'Corrected energy balance step 1'!AE89</f>
        <v>0</v>
      </c>
      <c r="AE84">
        <f>'Corrected energy balance step 1'!AF89</f>
        <v>0</v>
      </c>
      <c r="AF84">
        <f>'Corrected energy balance step 1'!AG89</f>
        <v>0</v>
      </c>
      <c r="AG84">
        <f>'Corrected energy balance step 1'!AH89</f>
        <v>0</v>
      </c>
      <c r="AH84">
        <f>'Corrected energy balance step 1'!AI89</f>
        <v>0</v>
      </c>
      <c r="AI84">
        <f>'Corrected energy balance step 1'!AJ89</f>
        <v>0</v>
      </c>
      <c r="AJ84">
        <f>'Corrected energy balance step 1'!AK89</f>
        <v>0</v>
      </c>
      <c r="AK84">
        <f>'Corrected energy balance step 1'!AL89</f>
        <v>0</v>
      </c>
      <c r="AL84">
        <f>'Corrected energy balance step 1'!AM89</f>
        <v>0</v>
      </c>
      <c r="AM84">
        <f>'Corrected energy balance step 1'!AN89</f>
        <v>0</v>
      </c>
      <c r="AN84">
        <f>'Corrected energy balance step 1'!AO89</f>
        <v>0</v>
      </c>
      <c r="AO84">
        <f>'Corrected energy balance step 1'!AP89</f>
        <v>0</v>
      </c>
      <c r="AP84">
        <f>'Corrected energy balance step 1'!AQ89</f>
        <v>0</v>
      </c>
      <c r="AQ84">
        <f>'Corrected energy balance step 1'!AR89</f>
        <v>0</v>
      </c>
      <c r="AR84">
        <f>'Corrected energy balance step 1'!AS89</f>
        <v>0</v>
      </c>
      <c r="AS84">
        <f>'Corrected energy balance step 1'!AT89</f>
        <v>0</v>
      </c>
      <c r="AT84">
        <f>'Corrected energy balance step 1'!AU89</f>
        <v>0</v>
      </c>
      <c r="AU84">
        <f>'Corrected energy balance step 1'!AV89</f>
        <v>0</v>
      </c>
      <c r="AV84">
        <f>'Corrected energy balance step 1'!AW89</f>
        <v>0</v>
      </c>
      <c r="AW84">
        <f>'Corrected energy balance step 1'!AX89</f>
        <v>0</v>
      </c>
      <c r="AX84">
        <f>'Corrected energy balance step 1'!AY89</f>
        <v>0</v>
      </c>
      <c r="AY84">
        <f>'Corrected energy balance step 1'!AZ89</f>
        <v>0</v>
      </c>
      <c r="AZ84">
        <f>'Corrected energy balance step 1'!BA89</f>
        <v>0</v>
      </c>
      <c r="BA84">
        <f>'Corrected energy balance step 1'!BB89</f>
        <v>0</v>
      </c>
      <c r="BB84">
        <f>'Corrected energy balance step 1'!BC89</f>
        <v>0</v>
      </c>
      <c r="BC84">
        <f>'Corrected energy balance step 1'!BD89</f>
        <v>0</v>
      </c>
      <c r="BD84">
        <f>'Corrected energy balance step 1'!BE89</f>
        <v>0</v>
      </c>
      <c r="BE84">
        <f>'Corrected energy balance step 1'!BF89</f>
        <v>0</v>
      </c>
      <c r="BF84">
        <f>'Corrected energy balance step 1'!BG89</f>
        <v>0</v>
      </c>
      <c r="BG84">
        <f>'Corrected energy balance step 1'!BH89</f>
        <v>0</v>
      </c>
      <c r="BH84">
        <f>'Corrected energy balance step 1'!BI89</f>
        <v>0</v>
      </c>
      <c r="BI84">
        <f>'Corrected energy balance step 1'!BJ89</f>
        <v>0</v>
      </c>
      <c r="BJ84">
        <f>'Corrected energy balance step 1'!BK89</f>
        <v>0</v>
      </c>
      <c r="BK84">
        <f>'Corrected energy balance step 1'!BL89</f>
        <v>0</v>
      </c>
      <c r="BL84">
        <f>'Corrected energy balance step 1'!BM89</f>
        <v>0</v>
      </c>
      <c r="BM84">
        <f>'Corrected energy balance step 1'!BN89</f>
        <v>0</v>
      </c>
      <c r="BN84">
        <f>'Corrected energy balance step 1'!BO89</f>
        <v>0</v>
      </c>
    </row>
    <row r="85" spans="1:66" x14ac:dyDescent="0.2">
      <c r="A85" t="s">
        <v>128</v>
      </c>
      <c r="B85">
        <f>'Corrected energy balance step 1'!C90</f>
        <v>0</v>
      </c>
      <c r="C85">
        <f>'Corrected energy balance step 1'!D90</f>
        <v>0</v>
      </c>
      <c r="D85">
        <f>'Corrected energy balance step 1'!E90</f>
        <v>0</v>
      </c>
      <c r="E85">
        <f>'Corrected energy balance step 1'!F90</f>
        <v>0</v>
      </c>
      <c r="F85">
        <f>'Corrected energy balance step 1'!G90</f>
        <v>0</v>
      </c>
      <c r="G85">
        <f>'Corrected energy balance step 1'!H90</f>
        <v>0</v>
      </c>
      <c r="H85">
        <f>'Corrected energy balance step 1'!I90</f>
        <v>0</v>
      </c>
      <c r="I85">
        <f>'Corrected energy balance step 1'!J90</f>
        <v>0</v>
      </c>
      <c r="J85">
        <f>'Corrected energy balance step 1'!K90</f>
        <v>0</v>
      </c>
      <c r="K85">
        <f>'Corrected energy balance step 1'!L90</f>
        <v>0</v>
      </c>
      <c r="L85">
        <f>'Corrected energy balance step 1'!M90</f>
        <v>0</v>
      </c>
      <c r="M85">
        <f>'Corrected energy balance step 1'!N90</f>
        <v>0</v>
      </c>
      <c r="N85">
        <f>'Corrected energy balance step 1'!O90</f>
        <v>0</v>
      </c>
      <c r="O85">
        <f>'Corrected energy balance step 1'!P90</f>
        <v>0</v>
      </c>
      <c r="P85">
        <f>'Corrected energy balance step 1'!Q90</f>
        <v>0</v>
      </c>
      <c r="Q85">
        <f>'Corrected energy balance step 1'!R90</f>
        <v>0</v>
      </c>
      <c r="R85">
        <f>'Corrected energy balance step 1'!S90</f>
        <v>0</v>
      </c>
      <c r="S85">
        <f>'Corrected energy balance step 1'!T90</f>
        <v>0</v>
      </c>
      <c r="T85">
        <f>'Corrected energy balance step 1'!U90</f>
        <v>0</v>
      </c>
      <c r="U85">
        <f>'Corrected energy balance step 1'!V90</f>
        <v>0</v>
      </c>
      <c r="V85">
        <f>'Corrected energy balance step 1'!W90</f>
        <v>0</v>
      </c>
      <c r="W85">
        <f>'Corrected energy balance step 1'!X90</f>
        <v>0</v>
      </c>
      <c r="X85">
        <f>'Corrected energy balance step 1'!Y90</f>
        <v>0</v>
      </c>
      <c r="Y85">
        <f>'Corrected energy balance step 1'!Z90</f>
        <v>0</v>
      </c>
      <c r="Z85">
        <f>'Corrected energy balance step 1'!AA90</f>
        <v>0</v>
      </c>
      <c r="AA85">
        <f>'Corrected energy balance step 1'!AB90</f>
        <v>0</v>
      </c>
      <c r="AB85">
        <f>'Corrected energy balance step 1'!AC90</f>
        <v>0</v>
      </c>
      <c r="AC85">
        <f>'Corrected energy balance step 1'!AD90</f>
        <v>0</v>
      </c>
      <c r="AD85">
        <f>'Corrected energy balance step 1'!AE90</f>
        <v>0</v>
      </c>
      <c r="AE85">
        <f>'Corrected energy balance step 1'!AF90</f>
        <v>0</v>
      </c>
      <c r="AF85">
        <f>'Corrected energy balance step 1'!AG90</f>
        <v>0</v>
      </c>
      <c r="AG85">
        <f>'Corrected energy balance step 1'!AH90</f>
        <v>0</v>
      </c>
      <c r="AH85">
        <f>'Corrected energy balance step 1'!AI90</f>
        <v>0</v>
      </c>
      <c r="AI85">
        <f>'Corrected energy balance step 1'!AJ90</f>
        <v>0</v>
      </c>
      <c r="AJ85">
        <f>'Corrected energy balance step 1'!AK90</f>
        <v>0</v>
      </c>
      <c r="AK85">
        <f>'Corrected energy balance step 1'!AL90</f>
        <v>0</v>
      </c>
      <c r="AL85">
        <f>'Corrected energy balance step 1'!AM90</f>
        <v>0</v>
      </c>
      <c r="AM85">
        <f>'Corrected energy balance step 1'!AN90</f>
        <v>0</v>
      </c>
      <c r="AN85">
        <f>'Corrected energy balance step 1'!AO90</f>
        <v>0</v>
      </c>
      <c r="AO85">
        <f>'Corrected energy balance step 1'!AP90</f>
        <v>0</v>
      </c>
      <c r="AP85">
        <f>'Corrected energy balance step 1'!AQ90</f>
        <v>0</v>
      </c>
      <c r="AQ85">
        <f>'Corrected energy balance step 1'!AR90</f>
        <v>0</v>
      </c>
      <c r="AR85">
        <f>'Corrected energy balance step 1'!AS90</f>
        <v>0</v>
      </c>
      <c r="AS85">
        <f>'Corrected energy balance step 1'!AT90</f>
        <v>0</v>
      </c>
      <c r="AT85">
        <f>'Corrected energy balance step 1'!AU90</f>
        <v>0</v>
      </c>
      <c r="AU85">
        <f>'Corrected energy balance step 1'!AV90</f>
        <v>0</v>
      </c>
      <c r="AV85">
        <f>'Corrected energy balance step 1'!AW90</f>
        <v>0</v>
      </c>
      <c r="AW85">
        <f>'Corrected energy balance step 1'!AX90</f>
        <v>0</v>
      </c>
      <c r="AX85">
        <f>'Corrected energy balance step 1'!AY90</f>
        <v>0</v>
      </c>
      <c r="AY85">
        <f>'Corrected energy balance step 1'!AZ90</f>
        <v>0</v>
      </c>
      <c r="AZ85">
        <f>'Corrected energy balance step 1'!BA90</f>
        <v>0</v>
      </c>
      <c r="BA85">
        <f>'Corrected energy balance step 1'!BB90</f>
        <v>0</v>
      </c>
      <c r="BB85">
        <f>'Corrected energy balance step 1'!BC90</f>
        <v>0</v>
      </c>
      <c r="BC85">
        <f>'Corrected energy balance step 1'!BD90</f>
        <v>0</v>
      </c>
      <c r="BD85">
        <f>'Corrected energy balance step 1'!BE90</f>
        <v>0</v>
      </c>
      <c r="BE85">
        <f>'Corrected energy balance step 1'!BF90</f>
        <v>0</v>
      </c>
      <c r="BF85">
        <f>'Corrected energy balance step 1'!BG90</f>
        <v>0</v>
      </c>
      <c r="BG85">
        <f>'Corrected energy balance step 1'!BH90</f>
        <v>0</v>
      </c>
      <c r="BH85">
        <f>'Corrected energy balance step 1'!BI90</f>
        <v>0</v>
      </c>
      <c r="BI85">
        <f>'Corrected energy balance step 1'!BJ90</f>
        <v>0</v>
      </c>
      <c r="BJ85">
        <f>'Corrected energy balance step 1'!BK90</f>
        <v>0</v>
      </c>
      <c r="BK85">
        <f>'Corrected energy balance step 1'!BL90</f>
        <v>0</v>
      </c>
      <c r="BL85">
        <f>'Corrected energy balance step 1'!BM90</f>
        <v>0</v>
      </c>
      <c r="BM85">
        <f>'Corrected energy balance step 1'!BN90</f>
        <v>0</v>
      </c>
      <c r="BN85">
        <f>'Corrected energy balance step 1'!BO90</f>
        <v>0</v>
      </c>
    </row>
    <row r="86" spans="1:66" x14ac:dyDescent="0.2">
      <c r="A86" t="s">
        <v>129</v>
      </c>
      <c r="B86">
        <f>'Corrected energy balance step 1'!C91</f>
        <v>0</v>
      </c>
      <c r="C86">
        <f>'Corrected energy balance step 1'!D91</f>
        <v>0</v>
      </c>
      <c r="D86">
        <f>'Corrected energy balance step 1'!E91</f>
        <v>0</v>
      </c>
      <c r="E86">
        <f>'Corrected energy balance step 1'!F91</f>
        <v>0</v>
      </c>
      <c r="F86">
        <f>'Corrected energy balance step 1'!G91</f>
        <v>0</v>
      </c>
      <c r="G86">
        <f>'Corrected energy balance step 1'!H91</f>
        <v>0</v>
      </c>
      <c r="H86">
        <f>'Corrected energy balance step 1'!I91</f>
        <v>0</v>
      </c>
      <c r="I86">
        <f>'Corrected energy balance step 1'!J91</f>
        <v>0</v>
      </c>
      <c r="J86">
        <f>'Corrected energy balance step 1'!K91</f>
        <v>0</v>
      </c>
      <c r="K86">
        <f>'Corrected energy balance step 1'!L91</f>
        <v>0</v>
      </c>
      <c r="L86">
        <f>'Corrected energy balance step 1'!M91</f>
        <v>0</v>
      </c>
      <c r="M86">
        <f>'Corrected energy balance step 1'!N91</f>
        <v>0</v>
      </c>
      <c r="N86">
        <f>'Corrected energy balance step 1'!O91</f>
        <v>0</v>
      </c>
      <c r="O86">
        <f>'Corrected energy balance step 1'!P91</f>
        <v>0</v>
      </c>
      <c r="P86">
        <f>'Corrected energy balance step 1'!Q91</f>
        <v>0</v>
      </c>
      <c r="Q86">
        <f>'Corrected energy balance step 1'!R91</f>
        <v>0</v>
      </c>
      <c r="R86">
        <f>'Corrected energy balance step 1'!S91</f>
        <v>0</v>
      </c>
      <c r="S86">
        <f>'Corrected energy balance step 1'!T91</f>
        <v>0</v>
      </c>
      <c r="T86">
        <f>'Corrected energy balance step 1'!U91</f>
        <v>0</v>
      </c>
      <c r="U86">
        <f>'Corrected energy balance step 1'!V91</f>
        <v>0</v>
      </c>
      <c r="V86">
        <f>'Corrected energy balance step 1'!W91</f>
        <v>0</v>
      </c>
      <c r="W86">
        <f>'Corrected energy balance step 1'!X91</f>
        <v>0</v>
      </c>
      <c r="X86">
        <f>'Corrected energy balance step 1'!Y91</f>
        <v>0</v>
      </c>
      <c r="Y86">
        <f>'Corrected energy balance step 1'!Z91</f>
        <v>0</v>
      </c>
      <c r="Z86">
        <f>'Corrected energy balance step 1'!AA91</f>
        <v>0</v>
      </c>
      <c r="AA86">
        <f>'Corrected energy balance step 1'!AB91</f>
        <v>0</v>
      </c>
      <c r="AB86">
        <f>'Corrected energy balance step 1'!AC91</f>
        <v>0</v>
      </c>
      <c r="AC86">
        <f>'Corrected energy balance step 1'!AD91</f>
        <v>0</v>
      </c>
      <c r="AD86">
        <f>'Corrected energy balance step 1'!AE91</f>
        <v>0</v>
      </c>
      <c r="AE86">
        <f>'Corrected energy balance step 1'!AF91</f>
        <v>0</v>
      </c>
      <c r="AF86">
        <f>'Corrected energy balance step 1'!AG91</f>
        <v>0</v>
      </c>
      <c r="AG86">
        <f>'Corrected energy balance step 1'!AH91</f>
        <v>0</v>
      </c>
      <c r="AH86">
        <f>'Corrected energy balance step 1'!AI91</f>
        <v>0</v>
      </c>
      <c r="AI86">
        <f>'Corrected energy balance step 1'!AJ91</f>
        <v>0</v>
      </c>
      <c r="AJ86">
        <f>'Corrected energy balance step 1'!AK91</f>
        <v>0</v>
      </c>
      <c r="AK86">
        <f>'Corrected energy balance step 1'!AL91</f>
        <v>0</v>
      </c>
      <c r="AL86">
        <f>'Corrected energy balance step 1'!AM91</f>
        <v>0</v>
      </c>
      <c r="AM86">
        <f>'Corrected energy balance step 1'!AN91</f>
        <v>0</v>
      </c>
      <c r="AN86">
        <f>'Corrected energy balance step 1'!AO91</f>
        <v>0</v>
      </c>
      <c r="AO86">
        <f>'Corrected energy balance step 1'!AP91</f>
        <v>0</v>
      </c>
      <c r="AP86">
        <f>'Corrected energy balance step 1'!AQ91</f>
        <v>0</v>
      </c>
      <c r="AQ86">
        <f>'Corrected energy balance step 1'!AR91</f>
        <v>0</v>
      </c>
      <c r="AR86">
        <f>'Corrected energy balance step 1'!AS91</f>
        <v>0</v>
      </c>
      <c r="AS86">
        <f>'Corrected energy balance step 1'!AT91</f>
        <v>0</v>
      </c>
      <c r="AT86">
        <f>'Corrected energy balance step 1'!AU91</f>
        <v>0</v>
      </c>
      <c r="AU86">
        <f>'Corrected energy balance step 1'!AV91</f>
        <v>0</v>
      </c>
      <c r="AV86">
        <f>'Corrected energy balance step 1'!AW91</f>
        <v>0</v>
      </c>
      <c r="AW86">
        <f>'Corrected energy balance step 1'!AX91</f>
        <v>0</v>
      </c>
      <c r="AX86">
        <f>'Corrected energy balance step 1'!AY91</f>
        <v>0</v>
      </c>
      <c r="AY86">
        <f>'Corrected energy balance step 1'!AZ91</f>
        <v>0</v>
      </c>
      <c r="AZ86">
        <f>'Corrected energy balance step 1'!BA91</f>
        <v>0</v>
      </c>
      <c r="BA86">
        <f>'Corrected energy balance step 1'!BB91</f>
        <v>0</v>
      </c>
      <c r="BB86">
        <f>'Corrected energy balance step 1'!BC91</f>
        <v>0</v>
      </c>
      <c r="BC86">
        <f>'Corrected energy balance step 1'!BD91</f>
        <v>0</v>
      </c>
      <c r="BD86">
        <f>'Corrected energy balance step 1'!BE91</f>
        <v>0</v>
      </c>
      <c r="BE86">
        <f>'Corrected energy balance step 1'!BF91</f>
        <v>0</v>
      </c>
      <c r="BF86">
        <f>'Corrected energy balance step 1'!BG91</f>
        <v>0</v>
      </c>
      <c r="BG86">
        <f>'Corrected energy balance step 1'!BH91</f>
        <v>0</v>
      </c>
      <c r="BH86">
        <f>'Corrected energy balance step 1'!BI91</f>
        <v>0</v>
      </c>
      <c r="BI86">
        <f>'Corrected energy balance step 1'!BJ91</f>
        <v>0</v>
      </c>
      <c r="BJ86">
        <f>'Corrected energy balance step 1'!BK91</f>
        <v>0</v>
      </c>
      <c r="BK86">
        <f>'Corrected energy balance step 1'!BL91</f>
        <v>0</v>
      </c>
      <c r="BL86">
        <f>'Corrected energy balance step 1'!BM91</f>
        <v>0</v>
      </c>
      <c r="BM86">
        <f>'Corrected energy balance step 1'!BN91</f>
        <v>0</v>
      </c>
      <c r="BN86">
        <f>'Corrected energy balance step 1'!BO91</f>
        <v>0</v>
      </c>
    </row>
    <row r="87" spans="1:66" x14ac:dyDescent="0.2">
      <c r="A87" t="s">
        <v>130</v>
      </c>
      <c r="B87">
        <f>'Corrected energy balance step 1'!C92</f>
        <v>0</v>
      </c>
      <c r="C87">
        <f>'Corrected energy balance step 1'!D92</f>
        <v>0</v>
      </c>
      <c r="D87">
        <f>'Corrected energy balance step 1'!E92</f>
        <v>0</v>
      </c>
      <c r="E87">
        <f>'Corrected energy balance step 1'!F92</f>
        <v>0</v>
      </c>
      <c r="F87">
        <f>'Corrected energy balance step 1'!G92</f>
        <v>0</v>
      </c>
      <c r="G87">
        <f>'Corrected energy balance step 1'!H92</f>
        <v>0</v>
      </c>
      <c r="H87">
        <f>'Corrected energy balance step 1'!I92</f>
        <v>0</v>
      </c>
      <c r="I87">
        <f>'Corrected energy balance step 1'!J92</f>
        <v>0</v>
      </c>
      <c r="J87">
        <f>'Corrected energy balance step 1'!K92</f>
        <v>0</v>
      </c>
      <c r="K87">
        <f>'Corrected energy balance step 1'!L92</f>
        <v>0</v>
      </c>
      <c r="L87">
        <f>'Corrected energy balance step 1'!M92</f>
        <v>0</v>
      </c>
      <c r="M87">
        <f>'Corrected energy balance step 1'!N92</f>
        <v>0</v>
      </c>
      <c r="N87">
        <f>'Corrected energy balance step 1'!O92</f>
        <v>0</v>
      </c>
      <c r="O87">
        <f>'Corrected energy balance step 1'!P92</f>
        <v>0</v>
      </c>
      <c r="P87">
        <f>'Corrected energy balance step 1'!Q92</f>
        <v>0</v>
      </c>
      <c r="Q87">
        <f>'Corrected energy balance step 1'!R92</f>
        <v>0</v>
      </c>
      <c r="R87">
        <f>'Corrected energy balance step 1'!S92</f>
        <v>0</v>
      </c>
      <c r="S87">
        <f>'Corrected energy balance step 1'!T92</f>
        <v>0</v>
      </c>
      <c r="T87">
        <f>'Corrected energy balance step 1'!U92</f>
        <v>0</v>
      </c>
      <c r="U87">
        <f>'Corrected energy balance step 1'!V92</f>
        <v>0</v>
      </c>
      <c r="V87">
        <f>'Corrected energy balance step 1'!W92</f>
        <v>0</v>
      </c>
      <c r="W87">
        <f>'Corrected energy balance step 1'!X92</f>
        <v>0</v>
      </c>
      <c r="X87">
        <f>'Corrected energy balance step 1'!Y92</f>
        <v>0</v>
      </c>
      <c r="Y87">
        <f>'Corrected energy balance step 1'!Z92</f>
        <v>0</v>
      </c>
      <c r="Z87">
        <f>'Corrected energy balance step 1'!AA92</f>
        <v>0</v>
      </c>
      <c r="AA87">
        <f>'Corrected energy balance step 1'!AB92</f>
        <v>0</v>
      </c>
      <c r="AB87">
        <f>'Corrected energy balance step 1'!AC92</f>
        <v>0</v>
      </c>
      <c r="AC87">
        <f>'Corrected energy balance step 1'!AD92</f>
        <v>0</v>
      </c>
      <c r="AD87">
        <f>'Corrected energy balance step 1'!AE92</f>
        <v>0</v>
      </c>
      <c r="AE87">
        <f>'Corrected energy balance step 1'!AF92</f>
        <v>0</v>
      </c>
      <c r="AF87">
        <f>'Corrected energy balance step 1'!AG92</f>
        <v>0</v>
      </c>
      <c r="AG87">
        <f>'Corrected energy balance step 1'!AH92</f>
        <v>0</v>
      </c>
      <c r="AH87">
        <f>'Corrected energy balance step 1'!AI92</f>
        <v>0</v>
      </c>
      <c r="AI87">
        <f>'Corrected energy balance step 1'!AJ92</f>
        <v>0</v>
      </c>
      <c r="AJ87">
        <f>'Corrected energy balance step 1'!AK92</f>
        <v>0</v>
      </c>
      <c r="AK87">
        <f>'Corrected energy balance step 1'!AL92</f>
        <v>0</v>
      </c>
      <c r="AL87">
        <f>'Corrected energy balance step 1'!AM92</f>
        <v>0</v>
      </c>
      <c r="AM87">
        <f>'Corrected energy balance step 1'!AN92</f>
        <v>0</v>
      </c>
      <c r="AN87">
        <f>'Corrected energy balance step 1'!AO92</f>
        <v>0</v>
      </c>
      <c r="AO87">
        <f>'Corrected energy balance step 1'!AP92</f>
        <v>0</v>
      </c>
      <c r="AP87">
        <f>'Corrected energy balance step 1'!AQ92</f>
        <v>0</v>
      </c>
      <c r="AQ87">
        <f>'Corrected energy balance step 1'!AR92</f>
        <v>0</v>
      </c>
      <c r="AR87">
        <f>'Corrected energy balance step 1'!AS92</f>
        <v>0</v>
      </c>
      <c r="AS87">
        <f>'Corrected energy balance step 1'!AT92</f>
        <v>0</v>
      </c>
      <c r="AT87">
        <f>'Corrected energy balance step 1'!AU92</f>
        <v>0</v>
      </c>
      <c r="AU87">
        <f>'Corrected energy balance step 1'!AV92</f>
        <v>0</v>
      </c>
      <c r="AV87">
        <f>'Corrected energy balance step 1'!AW92</f>
        <v>0</v>
      </c>
      <c r="AW87">
        <f>'Corrected energy balance step 1'!AX92</f>
        <v>0</v>
      </c>
      <c r="AX87">
        <f>'Corrected energy balance step 1'!AY92</f>
        <v>0</v>
      </c>
      <c r="AY87">
        <f>'Corrected energy balance step 1'!AZ92</f>
        <v>0</v>
      </c>
      <c r="AZ87">
        <f>'Corrected energy balance step 1'!BA92</f>
        <v>0</v>
      </c>
      <c r="BA87">
        <f>'Corrected energy balance step 1'!BB92</f>
        <v>0</v>
      </c>
      <c r="BB87">
        <f>'Corrected energy balance step 1'!BC92</f>
        <v>0</v>
      </c>
      <c r="BC87">
        <f>'Corrected energy balance step 1'!BD92</f>
        <v>0</v>
      </c>
      <c r="BD87">
        <f>'Corrected energy balance step 1'!BE92</f>
        <v>0</v>
      </c>
      <c r="BE87">
        <f>'Corrected energy balance step 1'!BF92</f>
        <v>0</v>
      </c>
      <c r="BF87">
        <f>'Corrected energy balance step 1'!BG92</f>
        <v>0</v>
      </c>
      <c r="BG87">
        <f>'Corrected energy balance step 1'!BH92</f>
        <v>0</v>
      </c>
      <c r="BH87">
        <f>'Corrected energy balance step 1'!BI92</f>
        <v>0</v>
      </c>
      <c r="BI87">
        <f>'Corrected energy balance step 1'!BJ92</f>
        <v>0</v>
      </c>
      <c r="BJ87">
        <f>'Corrected energy balance step 1'!BK92</f>
        <v>0</v>
      </c>
      <c r="BK87">
        <f>'Corrected energy balance step 1'!BL92</f>
        <v>0</v>
      </c>
      <c r="BL87">
        <f>'Corrected energy balance step 1'!BM92</f>
        <v>0</v>
      </c>
      <c r="BM87">
        <f>'Corrected energy balance step 1'!BN92</f>
        <v>0</v>
      </c>
      <c r="BN87">
        <f>'Corrected energy balance step 1'!BO92</f>
        <v>0</v>
      </c>
    </row>
    <row r="88" spans="1:66" x14ac:dyDescent="0.2">
      <c r="A88" t="s">
        <v>131</v>
      </c>
      <c r="B88">
        <f>'Corrected energy balance step 1'!C93</f>
        <v>0</v>
      </c>
      <c r="C88">
        <f>'Corrected energy balance step 1'!D93</f>
        <v>0</v>
      </c>
      <c r="D88">
        <f>'Corrected energy balance step 1'!E93</f>
        <v>0</v>
      </c>
      <c r="E88">
        <f>'Corrected energy balance step 1'!F93</f>
        <v>0</v>
      </c>
      <c r="F88">
        <f>'Corrected energy balance step 1'!G93</f>
        <v>0</v>
      </c>
      <c r="G88">
        <f>'Corrected energy balance step 1'!H93</f>
        <v>0</v>
      </c>
      <c r="H88">
        <f>'Corrected energy balance step 1'!I93</f>
        <v>0</v>
      </c>
      <c r="I88">
        <f>'Corrected energy balance step 1'!J93</f>
        <v>0</v>
      </c>
      <c r="J88">
        <f>'Corrected energy balance step 1'!K93</f>
        <v>0</v>
      </c>
      <c r="K88">
        <f>'Corrected energy balance step 1'!L93</f>
        <v>0</v>
      </c>
      <c r="L88">
        <f>'Corrected energy balance step 1'!M93</f>
        <v>0</v>
      </c>
      <c r="M88">
        <f>'Corrected energy balance step 1'!N93</f>
        <v>0</v>
      </c>
      <c r="N88">
        <f>'Corrected energy balance step 1'!O93</f>
        <v>0</v>
      </c>
      <c r="O88">
        <f>'Corrected energy balance step 1'!P93</f>
        <v>0</v>
      </c>
      <c r="P88">
        <f>'Corrected energy balance step 1'!Q93</f>
        <v>0</v>
      </c>
      <c r="Q88">
        <f>'Corrected energy balance step 1'!R93</f>
        <v>0</v>
      </c>
      <c r="R88">
        <f>'Corrected energy balance step 1'!S93</f>
        <v>0</v>
      </c>
      <c r="S88">
        <f>'Corrected energy balance step 1'!T93</f>
        <v>0</v>
      </c>
      <c r="T88">
        <f>'Corrected energy balance step 1'!U93</f>
        <v>0</v>
      </c>
      <c r="U88">
        <f>'Corrected energy balance step 1'!V93</f>
        <v>0</v>
      </c>
      <c r="V88">
        <f>'Corrected energy balance step 1'!W93</f>
        <v>0</v>
      </c>
      <c r="W88">
        <f>'Corrected energy balance step 1'!X93</f>
        <v>0</v>
      </c>
      <c r="X88">
        <f>'Corrected energy balance step 1'!Y93</f>
        <v>0</v>
      </c>
      <c r="Y88">
        <f>'Corrected energy balance step 1'!Z93</f>
        <v>0</v>
      </c>
      <c r="Z88">
        <f>'Corrected energy balance step 1'!AA93</f>
        <v>0</v>
      </c>
      <c r="AA88">
        <f>'Corrected energy balance step 1'!AB93</f>
        <v>0</v>
      </c>
      <c r="AB88">
        <f>'Corrected energy balance step 1'!AC93</f>
        <v>0</v>
      </c>
      <c r="AC88">
        <f>'Corrected energy balance step 1'!AD93</f>
        <v>0</v>
      </c>
      <c r="AD88">
        <f>'Corrected energy balance step 1'!AE93</f>
        <v>0</v>
      </c>
      <c r="AE88">
        <f>'Corrected energy balance step 1'!AF93</f>
        <v>0</v>
      </c>
      <c r="AF88">
        <f>'Corrected energy balance step 1'!AG93</f>
        <v>0</v>
      </c>
      <c r="AG88">
        <f>'Corrected energy balance step 1'!AH93</f>
        <v>0</v>
      </c>
      <c r="AH88">
        <f>'Corrected energy balance step 1'!AI93</f>
        <v>0</v>
      </c>
      <c r="AI88">
        <f>'Corrected energy balance step 1'!AJ93</f>
        <v>0</v>
      </c>
      <c r="AJ88">
        <f>'Corrected energy balance step 1'!AK93</f>
        <v>0</v>
      </c>
      <c r="AK88">
        <f>'Corrected energy balance step 1'!AL93</f>
        <v>0</v>
      </c>
      <c r="AL88">
        <f>'Corrected energy balance step 1'!AM93</f>
        <v>0</v>
      </c>
      <c r="AM88">
        <f>'Corrected energy balance step 1'!AN93</f>
        <v>0</v>
      </c>
      <c r="AN88">
        <f>'Corrected energy balance step 1'!AO93</f>
        <v>0</v>
      </c>
      <c r="AO88">
        <f>'Corrected energy balance step 1'!AP93</f>
        <v>0</v>
      </c>
      <c r="AP88">
        <f>'Corrected energy balance step 1'!AQ93</f>
        <v>0</v>
      </c>
      <c r="AQ88">
        <f>'Corrected energy balance step 1'!AR93</f>
        <v>0</v>
      </c>
      <c r="AR88">
        <f>'Corrected energy balance step 1'!AS93</f>
        <v>0</v>
      </c>
      <c r="AS88">
        <f>'Corrected energy balance step 1'!AT93</f>
        <v>0</v>
      </c>
      <c r="AT88">
        <f>'Corrected energy balance step 1'!AU93</f>
        <v>0</v>
      </c>
      <c r="AU88">
        <f>'Corrected energy balance step 1'!AV93</f>
        <v>0</v>
      </c>
      <c r="AV88">
        <f>'Corrected energy balance step 1'!AW93</f>
        <v>0</v>
      </c>
      <c r="AW88">
        <f>'Corrected energy balance step 1'!AX93</f>
        <v>0</v>
      </c>
      <c r="AX88">
        <f>'Corrected energy balance step 1'!AY93</f>
        <v>0</v>
      </c>
      <c r="AY88">
        <f>'Corrected energy balance step 1'!AZ93</f>
        <v>0</v>
      </c>
      <c r="AZ88">
        <f>'Corrected energy balance step 1'!BA93</f>
        <v>0</v>
      </c>
      <c r="BA88">
        <f>'Corrected energy balance step 1'!BB93</f>
        <v>0</v>
      </c>
      <c r="BB88">
        <f>'Corrected energy balance step 1'!BC93</f>
        <v>0</v>
      </c>
      <c r="BC88">
        <f>'Corrected energy balance step 1'!BD93</f>
        <v>0</v>
      </c>
      <c r="BD88">
        <f>'Corrected energy balance step 1'!BE93</f>
        <v>0</v>
      </c>
      <c r="BE88">
        <f>'Corrected energy balance step 1'!BF93</f>
        <v>0</v>
      </c>
      <c r="BF88">
        <f>'Corrected energy balance step 1'!BG93</f>
        <v>0</v>
      </c>
      <c r="BG88">
        <f>'Corrected energy balance step 1'!BH93</f>
        <v>0</v>
      </c>
      <c r="BH88">
        <f>'Corrected energy balance step 1'!BI93</f>
        <v>0</v>
      </c>
      <c r="BI88">
        <f>'Corrected energy balance step 1'!BJ93</f>
        <v>0</v>
      </c>
      <c r="BJ88">
        <f>'Corrected energy balance step 1'!BK93</f>
        <v>0</v>
      </c>
      <c r="BK88">
        <f>'Corrected energy balance step 1'!BL93</f>
        <v>0</v>
      </c>
      <c r="BL88">
        <f>'Corrected energy balance step 1'!BM93</f>
        <v>0</v>
      </c>
      <c r="BM88">
        <f>'Corrected energy balance step 1'!BN93</f>
        <v>0</v>
      </c>
      <c r="BN88">
        <f>'Corrected energy balance step 1'!BO93</f>
        <v>0</v>
      </c>
    </row>
    <row r="89" spans="1:66" x14ac:dyDescent="0.2">
      <c r="A89" t="s">
        <v>132</v>
      </c>
      <c r="B89">
        <f>'Corrected energy balance step 1'!C94</f>
        <v>0</v>
      </c>
      <c r="C89">
        <f>'Corrected energy balance step 1'!D94</f>
        <v>0</v>
      </c>
      <c r="D89">
        <f>'Corrected energy balance step 1'!E94</f>
        <v>0</v>
      </c>
      <c r="E89">
        <f>'Corrected energy balance step 1'!F94</f>
        <v>0</v>
      </c>
      <c r="F89">
        <f>'Corrected energy balance step 1'!G94</f>
        <v>0</v>
      </c>
      <c r="G89">
        <f>'Corrected energy balance step 1'!H94</f>
        <v>0</v>
      </c>
      <c r="H89">
        <f>'Corrected energy balance step 1'!I94</f>
        <v>0</v>
      </c>
      <c r="I89">
        <f>'Corrected energy balance step 1'!J94</f>
        <v>0</v>
      </c>
      <c r="J89">
        <f>'Corrected energy balance step 1'!K94</f>
        <v>0</v>
      </c>
      <c r="K89">
        <f>'Corrected energy balance step 1'!L94</f>
        <v>0</v>
      </c>
      <c r="L89">
        <f>'Corrected energy balance step 1'!M94</f>
        <v>0</v>
      </c>
      <c r="M89">
        <f>'Corrected energy balance step 1'!N94</f>
        <v>0</v>
      </c>
      <c r="N89">
        <f>'Corrected energy balance step 1'!O94</f>
        <v>0</v>
      </c>
      <c r="O89">
        <f>'Corrected energy balance step 1'!P94</f>
        <v>0</v>
      </c>
      <c r="P89">
        <f>'Corrected energy balance step 1'!Q94</f>
        <v>0</v>
      </c>
      <c r="Q89">
        <f>'Corrected energy balance step 1'!R94</f>
        <v>0</v>
      </c>
      <c r="R89">
        <f>'Corrected energy balance step 1'!S94</f>
        <v>0</v>
      </c>
      <c r="S89">
        <f>'Corrected energy balance step 1'!T94</f>
        <v>0</v>
      </c>
      <c r="T89">
        <f>'Corrected energy balance step 1'!U94</f>
        <v>0</v>
      </c>
      <c r="U89">
        <f>'Corrected energy balance step 1'!V94</f>
        <v>0</v>
      </c>
      <c r="V89">
        <f>'Corrected energy balance step 1'!W94</f>
        <v>0</v>
      </c>
      <c r="W89">
        <f>'Corrected energy balance step 1'!X94</f>
        <v>0</v>
      </c>
      <c r="X89">
        <f>'Corrected energy balance step 1'!Y94</f>
        <v>0</v>
      </c>
      <c r="Y89">
        <f>'Corrected energy balance step 1'!Z94</f>
        <v>0</v>
      </c>
      <c r="Z89">
        <f>'Corrected energy balance step 1'!AA94</f>
        <v>0</v>
      </c>
      <c r="AA89">
        <f>'Corrected energy balance step 1'!AB94</f>
        <v>0</v>
      </c>
      <c r="AB89">
        <f>'Corrected energy balance step 1'!AC94</f>
        <v>0</v>
      </c>
      <c r="AC89">
        <f>'Corrected energy balance step 1'!AD94</f>
        <v>0</v>
      </c>
      <c r="AD89">
        <f>'Corrected energy balance step 1'!AE94</f>
        <v>0</v>
      </c>
      <c r="AE89">
        <f>'Corrected energy balance step 1'!AF94</f>
        <v>0</v>
      </c>
      <c r="AF89">
        <f>'Corrected energy balance step 1'!AG94</f>
        <v>0</v>
      </c>
      <c r="AG89">
        <f>'Corrected energy balance step 1'!AH94</f>
        <v>0</v>
      </c>
      <c r="AH89">
        <f>'Corrected energy balance step 1'!AI94</f>
        <v>0</v>
      </c>
      <c r="AI89">
        <f>'Corrected energy balance step 1'!AJ94</f>
        <v>0</v>
      </c>
      <c r="AJ89">
        <f>'Corrected energy balance step 1'!AK94</f>
        <v>0</v>
      </c>
      <c r="AK89">
        <f>'Corrected energy balance step 1'!AL94</f>
        <v>0</v>
      </c>
      <c r="AL89">
        <f>'Corrected energy balance step 1'!AM94</f>
        <v>0</v>
      </c>
      <c r="AM89">
        <f>'Corrected energy balance step 1'!AN94</f>
        <v>0</v>
      </c>
      <c r="AN89">
        <f>'Corrected energy balance step 1'!AO94</f>
        <v>0</v>
      </c>
      <c r="AO89">
        <f>'Corrected energy balance step 1'!AP94</f>
        <v>0</v>
      </c>
      <c r="AP89">
        <f>'Corrected energy balance step 1'!AQ94</f>
        <v>0</v>
      </c>
      <c r="AQ89">
        <f>'Corrected energy balance step 1'!AR94</f>
        <v>0</v>
      </c>
      <c r="AR89">
        <f>'Corrected energy balance step 1'!AS94</f>
        <v>0</v>
      </c>
      <c r="AS89">
        <f>'Corrected energy balance step 1'!AT94</f>
        <v>0</v>
      </c>
      <c r="AT89">
        <f>'Corrected energy balance step 1'!AU94</f>
        <v>0</v>
      </c>
      <c r="AU89">
        <f>'Corrected energy balance step 1'!AV94</f>
        <v>0</v>
      </c>
      <c r="AV89">
        <f>'Corrected energy balance step 1'!AW94</f>
        <v>0</v>
      </c>
      <c r="AW89">
        <f>'Corrected energy balance step 1'!AX94</f>
        <v>0</v>
      </c>
      <c r="AX89">
        <f>'Corrected energy balance step 1'!AY94</f>
        <v>0</v>
      </c>
      <c r="AY89">
        <f>'Corrected energy balance step 1'!AZ94</f>
        <v>0</v>
      </c>
      <c r="AZ89">
        <f>'Corrected energy balance step 1'!BA94</f>
        <v>0</v>
      </c>
      <c r="BA89">
        <f>'Corrected energy balance step 1'!BB94</f>
        <v>0</v>
      </c>
      <c r="BB89">
        <f>'Corrected energy balance step 1'!BC94</f>
        <v>0</v>
      </c>
      <c r="BC89">
        <f>'Corrected energy balance step 1'!BD94</f>
        <v>0</v>
      </c>
      <c r="BD89">
        <f>'Corrected energy balance step 1'!BE94</f>
        <v>0</v>
      </c>
      <c r="BE89">
        <f>'Corrected energy balance step 1'!BF94</f>
        <v>0</v>
      </c>
      <c r="BF89">
        <f>'Corrected energy balance step 1'!BG94</f>
        <v>0</v>
      </c>
      <c r="BG89">
        <f>'Corrected energy balance step 1'!BH94</f>
        <v>0</v>
      </c>
      <c r="BH89">
        <f>'Corrected energy balance step 1'!BI94</f>
        <v>0</v>
      </c>
      <c r="BI89">
        <f>'Corrected energy balance step 1'!BJ94</f>
        <v>0</v>
      </c>
      <c r="BJ89">
        <f>'Corrected energy balance step 1'!BK94</f>
        <v>0</v>
      </c>
      <c r="BK89">
        <f>'Corrected energy balance step 1'!BL94</f>
        <v>0</v>
      </c>
      <c r="BL89">
        <f>'Corrected energy balance step 1'!BM94</f>
        <v>0</v>
      </c>
      <c r="BM89">
        <f>'Corrected energy balance step 1'!BN94</f>
        <v>0</v>
      </c>
      <c r="BN89">
        <f>'Corrected energy balance step 1'!BO94</f>
        <v>0</v>
      </c>
    </row>
    <row r="90" spans="1:66" x14ac:dyDescent="0.2">
      <c r="A90" t="s">
        <v>133</v>
      </c>
      <c r="B90">
        <f>'Corrected energy balance step 1'!C95</f>
        <v>0</v>
      </c>
      <c r="C90">
        <f>'Corrected energy balance step 1'!D95</f>
        <v>0</v>
      </c>
      <c r="D90">
        <f>'Corrected energy balance step 1'!E95</f>
        <v>0</v>
      </c>
      <c r="E90">
        <f>'Corrected energy balance step 1'!F95</f>
        <v>0</v>
      </c>
      <c r="F90">
        <f>'Corrected energy balance step 1'!G95</f>
        <v>0</v>
      </c>
      <c r="G90">
        <f>'Corrected energy balance step 1'!H95</f>
        <v>0</v>
      </c>
      <c r="H90">
        <f>'Corrected energy balance step 1'!I95</f>
        <v>0</v>
      </c>
      <c r="I90">
        <f>'Corrected energy balance step 1'!J95</f>
        <v>0</v>
      </c>
      <c r="J90">
        <f>'Corrected energy balance step 1'!K95</f>
        <v>0</v>
      </c>
      <c r="K90">
        <f>'Corrected energy balance step 1'!L95</f>
        <v>0</v>
      </c>
      <c r="L90">
        <f>'Corrected energy balance step 1'!M95</f>
        <v>0</v>
      </c>
      <c r="M90">
        <f>'Corrected energy balance step 1'!N95</f>
        <v>0</v>
      </c>
      <c r="N90">
        <f>'Corrected energy balance step 1'!O95</f>
        <v>0</v>
      </c>
      <c r="O90">
        <f>'Corrected energy balance step 1'!P95</f>
        <v>0</v>
      </c>
      <c r="P90">
        <f>'Corrected energy balance step 1'!Q95</f>
        <v>0</v>
      </c>
      <c r="Q90">
        <f>'Corrected energy balance step 1'!R95</f>
        <v>0</v>
      </c>
      <c r="R90">
        <f>'Corrected energy balance step 1'!S95</f>
        <v>0</v>
      </c>
      <c r="S90">
        <f>'Corrected energy balance step 1'!T95</f>
        <v>0</v>
      </c>
      <c r="T90">
        <f>'Corrected energy balance step 1'!U95</f>
        <v>0</v>
      </c>
      <c r="U90">
        <f>'Corrected energy balance step 1'!V95</f>
        <v>0</v>
      </c>
      <c r="V90">
        <f>'Corrected energy balance step 1'!W95</f>
        <v>0</v>
      </c>
      <c r="W90">
        <f>'Corrected energy balance step 1'!X95</f>
        <v>0</v>
      </c>
      <c r="X90">
        <f>'Corrected energy balance step 1'!Y95</f>
        <v>0</v>
      </c>
      <c r="Y90">
        <f>'Corrected energy balance step 1'!Z95</f>
        <v>0</v>
      </c>
      <c r="Z90">
        <f>'Corrected energy balance step 1'!AA95</f>
        <v>0</v>
      </c>
      <c r="AA90">
        <f>'Corrected energy balance step 1'!AB95</f>
        <v>0</v>
      </c>
      <c r="AB90">
        <f>'Corrected energy balance step 1'!AC95</f>
        <v>0</v>
      </c>
      <c r="AC90">
        <f>'Corrected energy balance step 1'!AD95</f>
        <v>0</v>
      </c>
      <c r="AD90">
        <f>'Corrected energy balance step 1'!AE95</f>
        <v>0</v>
      </c>
      <c r="AE90">
        <f>'Corrected energy balance step 1'!AF95</f>
        <v>0</v>
      </c>
      <c r="AF90">
        <f>'Corrected energy balance step 1'!AG95</f>
        <v>0</v>
      </c>
      <c r="AG90">
        <f>'Corrected energy balance step 1'!AH95</f>
        <v>0</v>
      </c>
      <c r="AH90">
        <f>'Corrected energy balance step 1'!AI95</f>
        <v>0</v>
      </c>
      <c r="AI90">
        <f>'Corrected energy balance step 1'!AJ95</f>
        <v>0</v>
      </c>
      <c r="AJ90">
        <f>'Corrected energy balance step 1'!AK95</f>
        <v>0</v>
      </c>
      <c r="AK90">
        <f>'Corrected energy balance step 1'!AL95</f>
        <v>0</v>
      </c>
      <c r="AL90">
        <f>'Corrected energy balance step 1'!AM95</f>
        <v>0</v>
      </c>
      <c r="AM90">
        <f>'Corrected energy balance step 1'!AN95</f>
        <v>0</v>
      </c>
      <c r="AN90">
        <f>'Corrected energy balance step 1'!AO95</f>
        <v>0</v>
      </c>
      <c r="AO90">
        <f>'Corrected energy balance step 1'!AP95</f>
        <v>0</v>
      </c>
      <c r="AP90">
        <f>'Corrected energy balance step 1'!AQ95</f>
        <v>0</v>
      </c>
      <c r="AQ90">
        <f>'Corrected energy balance step 1'!AR95</f>
        <v>0</v>
      </c>
      <c r="AR90">
        <f>'Corrected energy balance step 1'!AS95</f>
        <v>0</v>
      </c>
      <c r="AS90">
        <f>'Corrected energy balance step 1'!AT95</f>
        <v>0</v>
      </c>
      <c r="AT90">
        <f>'Corrected energy balance step 1'!AU95</f>
        <v>0</v>
      </c>
      <c r="AU90">
        <f>'Corrected energy balance step 1'!AV95</f>
        <v>0</v>
      </c>
      <c r="AV90">
        <f>'Corrected energy balance step 1'!AW95</f>
        <v>0</v>
      </c>
      <c r="AW90">
        <f>'Corrected energy balance step 1'!AX95</f>
        <v>0</v>
      </c>
      <c r="AX90">
        <f>'Corrected energy balance step 1'!AY95</f>
        <v>0</v>
      </c>
      <c r="AY90">
        <f>'Corrected energy balance step 1'!AZ95</f>
        <v>0</v>
      </c>
      <c r="AZ90">
        <f>'Corrected energy balance step 1'!BA95</f>
        <v>0</v>
      </c>
      <c r="BA90">
        <f>'Corrected energy balance step 1'!BB95</f>
        <v>0</v>
      </c>
      <c r="BB90">
        <f>'Corrected energy balance step 1'!BC95</f>
        <v>0</v>
      </c>
      <c r="BC90">
        <f>'Corrected energy balance step 1'!BD95</f>
        <v>0</v>
      </c>
      <c r="BD90">
        <f>'Corrected energy balance step 1'!BE95</f>
        <v>0</v>
      </c>
      <c r="BE90">
        <f>'Corrected energy balance step 1'!BF95</f>
        <v>0</v>
      </c>
      <c r="BF90">
        <f>'Corrected energy balance step 1'!BG95</f>
        <v>0</v>
      </c>
      <c r="BG90">
        <f>'Corrected energy balance step 1'!BH95</f>
        <v>0</v>
      </c>
      <c r="BH90">
        <f>'Corrected energy balance step 1'!BI95</f>
        <v>0</v>
      </c>
      <c r="BI90">
        <f>'Corrected energy balance step 1'!BJ95</f>
        <v>0</v>
      </c>
      <c r="BJ90">
        <f>'Corrected energy balance step 1'!BK95</f>
        <v>0</v>
      </c>
      <c r="BK90">
        <f>'Corrected energy balance step 1'!BL95</f>
        <v>0</v>
      </c>
      <c r="BL90">
        <f>'Corrected energy balance step 1'!BM95</f>
        <v>0</v>
      </c>
      <c r="BM90">
        <f>'Corrected energy balance step 1'!BN95</f>
        <v>0</v>
      </c>
      <c r="BN90">
        <f>'Corrected energy balance step 1'!BO95</f>
        <v>0</v>
      </c>
    </row>
    <row r="91" spans="1:66" x14ac:dyDescent="0.2">
      <c r="A91" t="s">
        <v>134</v>
      </c>
      <c r="B91">
        <f>'Corrected energy balance step 1'!C96</f>
        <v>0</v>
      </c>
      <c r="C91">
        <f>'Corrected energy balance step 1'!D96</f>
        <v>0</v>
      </c>
      <c r="D91">
        <f>'Corrected energy balance step 1'!E96</f>
        <v>0</v>
      </c>
      <c r="E91">
        <f>'Corrected energy balance step 1'!F96</f>
        <v>0</v>
      </c>
      <c r="F91">
        <f>'Corrected energy balance step 1'!G96</f>
        <v>0</v>
      </c>
      <c r="G91">
        <f>'Corrected energy balance step 1'!H96</f>
        <v>0</v>
      </c>
      <c r="H91">
        <f>'Corrected energy balance step 1'!I96</f>
        <v>0</v>
      </c>
      <c r="I91">
        <f>'Corrected energy balance step 1'!J96</f>
        <v>0</v>
      </c>
      <c r="J91">
        <f>'Corrected energy balance step 1'!K96</f>
        <v>0</v>
      </c>
      <c r="K91">
        <f>'Corrected energy balance step 1'!L96</f>
        <v>0</v>
      </c>
      <c r="L91">
        <f>'Corrected energy balance step 1'!M96</f>
        <v>0</v>
      </c>
      <c r="M91">
        <f>'Corrected energy balance step 1'!N96</f>
        <v>0</v>
      </c>
      <c r="N91">
        <f>'Corrected energy balance step 1'!O96</f>
        <v>0</v>
      </c>
      <c r="O91">
        <f>'Corrected energy balance step 1'!P96</f>
        <v>0</v>
      </c>
      <c r="P91">
        <f>'Corrected energy balance step 1'!Q96</f>
        <v>0</v>
      </c>
      <c r="Q91">
        <f>'Corrected energy balance step 1'!R96</f>
        <v>0</v>
      </c>
      <c r="R91">
        <f>'Corrected energy balance step 1'!S96</f>
        <v>0</v>
      </c>
      <c r="S91">
        <f>'Corrected energy balance step 1'!T96</f>
        <v>0</v>
      </c>
      <c r="T91">
        <f>'Corrected energy balance step 1'!U96</f>
        <v>0</v>
      </c>
      <c r="U91">
        <f>'Corrected energy balance step 1'!V96</f>
        <v>0</v>
      </c>
      <c r="V91">
        <f>'Corrected energy balance step 1'!W96</f>
        <v>0</v>
      </c>
      <c r="W91">
        <f>'Corrected energy balance step 1'!X96</f>
        <v>0</v>
      </c>
      <c r="X91">
        <f>'Corrected energy balance step 1'!Y96</f>
        <v>0</v>
      </c>
      <c r="Y91">
        <f>'Corrected energy balance step 1'!Z96</f>
        <v>0</v>
      </c>
      <c r="Z91">
        <f>'Corrected energy balance step 1'!AA96</f>
        <v>0</v>
      </c>
      <c r="AA91">
        <f>'Corrected energy balance step 1'!AB96</f>
        <v>0</v>
      </c>
      <c r="AB91">
        <f>'Corrected energy balance step 1'!AC96</f>
        <v>0</v>
      </c>
      <c r="AC91">
        <f>'Corrected energy balance step 1'!AD96</f>
        <v>0</v>
      </c>
      <c r="AD91">
        <f>'Corrected energy balance step 1'!AE96</f>
        <v>0</v>
      </c>
      <c r="AE91">
        <f>'Corrected energy balance step 1'!AF96</f>
        <v>0</v>
      </c>
      <c r="AF91">
        <f>'Corrected energy balance step 1'!AG96</f>
        <v>0</v>
      </c>
      <c r="AG91">
        <f>'Corrected energy balance step 1'!AH96</f>
        <v>0</v>
      </c>
      <c r="AH91">
        <f>'Corrected energy balance step 1'!AI96</f>
        <v>0</v>
      </c>
      <c r="AI91">
        <f>'Corrected energy balance step 1'!AJ96</f>
        <v>0</v>
      </c>
      <c r="AJ91">
        <f>'Corrected energy balance step 1'!AK96</f>
        <v>0</v>
      </c>
      <c r="AK91">
        <f>'Corrected energy balance step 1'!AL96</f>
        <v>0</v>
      </c>
      <c r="AL91">
        <f>'Corrected energy balance step 1'!AM96</f>
        <v>0</v>
      </c>
      <c r="AM91">
        <f>'Corrected energy balance step 1'!AN96</f>
        <v>0</v>
      </c>
      <c r="AN91">
        <f>'Corrected energy balance step 1'!AO96</f>
        <v>0</v>
      </c>
      <c r="AO91">
        <f>'Corrected energy balance step 1'!AP96</f>
        <v>0</v>
      </c>
      <c r="AP91">
        <f>'Corrected energy balance step 1'!AQ96</f>
        <v>0</v>
      </c>
      <c r="AQ91">
        <f>'Corrected energy balance step 1'!AR96</f>
        <v>0</v>
      </c>
      <c r="AR91">
        <f>'Corrected energy balance step 1'!AS96</f>
        <v>0</v>
      </c>
      <c r="AS91">
        <f>'Corrected energy balance step 1'!AT96</f>
        <v>0</v>
      </c>
      <c r="AT91">
        <f>'Corrected energy balance step 1'!AU96</f>
        <v>0</v>
      </c>
      <c r="AU91">
        <f>'Corrected energy balance step 1'!AV96</f>
        <v>0</v>
      </c>
      <c r="AV91">
        <f>'Corrected energy balance step 1'!AW96</f>
        <v>0</v>
      </c>
      <c r="AW91">
        <f>'Corrected energy balance step 1'!AX96</f>
        <v>0</v>
      </c>
      <c r="AX91">
        <f>'Corrected energy balance step 1'!AY96</f>
        <v>0</v>
      </c>
      <c r="AY91">
        <f>'Corrected energy balance step 1'!AZ96</f>
        <v>0</v>
      </c>
      <c r="AZ91">
        <f>'Corrected energy balance step 1'!BA96</f>
        <v>0</v>
      </c>
      <c r="BA91">
        <f>'Corrected energy balance step 1'!BB96</f>
        <v>0</v>
      </c>
      <c r="BB91">
        <f>'Corrected energy balance step 1'!BC96</f>
        <v>0</v>
      </c>
      <c r="BC91">
        <f>'Corrected energy balance step 1'!BD96</f>
        <v>0</v>
      </c>
      <c r="BD91">
        <f>'Corrected energy balance step 1'!BE96</f>
        <v>0</v>
      </c>
      <c r="BE91">
        <f>'Corrected energy balance step 1'!BF96</f>
        <v>0</v>
      </c>
      <c r="BF91">
        <f>'Corrected energy balance step 1'!BG96</f>
        <v>0</v>
      </c>
      <c r="BG91">
        <f>'Corrected energy balance step 1'!BH96</f>
        <v>0</v>
      </c>
      <c r="BH91">
        <f>'Corrected energy balance step 1'!BI96</f>
        <v>0</v>
      </c>
      <c r="BI91">
        <f>'Corrected energy balance step 1'!BJ96</f>
        <v>0</v>
      </c>
      <c r="BJ91">
        <f>'Corrected energy balance step 1'!BK96</f>
        <v>0</v>
      </c>
      <c r="BK91">
        <f>'Corrected energy balance step 1'!BL96</f>
        <v>0</v>
      </c>
      <c r="BL91">
        <f>'Corrected energy balance step 1'!BM96</f>
        <v>0</v>
      </c>
      <c r="BM91">
        <f>'Corrected energy balance step 1'!BN96</f>
        <v>0</v>
      </c>
      <c r="BN91">
        <f>'Corrected energy balance step 1'!BO96</f>
        <v>0</v>
      </c>
    </row>
    <row r="92" spans="1:66" x14ac:dyDescent="0.2">
      <c r="A92" t="s">
        <v>135</v>
      </c>
      <c r="B92">
        <f>'Corrected energy balance step 1'!C97</f>
        <v>0</v>
      </c>
      <c r="C92">
        <f>'Corrected energy balance step 1'!D97</f>
        <v>0</v>
      </c>
      <c r="D92">
        <f>'Corrected energy balance step 1'!E97</f>
        <v>0</v>
      </c>
      <c r="E92">
        <f>'Corrected energy balance step 1'!F97</f>
        <v>0</v>
      </c>
      <c r="F92">
        <f>'Corrected energy balance step 1'!G97</f>
        <v>0</v>
      </c>
      <c r="G92">
        <f>'Corrected energy balance step 1'!H97</f>
        <v>0</v>
      </c>
      <c r="H92">
        <f>'Corrected energy balance step 1'!I97</f>
        <v>0</v>
      </c>
      <c r="I92">
        <f>'Corrected energy balance step 1'!J97</f>
        <v>0</v>
      </c>
      <c r="J92">
        <f>'Corrected energy balance step 1'!K97</f>
        <v>0</v>
      </c>
      <c r="K92">
        <f>'Corrected energy balance step 1'!L97</f>
        <v>0</v>
      </c>
      <c r="L92">
        <f>'Corrected energy balance step 1'!M97</f>
        <v>0</v>
      </c>
      <c r="M92">
        <f>'Corrected energy balance step 1'!N97</f>
        <v>0</v>
      </c>
      <c r="N92">
        <f>'Corrected energy balance step 1'!O97</f>
        <v>0</v>
      </c>
      <c r="O92">
        <f>'Corrected energy balance step 1'!P97</f>
        <v>0</v>
      </c>
      <c r="P92">
        <f>'Corrected energy balance step 1'!Q97</f>
        <v>0</v>
      </c>
      <c r="Q92">
        <f>'Corrected energy balance step 1'!R97</f>
        <v>0</v>
      </c>
      <c r="R92">
        <f>'Corrected energy balance step 1'!S97</f>
        <v>0</v>
      </c>
      <c r="S92">
        <f>'Corrected energy balance step 1'!T97</f>
        <v>0</v>
      </c>
      <c r="T92">
        <f>'Corrected energy balance step 1'!U97</f>
        <v>0</v>
      </c>
      <c r="U92">
        <f>'Corrected energy balance step 1'!V97</f>
        <v>0</v>
      </c>
      <c r="V92">
        <f>'Corrected energy balance step 1'!W97</f>
        <v>0</v>
      </c>
      <c r="W92">
        <f>'Corrected energy balance step 1'!X97</f>
        <v>0</v>
      </c>
      <c r="X92">
        <f>'Corrected energy balance step 1'!Y97</f>
        <v>0</v>
      </c>
      <c r="Y92">
        <f>'Corrected energy balance step 1'!Z97</f>
        <v>0</v>
      </c>
      <c r="Z92">
        <f>'Corrected energy balance step 1'!AA97</f>
        <v>0</v>
      </c>
      <c r="AA92">
        <f>'Corrected energy balance step 1'!AB97</f>
        <v>0</v>
      </c>
      <c r="AB92">
        <f>'Corrected energy balance step 1'!AC97</f>
        <v>0</v>
      </c>
      <c r="AC92">
        <f>'Corrected energy balance step 1'!AD97</f>
        <v>0</v>
      </c>
      <c r="AD92">
        <f>'Corrected energy balance step 1'!AE97</f>
        <v>0</v>
      </c>
      <c r="AE92">
        <f>'Corrected energy balance step 1'!AF97</f>
        <v>0</v>
      </c>
      <c r="AF92">
        <f>'Corrected energy balance step 1'!AG97</f>
        <v>0</v>
      </c>
      <c r="AG92">
        <f>'Corrected energy balance step 1'!AH97</f>
        <v>0</v>
      </c>
      <c r="AH92">
        <f>'Corrected energy balance step 1'!AI97</f>
        <v>0</v>
      </c>
      <c r="AI92">
        <f>'Corrected energy balance step 1'!AJ97</f>
        <v>0</v>
      </c>
      <c r="AJ92">
        <f>'Corrected energy balance step 1'!AK97</f>
        <v>0</v>
      </c>
      <c r="AK92">
        <f>'Corrected energy balance step 1'!AL97</f>
        <v>0</v>
      </c>
      <c r="AL92">
        <f>'Corrected energy balance step 1'!AM97</f>
        <v>0</v>
      </c>
      <c r="AM92">
        <f>'Corrected energy balance step 1'!AN97</f>
        <v>0</v>
      </c>
      <c r="AN92">
        <f>'Corrected energy balance step 1'!AO97</f>
        <v>0</v>
      </c>
      <c r="AO92">
        <f>'Corrected energy balance step 1'!AP97</f>
        <v>0</v>
      </c>
      <c r="AP92">
        <f>'Corrected energy balance step 1'!AQ97</f>
        <v>0</v>
      </c>
      <c r="AQ92">
        <f>'Corrected energy balance step 1'!AR97</f>
        <v>0</v>
      </c>
      <c r="AR92">
        <f>'Corrected energy balance step 1'!AS97</f>
        <v>0</v>
      </c>
      <c r="AS92">
        <f>'Corrected energy balance step 1'!AT97</f>
        <v>0</v>
      </c>
      <c r="AT92">
        <f>'Corrected energy balance step 1'!AU97</f>
        <v>0</v>
      </c>
      <c r="AU92">
        <f>'Corrected energy balance step 1'!AV97</f>
        <v>0</v>
      </c>
      <c r="AV92">
        <f>'Corrected energy balance step 1'!AW97</f>
        <v>0</v>
      </c>
      <c r="AW92">
        <f>'Corrected energy balance step 1'!AX97</f>
        <v>0</v>
      </c>
      <c r="AX92">
        <f>'Corrected energy balance step 1'!AY97</f>
        <v>0</v>
      </c>
      <c r="AY92">
        <f>'Corrected energy balance step 1'!AZ97</f>
        <v>0</v>
      </c>
      <c r="AZ92">
        <f>'Corrected energy balance step 1'!BA97</f>
        <v>0</v>
      </c>
      <c r="BA92">
        <f>'Corrected energy balance step 1'!BB97</f>
        <v>0</v>
      </c>
      <c r="BB92">
        <f>'Corrected energy balance step 1'!BC97</f>
        <v>0</v>
      </c>
      <c r="BC92">
        <f>'Corrected energy balance step 1'!BD97</f>
        <v>0</v>
      </c>
      <c r="BD92">
        <f>'Corrected energy balance step 1'!BE97</f>
        <v>0</v>
      </c>
      <c r="BE92">
        <f>'Corrected energy balance step 1'!BF97</f>
        <v>0</v>
      </c>
      <c r="BF92">
        <f>'Corrected energy balance step 1'!BG97</f>
        <v>0</v>
      </c>
      <c r="BG92">
        <f>'Corrected energy balance step 1'!BH97</f>
        <v>0</v>
      </c>
      <c r="BH92">
        <f>'Corrected energy balance step 1'!BI97</f>
        <v>0</v>
      </c>
      <c r="BI92">
        <f>'Corrected energy balance step 1'!BJ97</f>
        <v>0</v>
      </c>
      <c r="BJ92">
        <f>'Corrected energy balance step 1'!BK97</f>
        <v>0</v>
      </c>
      <c r="BK92">
        <f>'Corrected energy balance step 1'!BL97</f>
        <v>0</v>
      </c>
      <c r="BL92">
        <f>'Corrected energy balance step 1'!BM97</f>
        <v>0</v>
      </c>
      <c r="BM92">
        <f>'Corrected energy balance step 1'!BN97</f>
        <v>0</v>
      </c>
      <c r="BN92">
        <f>'Corrected energy balance step 1'!BO97</f>
        <v>0</v>
      </c>
    </row>
    <row r="93" spans="1:66" x14ac:dyDescent="0.2">
      <c r="A93" t="s">
        <v>136</v>
      </c>
      <c r="B93">
        <f>'Corrected energy balance step 1'!C98</f>
        <v>0</v>
      </c>
      <c r="C93">
        <f>'Corrected energy balance step 1'!D98</f>
        <v>0</v>
      </c>
      <c r="D93">
        <f>'Corrected energy balance step 1'!E98</f>
        <v>0</v>
      </c>
      <c r="E93">
        <f>'Corrected energy balance step 1'!F98</f>
        <v>0</v>
      </c>
      <c r="F93">
        <f>'Corrected energy balance step 1'!G98</f>
        <v>0</v>
      </c>
      <c r="G93">
        <f>'Corrected energy balance step 1'!H98</f>
        <v>0</v>
      </c>
      <c r="H93">
        <f>'Corrected energy balance step 1'!I98</f>
        <v>0</v>
      </c>
      <c r="I93">
        <f>'Corrected energy balance step 1'!J98</f>
        <v>0</v>
      </c>
      <c r="J93">
        <f>'Corrected energy balance step 1'!K98</f>
        <v>0</v>
      </c>
      <c r="K93">
        <f>'Corrected energy balance step 1'!L98</f>
        <v>0</v>
      </c>
      <c r="L93">
        <f>'Corrected energy balance step 1'!M98</f>
        <v>0</v>
      </c>
      <c r="M93">
        <f>'Corrected energy balance step 1'!N98</f>
        <v>0</v>
      </c>
      <c r="N93">
        <f>'Corrected energy balance step 1'!O98</f>
        <v>0</v>
      </c>
      <c r="O93">
        <f>'Corrected energy balance step 1'!P98</f>
        <v>0</v>
      </c>
      <c r="P93">
        <f>'Corrected energy balance step 1'!Q98</f>
        <v>0</v>
      </c>
      <c r="Q93">
        <f>'Corrected energy balance step 1'!R98</f>
        <v>0</v>
      </c>
      <c r="R93">
        <f>'Corrected energy balance step 1'!S98</f>
        <v>0</v>
      </c>
      <c r="S93">
        <f>'Corrected energy balance step 1'!T98</f>
        <v>0</v>
      </c>
      <c r="T93">
        <f>'Corrected energy balance step 1'!U98</f>
        <v>0</v>
      </c>
      <c r="U93">
        <f>'Corrected energy balance step 1'!V98</f>
        <v>0</v>
      </c>
      <c r="V93">
        <f>'Corrected energy balance step 1'!W98</f>
        <v>0</v>
      </c>
      <c r="W93">
        <f>'Corrected energy balance step 1'!X98</f>
        <v>0</v>
      </c>
      <c r="X93">
        <f>'Corrected energy balance step 1'!Y98</f>
        <v>0</v>
      </c>
      <c r="Y93">
        <f>'Corrected energy balance step 1'!Z98</f>
        <v>0</v>
      </c>
      <c r="Z93">
        <f>'Corrected energy balance step 1'!AA98</f>
        <v>0</v>
      </c>
      <c r="AA93">
        <f>'Corrected energy balance step 1'!AB98</f>
        <v>0</v>
      </c>
      <c r="AB93">
        <f>'Corrected energy balance step 1'!AC98</f>
        <v>0</v>
      </c>
      <c r="AC93">
        <f>'Corrected energy balance step 1'!AD98</f>
        <v>0</v>
      </c>
      <c r="AD93">
        <f>'Corrected energy balance step 1'!AE98</f>
        <v>0</v>
      </c>
      <c r="AE93">
        <f>'Corrected energy balance step 1'!AF98</f>
        <v>0</v>
      </c>
      <c r="AF93">
        <f>'Corrected energy balance step 1'!AG98</f>
        <v>0</v>
      </c>
      <c r="AG93">
        <f>'Corrected energy balance step 1'!AH98</f>
        <v>0</v>
      </c>
      <c r="AH93">
        <f>'Corrected energy balance step 1'!AI98</f>
        <v>0</v>
      </c>
      <c r="AI93">
        <f>'Corrected energy balance step 1'!AJ98</f>
        <v>0</v>
      </c>
      <c r="AJ93">
        <f>'Corrected energy balance step 1'!AK98</f>
        <v>0</v>
      </c>
      <c r="AK93">
        <f>'Corrected energy balance step 1'!AL98</f>
        <v>0</v>
      </c>
      <c r="AL93">
        <f>'Corrected energy balance step 1'!AM98</f>
        <v>0</v>
      </c>
      <c r="AM93">
        <f>'Corrected energy balance step 1'!AN98</f>
        <v>0</v>
      </c>
      <c r="AN93">
        <f>'Corrected energy balance step 1'!AO98</f>
        <v>0</v>
      </c>
      <c r="AO93">
        <f>'Corrected energy balance step 1'!AP98</f>
        <v>0</v>
      </c>
      <c r="AP93">
        <f>'Corrected energy balance step 1'!AQ98</f>
        <v>0</v>
      </c>
      <c r="AQ93">
        <f>'Corrected energy balance step 1'!AR98</f>
        <v>0</v>
      </c>
      <c r="AR93">
        <f>'Corrected energy balance step 1'!AS98</f>
        <v>0</v>
      </c>
      <c r="AS93">
        <f>'Corrected energy balance step 1'!AT98</f>
        <v>0</v>
      </c>
      <c r="AT93">
        <f>'Corrected energy balance step 1'!AU98</f>
        <v>0</v>
      </c>
      <c r="AU93">
        <f>'Corrected energy balance step 1'!AV98</f>
        <v>0</v>
      </c>
      <c r="AV93">
        <f>'Corrected energy balance step 1'!AW98</f>
        <v>0</v>
      </c>
      <c r="AW93">
        <f>'Corrected energy balance step 1'!AX98</f>
        <v>0</v>
      </c>
      <c r="AX93">
        <f>'Corrected energy balance step 1'!AY98</f>
        <v>0</v>
      </c>
      <c r="AY93">
        <f>'Corrected energy balance step 1'!AZ98</f>
        <v>0</v>
      </c>
      <c r="AZ93">
        <f>'Corrected energy balance step 1'!BA98</f>
        <v>0</v>
      </c>
      <c r="BA93">
        <f>'Corrected energy balance step 1'!BB98</f>
        <v>0</v>
      </c>
      <c r="BB93">
        <f>'Corrected energy balance step 1'!BC98</f>
        <v>0</v>
      </c>
      <c r="BC93">
        <f>'Corrected energy balance step 1'!BD98</f>
        <v>0</v>
      </c>
      <c r="BD93">
        <f>'Corrected energy balance step 1'!BE98</f>
        <v>0</v>
      </c>
      <c r="BE93">
        <f>'Corrected energy balance step 1'!BF98</f>
        <v>0</v>
      </c>
      <c r="BF93">
        <f>'Corrected energy balance step 1'!BG98</f>
        <v>0</v>
      </c>
      <c r="BG93">
        <f>'Corrected energy balance step 1'!BH98</f>
        <v>0</v>
      </c>
      <c r="BH93">
        <f>'Corrected energy balance step 1'!BI98</f>
        <v>0</v>
      </c>
      <c r="BI93">
        <f>'Corrected energy balance step 1'!BJ98</f>
        <v>0</v>
      </c>
      <c r="BJ93">
        <f>'Corrected energy balance step 1'!BK98</f>
        <v>0</v>
      </c>
      <c r="BK93">
        <f>'Corrected energy balance step 1'!BL98</f>
        <v>0</v>
      </c>
      <c r="BL93">
        <f>'Corrected energy balance step 1'!BM98</f>
        <v>0</v>
      </c>
      <c r="BM93">
        <f>'Corrected energy balance step 1'!BN98</f>
        <v>0</v>
      </c>
      <c r="BN93">
        <f>'Corrected energy balance step 1'!BO98</f>
        <v>0</v>
      </c>
    </row>
    <row r="94" spans="1:66" x14ac:dyDescent="0.2">
      <c r="A94" t="s">
        <v>137</v>
      </c>
      <c r="B94">
        <f>'Corrected energy balance step 1'!C99</f>
        <v>0</v>
      </c>
      <c r="C94">
        <f>'Corrected energy balance step 1'!D99</f>
        <v>0</v>
      </c>
      <c r="D94">
        <f>'Corrected energy balance step 1'!E99</f>
        <v>0</v>
      </c>
      <c r="E94">
        <f>'Corrected energy balance step 1'!F99</f>
        <v>0</v>
      </c>
      <c r="F94">
        <f>'Corrected energy balance step 1'!G99</f>
        <v>0</v>
      </c>
      <c r="G94">
        <f>'Corrected energy balance step 1'!H99</f>
        <v>0</v>
      </c>
      <c r="H94">
        <f>'Corrected energy balance step 1'!I99</f>
        <v>0</v>
      </c>
      <c r="I94">
        <f>'Corrected energy balance step 1'!J99</f>
        <v>0</v>
      </c>
      <c r="J94">
        <f>'Corrected energy balance step 1'!K99</f>
        <v>0</v>
      </c>
      <c r="K94">
        <f>'Corrected energy balance step 1'!L99</f>
        <v>0</v>
      </c>
      <c r="L94">
        <f>'Corrected energy balance step 1'!M99</f>
        <v>0</v>
      </c>
      <c r="M94">
        <f>'Corrected energy balance step 1'!N99</f>
        <v>0</v>
      </c>
      <c r="N94">
        <f>'Corrected energy balance step 1'!O99</f>
        <v>0</v>
      </c>
      <c r="O94">
        <f>'Corrected energy balance step 1'!P99</f>
        <v>0</v>
      </c>
      <c r="P94">
        <f>'Corrected energy balance step 1'!Q99</f>
        <v>0</v>
      </c>
      <c r="Q94">
        <f>'Corrected energy balance step 1'!R99</f>
        <v>0</v>
      </c>
      <c r="R94">
        <f>'Corrected energy balance step 1'!S99</f>
        <v>0</v>
      </c>
      <c r="S94">
        <f>'Corrected energy balance step 1'!T99</f>
        <v>0</v>
      </c>
      <c r="T94">
        <f>'Corrected energy balance step 1'!U99</f>
        <v>0</v>
      </c>
      <c r="U94">
        <f>'Corrected energy balance step 1'!V99</f>
        <v>0</v>
      </c>
      <c r="V94">
        <f>'Corrected energy balance step 1'!W99</f>
        <v>0</v>
      </c>
      <c r="W94">
        <f>'Corrected energy balance step 1'!X99</f>
        <v>0</v>
      </c>
      <c r="X94">
        <f>'Corrected energy balance step 1'!Y99</f>
        <v>0</v>
      </c>
      <c r="Y94">
        <f>'Corrected energy balance step 1'!Z99</f>
        <v>0</v>
      </c>
      <c r="Z94">
        <f>'Corrected energy balance step 1'!AA99</f>
        <v>0</v>
      </c>
      <c r="AA94">
        <f>'Corrected energy balance step 1'!AB99</f>
        <v>0</v>
      </c>
      <c r="AB94">
        <f>'Corrected energy balance step 1'!AC99</f>
        <v>0</v>
      </c>
      <c r="AC94">
        <f>'Corrected energy balance step 1'!AD99</f>
        <v>0</v>
      </c>
      <c r="AD94">
        <f>'Corrected energy balance step 1'!AE99</f>
        <v>0</v>
      </c>
      <c r="AE94">
        <f>'Corrected energy balance step 1'!AF99</f>
        <v>0</v>
      </c>
      <c r="AF94">
        <f>'Corrected energy balance step 1'!AG99</f>
        <v>0</v>
      </c>
      <c r="AG94">
        <f>'Corrected energy balance step 1'!AH99</f>
        <v>0</v>
      </c>
      <c r="AH94">
        <f>'Corrected energy balance step 1'!AI99</f>
        <v>0</v>
      </c>
      <c r="AI94">
        <f>'Corrected energy balance step 1'!AJ99</f>
        <v>0</v>
      </c>
      <c r="AJ94">
        <f>'Corrected energy balance step 1'!AK99</f>
        <v>0</v>
      </c>
      <c r="AK94">
        <f>'Corrected energy balance step 1'!AL99</f>
        <v>0</v>
      </c>
      <c r="AL94">
        <f>'Corrected energy balance step 1'!AM99</f>
        <v>0</v>
      </c>
      <c r="AM94">
        <f>'Corrected energy balance step 1'!AN99</f>
        <v>0</v>
      </c>
      <c r="AN94">
        <f>'Corrected energy balance step 1'!AO99</f>
        <v>0</v>
      </c>
      <c r="AO94">
        <f>'Corrected energy balance step 1'!AP99</f>
        <v>0</v>
      </c>
      <c r="AP94">
        <f>'Corrected energy balance step 1'!AQ99</f>
        <v>0</v>
      </c>
      <c r="AQ94">
        <f>'Corrected energy balance step 1'!AR99</f>
        <v>0</v>
      </c>
      <c r="AR94">
        <f>'Corrected energy balance step 1'!AS99</f>
        <v>0</v>
      </c>
      <c r="AS94">
        <f>'Corrected energy balance step 1'!AT99</f>
        <v>0</v>
      </c>
      <c r="AT94">
        <f>'Corrected energy balance step 1'!AU99</f>
        <v>0</v>
      </c>
      <c r="AU94">
        <f>'Corrected energy balance step 1'!AV99</f>
        <v>0</v>
      </c>
      <c r="AV94">
        <f>'Corrected energy balance step 1'!AW99</f>
        <v>0</v>
      </c>
      <c r="AW94">
        <f>'Corrected energy balance step 1'!AX99</f>
        <v>0</v>
      </c>
      <c r="AX94">
        <f>'Corrected energy balance step 1'!AY99</f>
        <v>0</v>
      </c>
      <c r="AY94">
        <f>'Corrected energy balance step 1'!AZ99</f>
        <v>0</v>
      </c>
      <c r="AZ94">
        <f>'Corrected energy balance step 1'!BA99</f>
        <v>0</v>
      </c>
      <c r="BA94">
        <f>'Corrected energy balance step 1'!BB99</f>
        <v>0</v>
      </c>
      <c r="BB94">
        <f>'Corrected energy balance step 1'!BC99</f>
        <v>0</v>
      </c>
      <c r="BC94">
        <f>'Corrected energy balance step 1'!BD99</f>
        <v>0</v>
      </c>
      <c r="BD94">
        <f>'Corrected energy balance step 1'!BE99</f>
        <v>0</v>
      </c>
      <c r="BE94">
        <f>'Corrected energy balance step 1'!BF99</f>
        <v>0</v>
      </c>
      <c r="BF94">
        <f>'Corrected energy balance step 1'!BG99</f>
        <v>0</v>
      </c>
      <c r="BG94">
        <f>'Corrected energy balance step 1'!BH99</f>
        <v>0</v>
      </c>
      <c r="BH94">
        <f>'Corrected energy balance step 1'!BI99</f>
        <v>0</v>
      </c>
      <c r="BI94">
        <f>'Corrected energy balance step 1'!BJ99</f>
        <v>0</v>
      </c>
      <c r="BJ94">
        <f>'Corrected energy balance step 1'!BK99</f>
        <v>0</v>
      </c>
      <c r="BK94">
        <f>'Corrected energy balance step 1'!BL99</f>
        <v>0</v>
      </c>
      <c r="BL94">
        <f>'Corrected energy balance step 1'!BM99</f>
        <v>0</v>
      </c>
      <c r="BM94">
        <f>'Corrected energy balance step 1'!BN99</f>
        <v>0</v>
      </c>
      <c r="BN94">
        <f>'Corrected energy balance step 1'!BO99</f>
        <v>0</v>
      </c>
    </row>
    <row r="95" spans="1:66" x14ac:dyDescent="0.2">
      <c r="A95" t="s">
        <v>138</v>
      </c>
      <c r="B95">
        <f>'Corrected energy balance step 1'!C100</f>
        <v>0</v>
      </c>
      <c r="C95">
        <f>'Corrected energy balance step 1'!D100</f>
        <v>0</v>
      </c>
      <c r="D95">
        <f>'Corrected energy balance step 1'!E100</f>
        <v>0</v>
      </c>
      <c r="E95">
        <f>'Corrected energy balance step 1'!F100</f>
        <v>0</v>
      </c>
      <c r="F95">
        <f>'Corrected energy balance step 1'!G100</f>
        <v>0</v>
      </c>
      <c r="G95">
        <f>'Corrected energy balance step 1'!H100</f>
        <v>0</v>
      </c>
      <c r="H95">
        <f>'Corrected energy balance step 1'!I100</f>
        <v>0</v>
      </c>
      <c r="I95">
        <f>'Corrected energy balance step 1'!J100</f>
        <v>0</v>
      </c>
      <c r="J95">
        <f>'Corrected energy balance step 1'!K100</f>
        <v>0</v>
      </c>
      <c r="K95">
        <f>'Corrected energy balance step 1'!L100</f>
        <v>0</v>
      </c>
      <c r="L95">
        <f>'Corrected energy balance step 1'!M100</f>
        <v>0</v>
      </c>
      <c r="M95">
        <f>'Corrected energy balance step 1'!N100</f>
        <v>0</v>
      </c>
      <c r="N95">
        <f>'Corrected energy balance step 1'!O100</f>
        <v>0</v>
      </c>
      <c r="O95">
        <f>'Corrected energy balance step 1'!P100</f>
        <v>0</v>
      </c>
      <c r="P95">
        <f>'Corrected energy balance step 1'!Q100</f>
        <v>0</v>
      </c>
      <c r="Q95">
        <f>'Corrected energy balance step 1'!R100</f>
        <v>0</v>
      </c>
      <c r="R95">
        <f>'Corrected energy balance step 1'!S100</f>
        <v>0</v>
      </c>
      <c r="S95">
        <f>'Corrected energy balance step 1'!T100</f>
        <v>0</v>
      </c>
      <c r="T95">
        <f>'Corrected energy balance step 1'!U100</f>
        <v>0</v>
      </c>
      <c r="U95">
        <f>'Corrected energy balance step 1'!V100</f>
        <v>0</v>
      </c>
      <c r="V95">
        <f>'Corrected energy balance step 1'!W100</f>
        <v>0</v>
      </c>
      <c r="W95">
        <f>'Corrected energy balance step 1'!X100</f>
        <v>0</v>
      </c>
      <c r="X95">
        <f>'Corrected energy balance step 1'!Y100</f>
        <v>0</v>
      </c>
      <c r="Y95">
        <f>'Corrected energy balance step 1'!Z100</f>
        <v>0</v>
      </c>
      <c r="Z95">
        <f>'Corrected energy balance step 1'!AA100</f>
        <v>0</v>
      </c>
      <c r="AA95">
        <f>'Corrected energy balance step 1'!AB100</f>
        <v>0</v>
      </c>
      <c r="AB95">
        <f>'Corrected energy balance step 1'!AC100</f>
        <v>0</v>
      </c>
      <c r="AC95">
        <f>'Corrected energy balance step 1'!AD100</f>
        <v>0</v>
      </c>
      <c r="AD95">
        <f>'Corrected energy balance step 1'!AE100</f>
        <v>0</v>
      </c>
      <c r="AE95">
        <f>'Corrected energy balance step 1'!AF100</f>
        <v>0</v>
      </c>
      <c r="AF95">
        <f>'Corrected energy balance step 1'!AG100</f>
        <v>0</v>
      </c>
      <c r="AG95">
        <f>'Corrected energy balance step 1'!AH100</f>
        <v>0</v>
      </c>
      <c r="AH95">
        <f>'Corrected energy balance step 1'!AI100</f>
        <v>0</v>
      </c>
      <c r="AI95">
        <f>'Corrected energy balance step 1'!AJ100</f>
        <v>0</v>
      </c>
      <c r="AJ95">
        <f>'Corrected energy balance step 1'!AK100</f>
        <v>0</v>
      </c>
      <c r="AK95">
        <f>'Corrected energy balance step 1'!AL100</f>
        <v>0</v>
      </c>
      <c r="AL95">
        <f>'Corrected energy balance step 1'!AM100</f>
        <v>0</v>
      </c>
      <c r="AM95">
        <f>'Corrected energy balance step 1'!AN100</f>
        <v>0</v>
      </c>
      <c r="AN95">
        <f>'Corrected energy balance step 1'!AO100</f>
        <v>0</v>
      </c>
      <c r="AO95">
        <f>'Corrected energy balance step 1'!AP100</f>
        <v>0</v>
      </c>
      <c r="AP95">
        <f>'Corrected energy balance step 1'!AQ100</f>
        <v>0</v>
      </c>
      <c r="AQ95">
        <f>'Corrected energy balance step 1'!AR100</f>
        <v>0</v>
      </c>
      <c r="AR95">
        <f>'Corrected energy balance step 1'!AS100</f>
        <v>0</v>
      </c>
      <c r="AS95">
        <f>'Corrected energy balance step 1'!AT100</f>
        <v>0</v>
      </c>
      <c r="AT95">
        <f>'Corrected energy balance step 1'!AU100</f>
        <v>0</v>
      </c>
      <c r="AU95">
        <f>'Corrected energy balance step 1'!AV100</f>
        <v>0</v>
      </c>
      <c r="AV95">
        <f>'Corrected energy balance step 1'!AW100</f>
        <v>0</v>
      </c>
      <c r="AW95">
        <f>'Corrected energy balance step 1'!AX100</f>
        <v>0</v>
      </c>
      <c r="AX95">
        <f>'Corrected energy balance step 1'!AY100</f>
        <v>0</v>
      </c>
      <c r="AY95">
        <f>'Corrected energy balance step 1'!AZ100</f>
        <v>0</v>
      </c>
      <c r="AZ95">
        <f>'Corrected energy balance step 1'!BA100</f>
        <v>0</v>
      </c>
      <c r="BA95">
        <f>'Corrected energy balance step 1'!BB100</f>
        <v>0</v>
      </c>
      <c r="BB95">
        <f>'Corrected energy balance step 1'!BC100</f>
        <v>0</v>
      </c>
      <c r="BC95">
        <f>'Corrected energy balance step 1'!BD100</f>
        <v>0</v>
      </c>
      <c r="BD95">
        <f>'Corrected energy balance step 1'!BE100</f>
        <v>0</v>
      </c>
      <c r="BE95">
        <f>'Corrected energy balance step 1'!BF100</f>
        <v>0</v>
      </c>
      <c r="BF95">
        <f>'Corrected energy balance step 1'!BG100</f>
        <v>0</v>
      </c>
      <c r="BG95">
        <f>'Corrected energy balance step 1'!BH100</f>
        <v>0</v>
      </c>
      <c r="BH95">
        <f>'Corrected energy balance step 1'!BI100</f>
        <v>0</v>
      </c>
      <c r="BI95">
        <f>'Corrected energy balance step 1'!BJ100</f>
        <v>0</v>
      </c>
      <c r="BJ95">
        <f>'Corrected energy balance step 1'!BK100</f>
        <v>0</v>
      </c>
      <c r="BK95">
        <f>'Corrected energy balance step 1'!BL100</f>
        <v>0</v>
      </c>
      <c r="BL95">
        <f>'Corrected energy balance step 1'!BM100</f>
        <v>0</v>
      </c>
      <c r="BM95">
        <f>'Corrected energy balance step 1'!BN100</f>
        <v>0</v>
      </c>
      <c r="BN95">
        <f>'Corrected energy balance step 1'!BO100</f>
        <v>0</v>
      </c>
    </row>
    <row r="96" spans="1:66" x14ac:dyDescent="0.2">
      <c r="A96" t="s">
        <v>139</v>
      </c>
      <c r="B96">
        <f>'Corrected energy balance step 1'!C101</f>
        <v>0</v>
      </c>
      <c r="C96">
        <f>'Corrected energy balance step 1'!D101</f>
        <v>0</v>
      </c>
      <c r="D96">
        <f>'Corrected energy balance step 1'!E101</f>
        <v>0</v>
      </c>
      <c r="E96">
        <f>'Corrected energy balance step 1'!F101</f>
        <v>0</v>
      </c>
      <c r="F96">
        <f>'Corrected energy balance step 1'!G101</f>
        <v>0</v>
      </c>
      <c r="G96">
        <f>'Corrected energy balance step 1'!H101</f>
        <v>0</v>
      </c>
      <c r="H96">
        <f>'Corrected energy balance step 1'!I101</f>
        <v>0</v>
      </c>
      <c r="I96">
        <f>'Corrected energy balance step 1'!J101</f>
        <v>0</v>
      </c>
      <c r="J96">
        <f>'Corrected energy balance step 1'!K101</f>
        <v>0</v>
      </c>
      <c r="K96">
        <f>'Corrected energy balance step 1'!L101</f>
        <v>0</v>
      </c>
      <c r="L96">
        <f>'Corrected energy balance step 1'!M101</f>
        <v>0</v>
      </c>
      <c r="M96">
        <f>'Corrected energy balance step 1'!N101</f>
        <v>0</v>
      </c>
      <c r="N96">
        <f>'Corrected energy balance step 1'!O101</f>
        <v>0</v>
      </c>
      <c r="O96">
        <f>'Corrected energy balance step 1'!P101</f>
        <v>0</v>
      </c>
      <c r="P96">
        <f>'Corrected energy balance step 1'!Q101</f>
        <v>0</v>
      </c>
      <c r="Q96">
        <f>'Corrected energy balance step 1'!R101</f>
        <v>0</v>
      </c>
      <c r="R96">
        <f>'Corrected energy balance step 1'!S101</f>
        <v>0</v>
      </c>
      <c r="S96">
        <f>'Corrected energy balance step 1'!T101</f>
        <v>0</v>
      </c>
      <c r="T96">
        <f>'Corrected energy balance step 1'!U101</f>
        <v>0</v>
      </c>
      <c r="U96">
        <f>'Corrected energy balance step 1'!V101</f>
        <v>0</v>
      </c>
      <c r="V96">
        <f>'Corrected energy balance step 1'!W101</f>
        <v>0</v>
      </c>
      <c r="W96">
        <f>'Corrected energy balance step 1'!X101</f>
        <v>0</v>
      </c>
      <c r="X96">
        <f>'Corrected energy balance step 1'!Y101</f>
        <v>0</v>
      </c>
      <c r="Y96">
        <f>'Corrected energy balance step 1'!Z101</f>
        <v>0</v>
      </c>
      <c r="Z96">
        <f>'Corrected energy balance step 1'!AA101</f>
        <v>0</v>
      </c>
      <c r="AA96">
        <f>'Corrected energy balance step 1'!AB101</f>
        <v>0</v>
      </c>
      <c r="AB96">
        <f>'Corrected energy balance step 1'!AC101</f>
        <v>0</v>
      </c>
      <c r="AC96">
        <f>'Corrected energy balance step 1'!AD101</f>
        <v>0</v>
      </c>
      <c r="AD96">
        <f>'Corrected energy balance step 1'!AE101</f>
        <v>0</v>
      </c>
      <c r="AE96">
        <f>'Corrected energy balance step 1'!AF101</f>
        <v>0</v>
      </c>
      <c r="AF96">
        <f>'Corrected energy balance step 1'!AG101</f>
        <v>0</v>
      </c>
      <c r="AG96">
        <f>'Corrected energy balance step 1'!AH101</f>
        <v>0</v>
      </c>
      <c r="AH96">
        <f>'Corrected energy balance step 1'!AI101</f>
        <v>0</v>
      </c>
      <c r="AI96">
        <f>'Corrected energy balance step 1'!AJ101</f>
        <v>0</v>
      </c>
      <c r="AJ96">
        <f>'Corrected energy balance step 1'!AK101</f>
        <v>0</v>
      </c>
      <c r="AK96">
        <f>'Corrected energy balance step 1'!AL101</f>
        <v>0</v>
      </c>
      <c r="AL96">
        <f>'Corrected energy balance step 1'!AM101</f>
        <v>0</v>
      </c>
      <c r="AM96">
        <f>'Corrected energy balance step 1'!AN101</f>
        <v>0</v>
      </c>
      <c r="AN96">
        <f>'Corrected energy balance step 1'!AO101</f>
        <v>0</v>
      </c>
      <c r="AO96">
        <f>'Corrected energy balance step 1'!AP101</f>
        <v>0</v>
      </c>
      <c r="AP96">
        <f>'Corrected energy balance step 1'!AQ101</f>
        <v>0</v>
      </c>
      <c r="AQ96">
        <f>'Corrected energy balance step 1'!AR101</f>
        <v>0</v>
      </c>
      <c r="AR96">
        <f>'Corrected energy balance step 1'!AS101</f>
        <v>0</v>
      </c>
      <c r="AS96">
        <f>'Corrected energy balance step 1'!AT101</f>
        <v>0</v>
      </c>
      <c r="AT96">
        <f>'Corrected energy balance step 1'!AU101</f>
        <v>0</v>
      </c>
      <c r="AU96">
        <f>'Corrected energy balance step 1'!AV101</f>
        <v>0</v>
      </c>
      <c r="AV96">
        <f>'Corrected energy balance step 1'!AW101</f>
        <v>0</v>
      </c>
      <c r="AW96">
        <f>'Corrected energy balance step 1'!AX101</f>
        <v>0</v>
      </c>
      <c r="AX96">
        <f>'Corrected energy balance step 1'!AY101</f>
        <v>0</v>
      </c>
      <c r="AY96">
        <f>'Corrected energy balance step 1'!AZ101</f>
        <v>0</v>
      </c>
      <c r="AZ96">
        <f>'Corrected energy balance step 1'!BA101</f>
        <v>0</v>
      </c>
      <c r="BA96">
        <f>'Corrected energy balance step 1'!BB101</f>
        <v>0</v>
      </c>
      <c r="BB96">
        <f>'Corrected energy balance step 1'!BC101</f>
        <v>0</v>
      </c>
      <c r="BC96">
        <f>'Corrected energy balance step 1'!BD101</f>
        <v>0</v>
      </c>
      <c r="BD96">
        <f>'Corrected energy balance step 1'!BE101</f>
        <v>0</v>
      </c>
      <c r="BE96">
        <f>'Corrected energy balance step 1'!BF101</f>
        <v>0</v>
      </c>
      <c r="BF96">
        <f>'Corrected energy balance step 1'!BG101</f>
        <v>0</v>
      </c>
      <c r="BG96">
        <f>'Corrected energy balance step 1'!BH101</f>
        <v>0</v>
      </c>
      <c r="BH96">
        <f>'Corrected energy balance step 1'!BI101</f>
        <v>0</v>
      </c>
      <c r="BI96">
        <f>'Corrected energy balance step 1'!BJ101</f>
        <v>0</v>
      </c>
      <c r="BJ96">
        <f>'Corrected energy balance step 1'!BK101</f>
        <v>0</v>
      </c>
      <c r="BK96">
        <f>'Corrected energy balance step 1'!BL101</f>
        <v>0</v>
      </c>
      <c r="BL96">
        <f>'Corrected energy balance step 1'!BM101</f>
        <v>0</v>
      </c>
      <c r="BM96">
        <f>'Corrected energy balance step 1'!BN101</f>
        <v>0</v>
      </c>
      <c r="BN96">
        <f>'Corrected energy balance step 1'!BO101</f>
        <v>0</v>
      </c>
    </row>
  </sheetData>
  <pageMargins left="0.75" right="0.75" top="1" bottom="1" header="0.5" footer="0.5"/>
  <pageSetup paperSize="9" orientation="portrait" horizontalDpi="4294967292" verticalDpi="429496729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2">
    <tabColor rgb="FFB1A0C7"/>
  </sheetPr>
  <dimension ref="A1:E19"/>
  <sheetViews>
    <sheetView workbookViewId="0">
      <selection activeCell="H9" sqref="H9"/>
    </sheetView>
  </sheetViews>
  <sheetFormatPr baseColWidth="10" defaultRowHeight="16" x14ac:dyDescent="0.2"/>
  <cols>
    <col min="1" max="1" width="43.5" customWidth="1"/>
    <col min="3" max="3" width="15.33203125" customWidth="1"/>
    <col min="4" max="4" width="15.5" bestFit="1" customWidth="1"/>
  </cols>
  <sheetData>
    <row r="1" spans="1:5" x14ac:dyDescent="0.2">
      <c r="A1" t="s">
        <v>560</v>
      </c>
    </row>
    <row r="2" spans="1:5" x14ac:dyDescent="0.2">
      <c r="A2" t="s">
        <v>489</v>
      </c>
      <c r="B2" t="s">
        <v>248</v>
      </c>
      <c r="C2" s="354" t="s">
        <v>472</v>
      </c>
      <c r="D2" t="s">
        <v>769</v>
      </c>
      <c r="E2" t="s">
        <v>770</v>
      </c>
    </row>
    <row r="3" spans="1:5" x14ac:dyDescent="0.2">
      <c r="A3" t="s">
        <v>747</v>
      </c>
      <c r="B3" s="250" t="e">
        <f>'Results by machine'!E11</f>
        <v>#DIV/0!</v>
      </c>
      <c r="C3">
        <f>Dashboard!E88</f>
        <v>0</v>
      </c>
      <c r="D3" s="807">
        <f>all_technical_specs!F21</f>
        <v>0</v>
      </c>
      <c r="E3" s="807">
        <f>all_technical_specs!G21</f>
        <v>0</v>
      </c>
    </row>
    <row r="4" spans="1:5" x14ac:dyDescent="0.2">
      <c r="A4" t="s">
        <v>748</v>
      </c>
      <c r="B4" s="250" t="e">
        <f>'Results by machine'!E12</f>
        <v>#DIV/0!</v>
      </c>
      <c r="C4">
        <f>Dashboard!E89</f>
        <v>0</v>
      </c>
      <c r="D4" s="807">
        <f>all_technical_specs!F22</f>
        <v>0</v>
      </c>
      <c r="E4" s="807">
        <f>all_technical_specs!G22</f>
        <v>0</v>
      </c>
    </row>
    <row r="5" spans="1:5" x14ac:dyDescent="0.2">
      <c r="A5" t="s">
        <v>754</v>
      </c>
      <c r="B5" s="250" t="e">
        <f>'Results by machine'!E13</f>
        <v>#DIV/0!</v>
      </c>
      <c r="C5">
        <f>Dashboard!E90</f>
        <v>0</v>
      </c>
      <c r="D5" s="807">
        <f>all_technical_specs!F23</f>
        <v>0</v>
      </c>
      <c r="E5" s="807">
        <f>all_technical_specs!G23</f>
        <v>0</v>
      </c>
    </row>
    <row r="6" spans="1:5" x14ac:dyDescent="0.2">
      <c r="A6" s="56" t="s">
        <v>250</v>
      </c>
      <c r="B6" s="250" t="e">
        <f>'Results by machine'!E38</f>
        <v>#DIV/0!</v>
      </c>
      <c r="C6">
        <f>Dashboard!E98</f>
        <v>0</v>
      </c>
      <c r="D6" s="817">
        <f>all_technical_specs!F26</f>
        <v>0</v>
      </c>
      <c r="E6" s="817">
        <f>all_technical_specs!G26</f>
        <v>0</v>
      </c>
    </row>
    <row r="7" spans="1:5" x14ac:dyDescent="0.2">
      <c r="A7" s="56" t="s">
        <v>249</v>
      </c>
      <c r="B7" s="250" t="e">
        <f>'Results by machine'!E39</f>
        <v>#DIV/0!</v>
      </c>
      <c r="C7">
        <f>Dashboard!E99</f>
        <v>0</v>
      </c>
      <c r="D7" s="817">
        <f>all_technical_specs!F27</f>
        <v>0</v>
      </c>
      <c r="E7" s="817">
        <f>all_technical_specs!G27</f>
        <v>0</v>
      </c>
    </row>
    <row r="8" spans="1:5" x14ac:dyDescent="0.2">
      <c r="A8" s="56" t="s">
        <v>251</v>
      </c>
      <c r="B8" s="250" t="e">
        <f>'Results by machine'!E40</f>
        <v>#DIV/0!</v>
      </c>
      <c r="C8">
        <f>Dashboard!E100</f>
        <v>0</v>
      </c>
      <c r="D8" s="817">
        <f>all_technical_specs!F28</f>
        <v>0</v>
      </c>
      <c r="E8" s="817">
        <f>all_technical_specs!G28</f>
        <v>0</v>
      </c>
    </row>
    <row r="9" spans="1:5" x14ac:dyDescent="0.2">
      <c r="A9" s="56" t="s">
        <v>825</v>
      </c>
      <c r="B9" s="250">
        <f>'Results by machine'!E33</f>
        <v>0</v>
      </c>
      <c r="C9">
        <f>Dashboard!E103</f>
        <v>0</v>
      </c>
      <c r="D9" s="817">
        <f>all_technical_specs!F29</f>
        <v>0.4</v>
      </c>
      <c r="E9" s="817">
        <f>all_technical_specs!G29</f>
        <v>2.5000000000000001E-2</v>
      </c>
    </row>
    <row r="10" spans="1:5" x14ac:dyDescent="0.2">
      <c r="A10" s="56" t="s">
        <v>252</v>
      </c>
      <c r="B10" s="250" t="e">
        <f>'Results by machine'!E42</f>
        <v>#DIV/0!</v>
      </c>
      <c r="C10">
        <f>Dashboard!E101</f>
        <v>0</v>
      </c>
      <c r="D10" s="817">
        <f>all_technical_specs!F30</f>
        <v>0</v>
      </c>
      <c r="E10" s="817">
        <f>all_technical_specs!G30</f>
        <v>0</v>
      </c>
    </row>
    <row r="11" spans="1:5" x14ac:dyDescent="0.2">
      <c r="A11" s="56" t="s">
        <v>757</v>
      </c>
      <c r="B11" s="250">
        <v>0</v>
      </c>
      <c r="C11">
        <f>Dashboard!E102</f>
        <v>0</v>
      </c>
      <c r="D11" s="817">
        <f>all_technical_specs!F31</f>
        <v>0</v>
      </c>
      <c r="E11" s="817">
        <f>all_technical_specs!G31</f>
        <v>0</v>
      </c>
    </row>
    <row r="12" spans="1:5" x14ac:dyDescent="0.2">
      <c r="A12" s="56" t="s">
        <v>253</v>
      </c>
      <c r="B12" s="250" t="e">
        <f>'Results by machine'!E46</f>
        <v>#DIV/0!</v>
      </c>
      <c r="C12">
        <f>Dashboard!E106</f>
        <v>0</v>
      </c>
      <c r="D12" s="817">
        <f>all_technical_specs!F34</f>
        <v>0</v>
      </c>
      <c r="E12" s="817">
        <f>all_technical_specs!G34</f>
        <v>0</v>
      </c>
    </row>
    <row r="13" spans="1:5" x14ac:dyDescent="0.2">
      <c r="A13" s="56" t="s">
        <v>591</v>
      </c>
      <c r="B13" s="250" t="e">
        <f>'Results by machine'!E49</f>
        <v>#DIV/0!</v>
      </c>
      <c r="C13">
        <f>Dashboard!E109</f>
        <v>0</v>
      </c>
      <c r="D13" s="817">
        <f>all_technical_specs!F37</f>
        <v>0</v>
      </c>
      <c r="E13" s="817">
        <f>all_technical_specs!G37</f>
        <v>0</v>
      </c>
    </row>
    <row r="14" spans="1:5" x14ac:dyDescent="0.2">
      <c r="A14" s="56" t="s">
        <v>577</v>
      </c>
      <c r="B14" s="250" t="e">
        <f>'Results by machine'!E47</f>
        <v>#DIV/0!</v>
      </c>
      <c r="C14">
        <f>Dashboard!E107</f>
        <v>0</v>
      </c>
      <c r="D14" s="817">
        <f>all_technical_specs!F35</f>
        <v>0</v>
      </c>
      <c r="E14" s="817">
        <f>all_technical_specs!G35</f>
        <v>0</v>
      </c>
    </row>
    <row r="15" spans="1:5" x14ac:dyDescent="0.2">
      <c r="A15" s="56" t="s">
        <v>254</v>
      </c>
      <c r="B15" s="250" t="e">
        <f>'Results by machine'!E48</f>
        <v>#DIV/0!</v>
      </c>
      <c r="C15">
        <f>Dashboard!E108</f>
        <v>0</v>
      </c>
      <c r="D15" s="817">
        <f>all_technical_specs!F36</f>
        <v>0</v>
      </c>
      <c r="E15" s="817">
        <f>all_technical_specs!G36</f>
        <v>0</v>
      </c>
    </row>
    <row r="16" spans="1:5" x14ac:dyDescent="0.2">
      <c r="A16" s="56" t="s">
        <v>255</v>
      </c>
      <c r="B16" s="250" t="e">
        <f>'Results by machine'!E53</f>
        <v>#DIV/0!</v>
      </c>
      <c r="C16">
        <f>Dashboard!E112</f>
        <v>0</v>
      </c>
      <c r="D16" s="817">
        <f>all_technical_specs!F40</f>
        <v>0</v>
      </c>
      <c r="E16" s="817">
        <f>all_technical_specs!G40</f>
        <v>0</v>
      </c>
    </row>
    <row r="17" spans="1:5" x14ac:dyDescent="0.2">
      <c r="A17" s="56" t="s">
        <v>852</v>
      </c>
      <c r="B17" s="434" t="e">
        <f>'Results by machine'!E17</f>
        <v>#DIV/0!</v>
      </c>
      <c r="C17">
        <f>Dashboard!E93</f>
        <v>0</v>
      </c>
      <c r="D17" s="807">
        <f>all_technical_specs!F11</f>
        <v>0</v>
      </c>
      <c r="E17" s="807">
        <f>all_technical_specs!G11</f>
        <v>0</v>
      </c>
    </row>
    <row r="18" spans="1:5" x14ac:dyDescent="0.2">
      <c r="A18" s="56" t="s">
        <v>853</v>
      </c>
      <c r="B18" s="434" t="e">
        <f>'Results by machine'!E18</f>
        <v>#DIV/0!</v>
      </c>
      <c r="C18">
        <f>Dashboard!E94</f>
        <v>0</v>
      </c>
      <c r="D18" s="807">
        <f>all_technical_specs!F12</f>
        <v>0</v>
      </c>
      <c r="E18" s="807">
        <f>all_technical_specs!G12</f>
        <v>0</v>
      </c>
    </row>
    <row r="19" spans="1:5" x14ac:dyDescent="0.2">
      <c r="A19" s="56" t="s">
        <v>854</v>
      </c>
      <c r="B19" s="434" t="e">
        <f>'Results by machine'!E19</f>
        <v>#DIV/0!</v>
      </c>
      <c r="C19">
        <f>Dashboard!E95</f>
        <v>0</v>
      </c>
      <c r="D19" s="807">
        <f>all_technical_specs!F13</f>
        <v>0</v>
      </c>
      <c r="E19" s="807">
        <f>all_technical_specs!G13</f>
        <v>0</v>
      </c>
    </row>
  </sheetData>
  <pageMargins left="0.75" right="0.75" top="1" bottom="1" header="0.5" footer="0.5"/>
  <pageSetup paperSize="9" orientation="portrait" horizontalDpi="4294967292" verticalDpi="429496729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03BB8-8639-2B42-9C76-6C8B08033CCF}">
  <sheetPr>
    <tabColor rgb="FFB1A0C7"/>
  </sheetPr>
  <dimension ref="A1:B4"/>
  <sheetViews>
    <sheetView workbookViewId="0">
      <selection activeCell="B5" sqref="B5"/>
    </sheetView>
  </sheetViews>
  <sheetFormatPr baseColWidth="10" defaultRowHeight="16" x14ac:dyDescent="0.2"/>
  <cols>
    <col min="1" max="1" width="64.33203125" customWidth="1"/>
    <col min="2" max="2" width="26.1640625" customWidth="1"/>
  </cols>
  <sheetData>
    <row r="1" spans="1:2" x14ac:dyDescent="0.2">
      <c r="A1" t="s">
        <v>865</v>
      </c>
    </row>
    <row r="2" spans="1:2" x14ac:dyDescent="0.2">
      <c r="A2" t="s">
        <v>489</v>
      </c>
      <c r="B2" t="s">
        <v>866</v>
      </c>
    </row>
    <row r="3" spans="1:2" x14ac:dyDescent="0.2">
      <c r="A3" t="s">
        <v>867</v>
      </c>
      <c r="B3" s="250">
        <f>'Shares agri. steam hot water'!E14</f>
        <v>1</v>
      </c>
    </row>
    <row r="4" spans="1:2" x14ac:dyDescent="0.2">
      <c r="A4" t="s">
        <v>868</v>
      </c>
      <c r="B4" s="250">
        <f>'Shares agri. steam hot water'!E15</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2"/>
  </sheetPr>
  <dimension ref="B2:B41"/>
  <sheetViews>
    <sheetView workbookViewId="0">
      <selection activeCell="F11" sqref="F11"/>
    </sheetView>
  </sheetViews>
  <sheetFormatPr baseColWidth="10" defaultRowHeight="16" x14ac:dyDescent="0.2"/>
  <cols>
    <col min="1" max="1" width="9.33203125" style="2" customWidth="1"/>
    <col min="2" max="2" width="140.83203125" style="2" customWidth="1"/>
    <col min="3" max="3" width="20.33203125" style="2" customWidth="1"/>
    <col min="4" max="16384" width="10.83203125" style="2"/>
  </cols>
  <sheetData>
    <row r="2" spans="2:2" ht="21" x14ac:dyDescent="0.25">
      <c r="B2" s="16" t="s">
        <v>18</v>
      </c>
    </row>
    <row r="4" spans="2:2" x14ac:dyDescent="0.2">
      <c r="B4" s="416" t="s">
        <v>496</v>
      </c>
    </row>
    <row r="5" spans="2:2" x14ac:dyDescent="0.2">
      <c r="B5" s="594"/>
    </row>
    <row r="6" spans="2:2" ht="409.6" x14ac:dyDescent="0.2">
      <c r="B6" s="595" t="s">
        <v>668</v>
      </c>
    </row>
    <row r="7" spans="2:2" ht="15" customHeight="1" x14ac:dyDescent="0.2">
      <c r="B7" s="596"/>
    </row>
    <row r="8" spans="2:2" x14ac:dyDescent="0.2">
      <c r="B8" s="593"/>
    </row>
    <row r="9" spans="2:2" ht="17" x14ac:dyDescent="0.2">
      <c r="B9" s="599" t="s">
        <v>703</v>
      </c>
    </row>
    <row r="10" spans="2:2" x14ac:dyDescent="0.2">
      <c r="B10" s="597"/>
    </row>
    <row r="11" spans="2:2" ht="153" x14ac:dyDescent="0.2">
      <c r="B11" s="595" t="s">
        <v>739</v>
      </c>
    </row>
    <row r="12" spans="2:2" x14ac:dyDescent="0.2">
      <c r="B12" s="598"/>
    </row>
    <row r="13" spans="2:2" ht="15" customHeight="1" x14ac:dyDescent="0.2">
      <c r="B13" s="226"/>
    </row>
    <row r="14" spans="2:2" ht="15" customHeight="1" x14ac:dyDescent="0.2">
      <c r="B14" s="600" t="s">
        <v>409</v>
      </c>
    </row>
    <row r="15" spans="2:2" ht="15" customHeight="1" x14ac:dyDescent="0.2">
      <c r="B15" s="601"/>
    </row>
    <row r="16" spans="2:2" ht="15" customHeight="1" x14ac:dyDescent="0.2">
      <c r="B16" s="43" t="s">
        <v>562</v>
      </c>
    </row>
    <row r="17" spans="2:2" ht="15" customHeight="1" x14ac:dyDescent="0.2">
      <c r="B17" s="602" t="s">
        <v>643</v>
      </c>
    </row>
    <row r="18" spans="2:2" ht="15" customHeight="1" x14ac:dyDescent="0.2">
      <c r="B18" s="43" t="s">
        <v>411</v>
      </c>
    </row>
    <row r="19" spans="2:2" ht="15" customHeight="1" x14ac:dyDescent="0.2">
      <c r="B19" s="43" t="s">
        <v>412</v>
      </c>
    </row>
    <row r="20" spans="2:2" ht="15" customHeight="1" x14ac:dyDescent="0.2">
      <c r="B20" s="43" t="s">
        <v>609</v>
      </c>
    </row>
    <row r="21" spans="2:2" ht="15" customHeight="1" x14ac:dyDescent="0.2">
      <c r="B21" s="43" t="s">
        <v>610</v>
      </c>
    </row>
    <row r="22" spans="2:2" ht="15" customHeight="1" x14ac:dyDescent="0.2">
      <c r="B22" s="43" t="s">
        <v>644</v>
      </c>
    </row>
    <row r="23" spans="2:2" x14ac:dyDescent="0.2">
      <c r="B23" s="603"/>
    </row>
    <row r="25" spans="2:2" x14ac:dyDescent="0.2">
      <c r="B25" s="416" t="s">
        <v>339</v>
      </c>
    </row>
    <row r="26" spans="2:2" x14ac:dyDescent="0.2">
      <c r="B26" s="43"/>
    </row>
    <row r="27" spans="2:2" ht="150" customHeight="1" x14ac:dyDescent="0.2">
      <c r="B27" s="604" t="s">
        <v>611</v>
      </c>
    </row>
    <row r="28" spans="2:2" x14ac:dyDescent="0.2">
      <c r="B28" s="605"/>
    </row>
    <row r="30" spans="2:2" x14ac:dyDescent="0.2">
      <c r="B30" s="416" t="s">
        <v>612</v>
      </c>
    </row>
    <row r="31" spans="2:2" x14ac:dyDescent="0.2">
      <c r="B31" s="594"/>
    </row>
    <row r="32" spans="2:2" ht="102" x14ac:dyDescent="0.2">
      <c r="B32" s="606" t="s">
        <v>736</v>
      </c>
    </row>
    <row r="33" spans="2:2" x14ac:dyDescent="0.2">
      <c r="B33" s="603"/>
    </row>
    <row r="35" spans="2:2" ht="15" customHeight="1" x14ac:dyDescent="0.2"/>
    <row r="41" spans="2:2" ht="30" customHeight="1" x14ac:dyDescent="0.2"/>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CP41"/>
  <sheetViews>
    <sheetView zoomScaleNormal="100" workbookViewId="0">
      <selection activeCell="CZ37" sqref="CZ37"/>
    </sheetView>
  </sheetViews>
  <sheetFormatPr baseColWidth="10" defaultColWidth="2.83203125" defaultRowHeight="16" x14ac:dyDescent="0.2"/>
  <cols>
    <col min="1" max="1" width="8.1640625" style="2" customWidth="1"/>
    <col min="2" max="16384" width="2.83203125" style="2"/>
  </cols>
  <sheetData>
    <row r="2" spans="2:86" ht="21" customHeight="1" x14ac:dyDescent="0.2">
      <c r="B2" s="212" t="s">
        <v>360</v>
      </c>
      <c r="C2" s="207"/>
      <c r="D2" s="207"/>
      <c r="E2" s="207"/>
      <c r="F2" s="207"/>
      <c r="G2" s="207"/>
      <c r="H2" s="207"/>
      <c r="I2" s="207"/>
      <c r="J2" s="207"/>
      <c r="K2" s="207"/>
      <c r="L2" s="207"/>
      <c r="M2" s="207"/>
      <c r="N2" s="207"/>
      <c r="O2" s="207"/>
      <c r="P2" s="207"/>
      <c r="Q2" s="207"/>
      <c r="R2" s="207"/>
      <c r="S2" s="207"/>
      <c r="T2" s="207"/>
      <c r="U2" s="207"/>
      <c r="V2" s="207"/>
      <c r="W2" s="207"/>
      <c r="X2" s="207"/>
      <c r="Y2" s="207"/>
      <c r="Z2" s="207"/>
      <c r="AA2" s="207"/>
      <c r="AB2" s="207"/>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207"/>
      <c r="BF2" s="207"/>
      <c r="BG2" s="207"/>
      <c r="BH2" s="207"/>
      <c r="BI2" s="207"/>
      <c r="BJ2" s="207"/>
      <c r="BK2" s="207"/>
      <c r="BL2" s="207"/>
      <c r="BM2" s="207"/>
      <c r="BN2" s="207"/>
      <c r="BO2" s="207"/>
      <c r="BP2" s="207"/>
      <c r="BQ2" s="207"/>
      <c r="BR2" s="207"/>
    </row>
    <row r="3" spans="2:86" ht="15" customHeight="1" x14ac:dyDescent="0.2">
      <c r="B3" s="212"/>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207"/>
      <c r="BF3" s="207"/>
      <c r="BG3" s="207"/>
      <c r="BH3" s="207"/>
      <c r="BI3" s="207"/>
      <c r="BJ3" s="207"/>
      <c r="BK3" s="207"/>
      <c r="BL3" s="207"/>
      <c r="BM3" s="207"/>
      <c r="BN3" s="207"/>
      <c r="BO3" s="207"/>
      <c r="BP3" s="207"/>
      <c r="BQ3" s="207"/>
      <c r="BR3" s="207"/>
    </row>
    <row r="4" spans="2:86" ht="15" customHeight="1" x14ac:dyDescent="0.2">
      <c r="B4" s="214" t="s">
        <v>36</v>
      </c>
      <c r="C4" s="215"/>
      <c r="D4" s="215"/>
      <c r="E4" s="215"/>
      <c r="F4" s="215"/>
      <c r="G4" s="215"/>
      <c r="H4" s="215"/>
      <c r="I4" s="215"/>
      <c r="J4" s="215"/>
      <c r="K4" s="215"/>
      <c r="L4" s="215"/>
      <c r="M4" s="215"/>
      <c r="N4" s="215"/>
      <c r="O4" s="215"/>
      <c r="P4" s="215"/>
      <c r="Q4" s="215"/>
      <c r="R4" s="215"/>
      <c r="S4" s="215"/>
      <c r="T4" s="215"/>
      <c r="U4" s="215"/>
      <c r="V4" s="215"/>
      <c r="W4" s="215"/>
      <c r="X4" s="215"/>
      <c r="Y4" s="215"/>
      <c r="Z4" s="215"/>
      <c r="AA4" s="216"/>
      <c r="AB4" s="207"/>
      <c r="AC4" s="207"/>
      <c r="AD4" s="207"/>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207"/>
      <c r="BF4" s="207"/>
      <c r="BG4" s="207"/>
      <c r="BH4" s="207"/>
      <c r="BI4" s="207"/>
      <c r="BJ4" s="207"/>
      <c r="BK4" s="207"/>
      <c r="BL4" s="207"/>
      <c r="BM4" s="207"/>
      <c r="BN4" s="207"/>
      <c r="BO4" s="207"/>
      <c r="BP4" s="207"/>
      <c r="BQ4" s="207"/>
      <c r="BR4" s="207"/>
    </row>
    <row r="5" spans="2:86" ht="31" x14ac:dyDescent="0.2">
      <c r="B5" s="827" t="s">
        <v>563</v>
      </c>
      <c r="C5" s="828"/>
      <c r="D5" s="828"/>
      <c r="E5" s="828"/>
      <c r="F5" s="828"/>
      <c r="G5" s="828"/>
      <c r="H5" s="828"/>
      <c r="I5" s="828"/>
      <c r="J5" s="828"/>
      <c r="K5" s="828"/>
      <c r="L5" s="828"/>
      <c r="M5" s="828"/>
      <c r="N5" s="828"/>
      <c r="O5" s="828"/>
      <c r="P5" s="828"/>
      <c r="Q5" s="828"/>
      <c r="R5" s="828"/>
      <c r="S5" s="828"/>
      <c r="T5" s="828"/>
      <c r="U5" s="828"/>
      <c r="V5" s="828"/>
      <c r="W5" s="828"/>
      <c r="X5" s="828"/>
      <c r="Y5" s="828"/>
      <c r="Z5" s="828"/>
      <c r="AA5" s="829"/>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207"/>
      <c r="BF5" s="207"/>
      <c r="BG5" s="207"/>
      <c r="BH5" s="207"/>
      <c r="BI5" s="207"/>
      <c r="BJ5" s="207"/>
      <c r="BK5" s="207"/>
      <c r="BL5" s="207"/>
      <c r="BM5" s="207"/>
      <c r="BN5" s="207"/>
      <c r="BO5" s="207"/>
      <c r="BP5" s="207"/>
      <c r="BQ5" s="207"/>
      <c r="BR5" s="207"/>
    </row>
    <row r="6" spans="2:86" ht="15" customHeight="1" x14ac:dyDescent="0.2">
      <c r="B6" s="208"/>
      <c r="C6" s="208"/>
      <c r="D6" s="208"/>
      <c r="E6" s="208"/>
      <c r="F6" s="208"/>
      <c r="G6" s="208"/>
      <c r="H6" s="208"/>
      <c r="I6" s="208"/>
      <c r="J6" s="208"/>
      <c r="K6" s="208"/>
      <c r="L6" s="208"/>
      <c r="M6" s="208"/>
      <c r="N6" s="208"/>
      <c r="O6" s="208"/>
      <c r="P6" s="208"/>
      <c r="Q6" s="208"/>
      <c r="R6" s="208"/>
      <c r="S6" s="208"/>
      <c r="T6" s="208"/>
      <c r="U6" s="208"/>
      <c r="V6" s="208"/>
      <c r="W6" s="208"/>
      <c r="X6" s="208"/>
      <c r="Y6" s="208"/>
      <c r="Z6" s="208"/>
      <c r="AA6" s="208"/>
      <c r="AB6" s="208"/>
      <c r="AC6" s="208"/>
      <c r="AD6" s="208"/>
      <c r="AE6" s="208"/>
      <c r="AF6" s="208"/>
      <c r="AG6" s="208"/>
      <c r="AH6" s="208"/>
      <c r="AI6" s="208"/>
      <c r="AJ6" s="208"/>
      <c r="AK6" s="208"/>
      <c r="AL6" s="208"/>
      <c r="AM6" s="208"/>
      <c r="AN6" s="208"/>
      <c r="AO6" s="208"/>
      <c r="AP6" s="208"/>
      <c r="AQ6" s="208"/>
      <c r="AR6" s="208"/>
      <c r="AS6" s="208"/>
      <c r="AT6" s="208"/>
      <c r="AU6" s="208"/>
      <c r="AV6" s="208"/>
      <c r="AW6" s="208"/>
      <c r="AX6" s="208"/>
      <c r="AY6" s="208"/>
      <c r="AZ6" s="208"/>
      <c r="BA6" s="208"/>
      <c r="BB6" s="208"/>
      <c r="BC6" s="208"/>
      <c r="BD6" s="208"/>
      <c r="BE6" s="208"/>
      <c r="BF6" s="208"/>
      <c r="BG6" s="208"/>
      <c r="BH6" s="208"/>
      <c r="BI6" s="208"/>
      <c r="BJ6" s="208"/>
      <c r="BK6" s="208"/>
      <c r="BL6" s="208"/>
      <c r="BM6" s="208"/>
      <c r="BN6" s="208"/>
      <c r="BO6" s="208"/>
      <c r="BP6" s="208"/>
      <c r="BQ6" s="208"/>
      <c r="BR6" s="208"/>
    </row>
    <row r="7" spans="2:86" ht="19" customHeight="1" x14ac:dyDescent="0.25">
      <c r="B7" s="208"/>
      <c r="D7" s="208"/>
      <c r="E7" s="208"/>
      <c r="F7" s="208"/>
      <c r="G7" s="208"/>
      <c r="H7" s="209" t="s">
        <v>357</v>
      </c>
      <c r="I7" s="210"/>
      <c r="J7" s="210"/>
      <c r="K7" s="210"/>
      <c r="L7" s="210"/>
      <c r="M7" s="210"/>
      <c r="N7" s="210"/>
      <c r="O7" s="210"/>
      <c r="P7" s="210"/>
      <c r="Q7" s="210"/>
      <c r="R7" s="210"/>
      <c r="S7" s="210"/>
      <c r="T7" s="210"/>
      <c r="U7" s="210"/>
      <c r="V7" s="210"/>
      <c r="W7" s="210"/>
      <c r="X7" s="210"/>
      <c r="Y7" s="210"/>
      <c r="Z7" s="210"/>
      <c r="AA7" s="210"/>
      <c r="AB7" s="210"/>
      <c r="AC7" s="210"/>
      <c r="AD7" s="210"/>
      <c r="AE7" s="210"/>
      <c r="AF7" s="210"/>
      <c r="AG7" s="210"/>
      <c r="AH7" s="210"/>
      <c r="AI7" s="210"/>
      <c r="AJ7" s="210"/>
      <c r="AK7" s="210"/>
      <c r="AL7" s="209" t="s">
        <v>358</v>
      </c>
      <c r="AM7" s="211"/>
      <c r="AN7" s="211"/>
      <c r="AO7" s="210"/>
      <c r="AP7" s="211"/>
      <c r="AQ7" s="210"/>
      <c r="AR7" s="210"/>
      <c r="AS7" s="210"/>
      <c r="AT7" s="210"/>
      <c r="AU7" s="210"/>
      <c r="AV7" s="210"/>
      <c r="AW7" s="210"/>
      <c r="AX7" s="210"/>
      <c r="AY7" s="210"/>
      <c r="AZ7" s="210"/>
      <c r="BA7" s="210"/>
      <c r="BB7" s="210"/>
      <c r="BC7" s="210"/>
      <c r="BD7" s="210"/>
      <c r="BE7" s="210"/>
      <c r="BF7" s="210"/>
      <c r="BG7" s="210"/>
      <c r="BH7" s="210"/>
      <c r="BI7" s="210"/>
      <c r="BJ7" s="210"/>
      <c r="BK7" s="210"/>
      <c r="BL7" s="210"/>
      <c r="BM7" s="211"/>
      <c r="BN7" s="210"/>
      <c r="BO7" s="210"/>
      <c r="BP7" s="210"/>
      <c r="BQ7" s="211"/>
      <c r="BR7" s="209" t="s">
        <v>359</v>
      </c>
      <c r="BS7" s="211"/>
      <c r="BT7" s="211"/>
      <c r="BU7" s="211"/>
      <c r="BV7" s="211"/>
      <c r="BW7" s="211"/>
      <c r="BX7" s="211"/>
      <c r="BY7" s="211"/>
      <c r="BZ7" s="211"/>
      <c r="CA7" s="211"/>
      <c r="CB7" s="211"/>
      <c r="CC7" s="211"/>
      <c r="CD7" s="211"/>
      <c r="CE7" s="211"/>
      <c r="CF7" s="211"/>
    </row>
    <row r="9" spans="2:86" x14ac:dyDescent="0.2">
      <c r="CH9" s="1"/>
    </row>
    <row r="41" spans="94:94" x14ac:dyDescent="0.2">
      <c r="CP41"/>
    </row>
  </sheetData>
  <mergeCells count="1">
    <mergeCell ref="B5:AA5"/>
  </mergeCells>
  <pageMargins left="0.75" right="0.75" top="1" bottom="1" header="0.5" footer="0.5"/>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2"/>
  </sheetPr>
  <dimension ref="B2:F174"/>
  <sheetViews>
    <sheetView workbookViewId="0">
      <selection activeCell="H45" sqref="H45"/>
    </sheetView>
  </sheetViews>
  <sheetFormatPr baseColWidth="10" defaultRowHeight="16" x14ac:dyDescent="0.2"/>
  <cols>
    <col min="1" max="1" width="9.33203125" style="418" customWidth="1"/>
    <col min="2" max="2" width="25.83203125" style="418" customWidth="1"/>
    <col min="3" max="3" width="75.83203125" style="418" customWidth="1"/>
    <col min="4" max="4" width="90.83203125" style="418" customWidth="1"/>
    <col min="5" max="16384" width="10.83203125" style="418"/>
  </cols>
  <sheetData>
    <row r="2" spans="2:6" ht="22" x14ac:dyDescent="0.25">
      <c r="B2" s="607" t="s">
        <v>21</v>
      </c>
      <c r="C2" s="607"/>
    </row>
    <row r="4" spans="2:6" ht="17" x14ac:dyDescent="0.2">
      <c r="B4" s="608" t="s">
        <v>36</v>
      </c>
      <c r="C4" s="429"/>
    </row>
    <row r="5" spans="2:6" ht="79" customHeight="1" x14ac:dyDescent="0.2">
      <c r="B5" s="827" t="s">
        <v>619</v>
      </c>
      <c r="C5" s="829"/>
    </row>
    <row r="6" spans="2:6" ht="17" thickBot="1" x14ac:dyDescent="0.25"/>
    <row r="7" spans="2:6" ht="17" x14ac:dyDescent="0.2">
      <c r="B7" s="609" t="s">
        <v>22</v>
      </c>
      <c r="C7" s="610"/>
      <c r="D7" s="531"/>
    </row>
    <row r="8" spans="2:6" x14ac:dyDescent="0.2">
      <c r="B8" s="611"/>
      <c r="D8" s="532"/>
      <c r="F8" s="612"/>
    </row>
    <row r="9" spans="2:6" ht="17" x14ac:dyDescent="0.2">
      <c r="B9" s="379" t="s">
        <v>37</v>
      </c>
      <c r="C9" s="613" t="s">
        <v>24</v>
      </c>
      <c r="D9" s="614" t="s">
        <v>377</v>
      </c>
    </row>
    <row r="10" spans="2:6" x14ac:dyDescent="0.2">
      <c r="B10" s="615"/>
      <c r="C10" s="420"/>
      <c r="D10" s="616"/>
    </row>
    <row r="11" spans="2:6" ht="17" x14ac:dyDescent="0.2">
      <c r="B11" s="617" t="s">
        <v>48</v>
      </c>
      <c r="C11" s="420"/>
      <c r="D11" s="616"/>
    </row>
    <row r="12" spans="2:6" ht="30" customHeight="1" x14ac:dyDescent="0.2">
      <c r="B12" s="618"/>
      <c r="C12" s="99" t="s">
        <v>613</v>
      </c>
      <c r="D12" s="102" t="s">
        <v>416</v>
      </c>
    </row>
    <row r="13" spans="2:6" ht="30" customHeight="1" x14ac:dyDescent="0.2">
      <c r="B13" s="618"/>
      <c r="C13" s="99" t="s">
        <v>462</v>
      </c>
      <c r="D13" s="102" t="s">
        <v>463</v>
      </c>
    </row>
    <row r="14" spans="2:6" ht="45" customHeight="1" x14ac:dyDescent="0.2">
      <c r="B14" s="611"/>
      <c r="C14" s="99" t="s">
        <v>713</v>
      </c>
      <c r="D14" s="102" t="s">
        <v>282</v>
      </c>
    </row>
    <row r="15" spans="2:6" ht="34" x14ac:dyDescent="0.2">
      <c r="B15" s="611"/>
      <c r="C15" s="99" t="s">
        <v>283</v>
      </c>
      <c r="D15" s="100" t="s">
        <v>355</v>
      </c>
      <c r="F15" s="619"/>
    </row>
    <row r="16" spans="2:6" ht="30" customHeight="1" x14ac:dyDescent="0.2">
      <c r="B16" s="611"/>
      <c r="C16" s="226" t="s">
        <v>465</v>
      </c>
      <c r="D16" s="102" t="s">
        <v>355</v>
      </c>
    </row>
    <row r="17" spans="2:4" ht="30" customHeight="1" x14ac:dyDescent="0.2">
      <c r="B17" s="611"/>
      <c r="C17" s="226" t="s">
        <v>614</v>
      </c>
      <c r="D17" s="102" t="s">
        <v>615</v>
      </c>
    </row>
    <row r="18" spans="2:4" ht="30" customHeight="1" x14ac:dyDescent="0.2">
      <c r="B18" s="620"/>
      <c r="C18" s="48"/>
      <c r="D18" s="621"/>
    </row>
    <row r="19" spans="2:4" ht="15" customHeight="1" x14ac:dyDescent="0.2">
      <c r="B19" s="617" t="s">
        <v>49</v>
      </c>
      <c r="C19" s="99"/>
      <c r="D19" s="100"/>
    </row>
    <row r="20" spans="2:4" ht="17" x14ac:dyDescent="0.2">
      <c r="B20" s="617"/>
      <c r="C20" s="99" t="s">
        <v>417</v>
      </c>
      <c r="D20" s="100" t="s">
        <v>355</v>
      </c>
    </row>
    <row r="21" spans="2:4" ht="17" x14ac:dyDescent="0.2">
      <c r="B21" s="617"/>
      <c r="C21" s="99" t="s">
        <v>477</v>
      </c>
      <c r="D21" s="100" t="s">
        <v>616</v>
      </c>
    </row>
    <row r="22" spans="2:4" ht="34" x14ac:dyDescent="0.2">
      <c r="B22" s="617"/>
      <c r="C22" s="99" t="s">
        <v>873</v>
      </c>
      <c r="D22" s="100" t="s">
        <v>355</v>
      </c>
    </row>
    <row r="23" spans="2:4" x14ac:dyDescent="0.2">
      <c r="B23" s="620"/>
      <c r="C23" s="48"/>
      <c r="D23" s="622"/>
    </row>
    <row r="24" spans="2:4" ht="17" x14ac:dyDescent="0.2">
      <c r="B24" s="617" t="s">
        <v>50</v>
      </c>
      <c r="C24" s="99"/>
      <c r="D24" s="100"/>
    </row>
    <row r="25" spans="2:4" ht="17" x14ac:dyDescent="0.2">
      <c r="B25" s="617"/>
      <c r="C25" s="99" t="s">
        <v>418</v>
      </c>
      <c r="D25" s="100" t="s">
        <v>355</v>
      </c>
    </row>
    <row r="26" spans="2:4" ht="17" x14ac:dyDescent="0.2">
      <c r="B26" s="617"/>
      <c r="C26" s="99" t="s">
        <v>477</v>
      </c>
      <c r="D26" s="100" t="s">
        <v>616</v>
      </c>
    </row>
    <row r="27" spans="2:4" x14ac:dyDescent="0.2">
      <c r="B27" s="620"/>
      <c r="C27" s="48"/>
      <c r="D27" s="622"/>
    </row>
    <row r="28" spans="2:4" ht="17" x14ac:dyDescent="0.2">
      <c r="B28" s="617" t="s">
        <v>326</v>
      </c>
      <c r="C28" s="99"/>
      <c r="D28" s="100"/>
    </row>
    <row r="29" spans="2:4" ht="17" x14ac:dyDescent="0.2">
      <c r="B29" s="617"/>
      <c r="C29" s="528" t="s">
        <v>655</v>
      </c>
      <c r="D29" s="623" t="s">
        <v>355</v>
      </c>
    </row>
    <row r="30" spans="2:4" ht="17" x14ac:dyDescent="0.2">
      <c r="B30" s="617"/>
      <c r="C30" s="528" t="s">
        <v>477</v>
      </c>
      <c r="D30" s="100" t="s">
        <v>616</v>
      </c>
    </row>
    <row r="31" spans="2:4" ht="51" x14ac:dyDescent="0.2">
      <c r="B31" s="618"/>
      <c r="C31" s="99" t="s">
        <v>710</v>
      </c>
      <c r="D31" s="100" t="s">
        <v>711</v>
      </c>
    </row>
    <row r="32" spans="2:4" x14ac:dyDescent="0.2">
      <c r="B32" s="620"/>
      <c r="C32" s="48"/>
      <c r="D32" s="622"/>
    </row>
    <row r="33" spans="2:4" ht="17" x14ac:dyDescent="0.2">
      <c r="B33" s="617" t="s">
        <v>51</v>
      </c>
      <c r="C33" s="99"/>
      <c r="D33" s="100"/>
    </row>
    <row r="34" spans="2:4" ht="17" x14ac:dyDescent="0.2">
      <c r="B34" s="611"/>
      <c r="C34" s="99" t="s">
        <v>284</v>
      </c>
      <c r="D34" s="100" t="s">
        <v>617</v>
      </c>
    </row>
    <row r="35" spans="2:4" ht="17" x14ac:dyDescent="0.2">
      <c r="B35" s="611"/>
      <c r="C35" s="99" t="s">
        <v>618</v>
      </c>
      <c r="D35" s="100" t="s">
        <v>355</v>
      </c>
    </row>
    <row r="36" spans="2:4" x14ac:dyDescent="0.2">
      <c r="B36" s="620"/>
      <c r="C36" s="48"/>
      <c r="D36" s="622"/>
    </row>
    <row r="37" spans="2:4" ht="17" x14ac:dyDescent="0.2">
      <c r="B37" s="617" t="s">
        <v>52</v>
      </c>
      <c r="C37" s="99"/>
      <c r="D37" s="100"/>
    </row>
    <row r="38" spans="2:4" ht="17" x14ac:dyDescent="0.2">
      <c r="B38" s="611"/>
      <c r="C38" s="99" t="s">
        <v>479</v>
      </c>
      <c r="D38" s="100" t="s">
        <v>355</v>
      </c>
    </row>
    <row r="39" spans="2:4" ht="17" x14ac:dyDescent="0.2">
      <c r="B39" s="611"/>
      <c r="C39" s="99" t="s">
        <v>596</v>
      </c>
      <c r="D39" s="100" t="s">
        <v>480</v>
      </c>
    </row>
    <row r="40" spans="2:4" ht="34" x14ac:dyDescent="0.2">
      <c r="B40" s="611"/>
      <c r="C40" s="369" t="s">
        <v>498</v>
      </c>
      <c r="D40" s="573" t="s">
        <v>656</v>
      </c>
    </row>
    <row r="41" spans="2:4" ht="32" customHeight="1" x14ac:dyDescent="0.2">
      <c r="B41" s="620"/>
      <c r="C41" s="48"/>
      <c r="D41" s="622"/>
    </row>
    <row r="42" spans="2:4" ht="17" x14ac:dyDescent="0.2">
      <c r="B42" s="617" t="s">
        <v>53</v>
      </c>
      <c r="C42" s="99"/>
      <c r="D42" s="100"/>
    </row>
    <row r="43" spans="2:4" ht="17" x14ac:dyDescent="0.2">
      <c r="B43" s="617"/>
      <c r="C43" s="99" t="s">
        <v>484</v>
      </c>
      <c r="D43" s="100" t="s">
        <v>502</v>
      </c>
    </row>
    <row r="44" spans="2:4" ht="34" x14ac:dyDescent="0.2">
      <c r="B44" s="618"/>
      <c r="C44" s="99" t="s">
        <v>481</v>
      </c>
      <c r="D44" s="624" t="s">
        <v>364</v>
      </c>
    </row>
    <row r="45" spans="2:4" ht="17" x14ac:dyDescent="0.2">
      <c r="B45" s="618"/>
      <c r="C45" s="99" t="s">
        <v>482</v>
      </c>
      <c r="D45" s="625" t="s">
        <v>355</v>
      </c>
    </row>
    <row r="46" spans="2:4" ht="17" x14ac:dyDescent="0.2">
      <c r="B46" s="611"/>
      <c r="C46" s="99" t="s">
        <v>483</v>
      </c>
      <c r="D46" s="625" t="s">
        <v>480</v>
      </c>
    </row>
    <row r="47" spans="2:4" ht="17" x14ac:dyDescent="0.2">
      <c r="B47" s="611"/>
      <c r="C47" s="351" t="s">
        <v>443</v>
      </c>
      <c r="D47" s="625" t="s">
        <v>355</v>
      </c>
    </row>
    <row r="48" spans="2:4" x14ac:dyDescent="0.2">
      <c r="B48" s="620"/>
      <c r="C48" s="48"/>
      <c r="D48" s="626"/>
    </row>
    <row r="49" spans="2:4" ht="17" x14ac:dyDescent="0.2">
      <c r="B49" s="617" t="s">
        <v>54</v>
      </c>
      <c r="C49" s="99"/>
      <c r="D49" s="627"/>
    </row>
    <row r="50" spans="2:4" ht="17" x14ac:dyDescent="0.2">
      <c r="B50" s="611"/>
      <c r="C50" s="99" t="s">
        <v>285</v>
      </c>
      <c r="D50" s="625" t="s">
        <v>355</v>
      </c>
    </row>
    <row r="51" spans="2:4" ht="17" x14ac:dyDescent="0.2">
      <c r="B51" s="611"/>
      <c r="C51" s="99" t="s">
        <v>432</v>
      </c>
      <c r="D51" s="625" t="s">
        <v>355</v>
      </c>
    </row>
    <row r="52" spans="2:4" ht="17" thickBot="1" x14ac:dyDescent="0.25">
      <c r="B52" s="628"/>
      <c r="C52" s="629"/>
      <c r="D52" s="630"/>
    </row>
    <row r="53" spans="2:4" ht="17" thickBot="1" x14ac:dyDescent="0.25"/>
    <row r="54" spans="2:4" ht="17" x14ac:dyDescent="0.2">
      <c r="B54" s="609" t="s">
        <v>23</v>
      </c>
      <c r="C54" s="610"/>
      <c r="D54" s="531"/>
    </row>
    <row r="55" spans="2:4" x14ac:dyDescent="0.2">
      <c r="B55" s="611"/>
      <c r="D55" s="532"/>
    </row>
    <row r="56" spans="2:4" ht="17" x14ac:dyDescent="0.2">
      <c r="B56" s="379" t="s">
        <v>37</v>
      </c>
      <c r="C56" s="613" t="s">
        <v>24</v>
      </c>
      <c r="D56" s="614" t="s">
        <v>419</v>
      </c>
    </row>
    <row r="57" spans="2:4" x14ac:dyDescent="0.2">
      <c r="B57" s="615"/>
      <c r="C57" s="420"/>
      <c r="D57" s="616"/>
    </row>
    <row r="58" spans="2:4" ht="17" x14ac:dyDescent="0.2">
      <c r="B58" s="617" t="s">
        <v>48</v>
      </c>
      <c r="C58" s="420"/>
      <c r="D58" s="616"/>
    </row>
    <row r="59" spans="2:4" ht="34" x14ac:dyDescent="0.2">
      <c r="B59" s="618"/>
      <c r="C59" s="71" t="s">
        <v>286</v>
      </c>
      <c r="D59" s="102" t="s">
        <v>287</v>
      </c>
    </row>
    <row r="60" spans="2:4" ht="17" x14ac:dyDescent="0.2">
      <c r="B60" s="618"/>
      <c r="C60" s="71" t="s">
        <v>298</v>
      </c>
      <c r="D60" s="102" t="s">
        <v>299</v>
      </c>
    </row>
    <row r="61" spans="2:4" ht="17" x14ac:dyDescent="0.2">
      <c r="B61" s="618"/>
      <c r="C61" s="71" t="s">
        <v>300</v>
      </c>
      <c r="D61" s="102" t="s">
        <v>299</v>
      </c>
    </row>
    <row r="62" spans="2:4" x14ac:dyDescent="0.2">
      <c r="B62" s="618"/>
      <c r="C62" s="93"/>
      <c r="D62" s="631"/>
    </row>
    <row r="63" spans="2:4" ht="17" x14ac:dyDescent="0.2">
      <c r="B63" s="632" t="s">
        <v>49</v>
      </c>
      <c r="C63" s="153"/>
      <c r="D63" s="633"/>
    </row>
    <row r="64" spans="2:4" ht="34" x14ac:dyDescent="0.2">
      <c r="B64" s="611"/>
      <c r="C64" s="99" t="s">
        <v>288</v>
      </c>
      <c r="D64" s="100" t="s">
        <v>433</v>
      </c>
    </row>
    <row r="65" spans="2:4" ht="34" x14ac:dyDescent="0.2">
      <c r="B65" s="611"/>
      <c r="C65" s="99" t="s">
        <v>290</v>
      </c>
      <c r="D65" s="623" t="s">
        <v>433</v>
      </c>
    </row>
    <row r="66" spans="2:4" ht="34" x14ac:dyDescent="0.2">
      <c r="B66" s="611"/>
      <c r="C66" s="99" t="s">
        <v>570</v>
      </c>
      <c r="D66" s="623" t="s">
        <v>433</v>
      </c>
    </row>
    <row r="67" spans="2:4" x14ac:dyDescent="0.2">
      <c r="B67" s="611"/>
      <c r="D67" s="532"/>
    </row>
    <row r="68" spans="2:4" ht="17" x14ac:dyDescent="0.2">
      <c r="B68" s="634" t="s">
        <v>50</v>
      </c>
      <c r="C68" s="428"/>
      <c r="D68" s="635"/>
    </row>
    <row r="69" spans="2:4" ht="34" x14ac:dyDescent="0.2">
      <c r="B69" s="611"/>
      <c r="C69" s="99" t="s">
        <v>288</v>
      </c>
      <c r="D69" s="100" t="s">
        <v>433</v>
      </c>
    </row>
    <row r="70" spans="2:4" ht="34" x14ac:dyDescent="0.2">
      <c r="B70" s="611"/>
      <c r="C70" s="99" t="s">
        <v>290</v>
      </c>
      <c r="D70" s="623" t="s">
        <v>433</v>
      </c>
    </row>
    <row r="71" spans="2:4" ht="34" x14ac:dyDescent="0.2">
      <c r="B71" s="611"/>
      <c r="C71" s="99" t="s">
        <v>570</v>
      </c>
      <c r="D71" s="623" t="s">
        <v>433</v>
      </c>
    </row>
    <row r="72" spans="2:4" x14ac:dyDescent="0.2">
      <c r="B72" s="611"/>
      <c r="D72" s="532"/>
    </row>
    <row r="73" spans="2:4" ht="17" x14ac:dyDescent="0.2">
      <c r="B73" s="634" t="s">
        <v>326</v>
      </c>
      <c r="C73" s="428"/>
      <c r="D73" s="635"/>
    </row>
    <row r="74" spans="2:4" ht="34" x14ac:dyDescent="0.2">
      <c r="B74" s="611"/>
      <c r="C74" s="528" t="s">
        <v>288</v>
      </c>
      <c r="D74" s="100" t="s">
        <v>433</v>
      </c>
    </row>
    <row r="75" spans="2:4" ht="34" x14ac:dyDescent="0.2">
      <c r="B75" s="611"/>
      <c r="C75" s="528" t="s">
        <v>290</v>
      </c>
      <c r="D75" s="623" t="s">
        <v>433</v>
      </c>
    </row>
    <row r="76" spans="2:4" ht="34" x14ac:dyDescent="0.2">
      <c r="B76" s="611"/>
      <c r="C76" s="99" t="s">
        <v>570</v>
      </c>
      <c r="D76" s="623" t="s">
        <v>433</v>
      </c>
    </row>
    <row r="77" spans="2:4" x14ac:dyDescent="0.2">
      <c r="B77" s="611"/>
      <c r="D77" s="532"/>
    </row>
    <row r="78" spans="2:4" ht="17" x14ac:dyDescent="0.2">
      <c r="B78" s="634" t="s">
        <v>51</v>
      </c>
      <c r="C78" s="428"/>
      <c r="D78" s="635"/>
    </row>
    <row r="79" spans="2:4" ht="34" x14ac:dyDescent="0.2">
      <c r="B79" s="611"/>
      <c r="C79" s="528" t="s">
        <v>295</v>
      </c>
      <c r="D79" s="100" t="s">
        <v>433</v>
      </c>
    </row>
    <row r="80" spans="2:4" ht="34" x14ac:dyDescent="0.2">
      <c r="B80" s="611"/>
      <c r="C80" s="528" t="s">
        <v>296</v>
      </c>
      <c r="D80" s="623" t="s">
        <v>433</v>
      </c>
    </row>
    <row r="81" spans="2:4" ht="34" x14ac:dyDescent="0.2">
      <c r="B81" s="611"/>
      <c r="C81" s="528" t="s">
        <v>297</v>
      </c>
      <c r="D81" s="100" t="s">
        <v>433</v>
      </c>
    </row>
    <row r="82" spans="2:4" ht="34" x14ac:dyDescent="0.2">
      <c r="B82" s="611"/>
      <c r="C82" s="99" t="s">
        <v>301</v>
      </c>
      <c r="D82" s="623" t="s">
        <v>433</v>
      </c>
    </row>
    <row r="83" spans="2:4" ht="34" x14ac:dyDescent="0.2">
      <c r="B83" s="611"/>
      <c r="C83" s="99" t="s">
        <v>291</v>
      </c>
      <c r="D83" s="623" t="s">
        <v>433</v>
      </c>
    </row>
    <row r="84" spans="2:4" ht="34" x14ac:dyDescent="0.2">
      <c r="B84" s="611"/>
      <c r="C84" s="99" t="s">
        <v>292</v>
      </c>
      <c r="D84" s="623" t="s">
        <v>433</v>
      </c>
    </row>
    <row r="85" spans="2:4" ht="34" x14ac:dyDescent="0.2">
      <c r="B85" s="611"/>
      <c r="C85" s="99" t="s">
        <v>293</v>
      </c>
      <c r="D85" s="623" t="s">
        <v>433</v>
      </c>
    </row>
    <row r="86" spans="2:4" ht="34" x14ac:dyDescent="0.2">
      <c r="B86" s="611"/>
      <c r="C86" s="99" t="s">
        <v>294</v>
      </c>
      <c r="D86" s="623" t="s">
        <v>433</v>
      </c>
    </row>
    <row r="87" spans="2:4" x14ac:dyDescent="0.2">
      <c r="B87" s="611"/>
      <c r="D87" s="532"/>
    </row>
    <row r="88" spans="2:4" ht="17" x14ac:dyDescent="0.2">
      <c r="B88" s="634" t="s">
        <v>52</v>
      </c>
      <c r="C88" s="428"/>
      <c r="D88" s="635"/>
    </row>
    <row r="89" spans="2:4" ht="34" x14ac:dyDescent="0.2">
      <c r="B89" s="611"/>
      <c r="C89" s="528" t="s">
        <v>295</v>
      </c>
      <c r="D89" s="100" t="s">
        <v>433</v>
      </c>
    </row>
    <row r="90" spans="2:4" ht="34" x14ac:dyDescent="0.2">
      <c r="B90" s="611"/>
      <c r="C90" s="528" t="s">
        <v>296</v>
      </c>
      <c r="D90" s="100" t="s">
        <v>433</v>
      </c>
    </row>
    <row r="91" spans="2:4" ht="34" x14ac:dyDescent="0.2">
      <c r="B91" s="611"/>
      <c r="C91" s="528" t="s">
        <v>297</v>
      </c>
      <c r="D91" s="623" t="s">
        <v>433</v>
      </c>
    </row>
    <row r="92" spans="2:4" ht="34" x14ac:dyDescent="0.2">
      <c r="B92" s="611"/>
      <c r="C92" s="99" t="s">
        <v>301</v>
      </c>
      <c r="D92" s="623" t="s">
        <v>433</v>
      </c>
    </row>
    <row r="93" spans="2:4" ht="34" x14ac:dyDescent="0.2">
      <c r="B93" s="611"/>
      <c r="C93" s="99" t="s">
        <v>292</v>
      </c>
      <c r="D93" s="623" t="s">
        <v>433</v>
      </c>
    </row>
    <row r="94" spans="2:4" ht="34" x14ac:dyDescent="0.2">
      <c r="B94" s="611"/>
      <c r="C94" s="99" t="s">
        <v>293</v>
      </c>
      <c r="D94" s="623" t="s">
        <v>433</v>
      </c>
    </row>
    <row r="95" spans="2:4" ht="34" x14ac:dyDescent="0.2">
      <c r="B95" s="611"/>
      <c r="C95" s="99" t="s">
        <v>294</v>
      </c>
      <c r="D95" s="623" t="s">
        <v>433</v>
      </c>
    </row>
    <row r="96" spans="2:4" x14ac:dyDescent="0.2">
      <c r="B96" s="611"/>
      <c r="D96" s="532"/>
    </row>
    <row r="97" spans="2:4" ht="17" x14ac:dyDescent="0.2">
      <c r="B97" s="634" t="s">
        <v>53</v>
      </c>
      <c r="C97" s="428"/>
      <c r="D97" s="635"/>
    </row>
    <row r="98" spans="2:4" x14ac:dyDescent="0.2">
      <c r="B98" s="617"/>
      <c r="C98" s="99"/>
      <c r="D98" s="100"/>
    </row>
    <row r="99" spans="2:4" x14ac:dyDescent="0.2">
      <c r="B99" s="611"/>
      <c r="D99" s="532"/>
    </row>
    <row r="100" spans="2:4" ht="17" x14ac:dyDescent="0.2">
      <c r="B100" s="634" t="s">
        <v>54</v>
      </c>
      <c r="C100" s="428"/>
      <c r="D100" s="635"/>
    </row>
    <row r="101" spans="2:4" ht="34" x14ac:dyDescent="0.2">
      <c r="B101" s="611"/>
      <c r="C101" s="99" t="s">
        <v>709</v>
      </c>
      <c r="D101" s="100" t="s">
        <v>712</v>
      </c>
    </row>
    <row r="102" spans="2:4" x14ac:dyDescent="0.2">
      <c r="B102" s="611"/>
      <c r="D102" s="532"/>
    </row>
    <row r="103" spans="2:4" ht="17" x14ac:dyDescent="0.2">
      <c r="B103" s="636" t="s">
        <v>445</v>
      </c>
      <c r="C103" s="428"/>
      <c r="D103" s="635"/>
    </row>
    <row r="104" spans="2:4" ht="17" x14ac:dyDescent="0.2">
      <c r="B104" s="611"/>
      <c r="C104" s="99" t="s">
        <v>571</v>
      </c>
      <c r="D104" s="100" t="s">
        <v>572</v>
      </c>
    </row>
    <row r="105" spans="2:4" ht="17" thickBot="1" x14ac:dyDescent="0.25">
      <c r="B105" s="628"/>
      <c r="C105" s="643"/>
      <c r="D105" s="644"/>
    </row>
    <row r="106" spans="2:4" ht="17" thickBot="1" x14ac:dyDescent="0.25"/>
    <row r="107" spans="2:4" ht="17" x14ac:dyDescent="0.2">
      <c r="B107" s="609" t="s">
        <v>327</v>
      </c>
      <c r="C107" s="531"/>
    </row>
    <row r="108" spans="2:4" x14ac:dyDescent="0.2">
      <c r="B108" s="611"/>
      <c r="C108" s="532"/>
    </row>
    <row r="109" spans="2:4" ht="17" x14ac:dyDescent="0.2">
      <c r="B109" s="379" t="s">
        <v>704</v>
      </c>
      <c r="C109" s="638" t="s">
        <v>567</v>
      </c>
    </row>
    <row r="110" spans="2:4" ht="17" x14ac:dyDescent="0.2">
      <c r="B110" s="617" t="s">
        <v>40</v>
      </c>
      <c r="C110" s="100" t="s">
        <v>140</v>
      </c>
    </row>
    <row r="111" spans="2:4" ht="17" x14ac:dyDescent="0.2">
      <c r="B111" s="611"/>
      <c r="C111" s="100" t="s">
        <v>141</v>
      </c>
    </row>
    <row r="112" spans="2:4" ht="17" x14ac:dyDescent="0.2">
      <c r="B112" s="611"/>
      <c r="C112" s="100" t="s">
        <v>142</v>
      </c>
    </row>
    <row r="113" spans="2:3" ht="17" x14ac:dyDescent="0.2">
      <c r="B113" s="611"/>
      <c r="C113" s="100" t="s">
        <v>143</v>
      </c>
    </row>
    <row r="114" spans="2:3" ht="17" x14ac:dyDescent="0.2">
      <c r="B114" s="611"/>
      <c r="C114" s="100" t="s">
        <v>144</v>
      </c>
    </row>
    <row r="115" spans="2:3" ht="17" x14ac:dyDescent="0.2">
      <c r="B115" s="611"/>
      <c r="C115" s="100" t="s">
        <v>145</v>
      </c>
    </row>
    <row r="116" spans="2:3" ht="17" x14ac:dyDescent="0.2">
      <c r="B116" s="611"/>
      <c r="C116" s="625" t="s">
        <v>156</v>
      </c>
    </row>
    <row r="117" spans="2:3" ht="17" x14ac:dyDescent="0.2">
      <c r="B117" s="611"/>
      <c r="C117" s="100" t="s">
        <v>147</v>
      </c>
    </row>
    <row r="118" spans="2:3" ht="17" x14ac:dyDescent="0.2">
      <c r="B118" s="611"/>
      <c r="C118" s="100" t="s">
        <v>148</v>
      </c>
    </row>
    <row r="119" spans="2:3" ht="17" x14ac:dyDescent="0.2">
      <c r="B119" s="611"/>
      <c r="C119" s="100" t="s">
        <v>149</v>
      </c>
    </row>
    <row r="120" spans="2:3" ht="17" x14ac:dyDescent="0.2">
      <c r="B120" s="611"/>
      <c r="C120" s="100" t="s">
        <v>150</v>
      </c>
    </row>
    <row r="121" spans="2:3" ht="17" x14ac:dyDescent="0.2">
      <c r="B121" s="611"/>
      <c r="C121" s="100" t="s">
        <v>151</v>
      </c>
    </row>
    <row r="122" spans="2:3" x14ac:dyDescent="0.2">
      <c r="B122" s="620"/>
      <c r="C122" s="622"/>
    </row>
    <row r="123" spans="2:3" ht="17" x14ac:dyDescent="0.2">
      <c r="B123" s="184" t="s">
        <v>363</v>
      </c>
      <c r="C123" s="100" t="s">
        <v>152</v>
      </c>
    </row>
    <row r="124" spans="2:3" ht="17" x14ac:dyDescent="0.2">
      <c r="B124" s="611"/>
      <c r="C124" s="100" t="s">
        <v>153</v>
      </c>
    </row>
    <row r="125" spans="2:3" ht="17" x14ac:dyDescent="0.2">
      <c r="B125" s="611"/>
      <c r="C125" s="100" t="s">
        <v>154</v>
      </c>
    </row>
    <row r="126" spans="2:3" ht="17" x14ac:dyDescent="0.2">
      <c r="B126" s="611"/>
      <c r="C126" s="100" t="s">
        <v>155</v>
      </c>
    </row>
    <row r="127" spans="2:3" x14ac:dyDescent="0.2">
      <c r="B127" s="620"/>
      <c r="C127" s="622"/>
    </row>
    <row r="128" spans="2:3" ht="17" x14ac:dyDescent="0.2">
      <c r="B128" s="184" t="s">
        <v>146</v>
      </c>
      <c r="C128" s="625" t="s">
        <v>146</v>
      </c>
    </row>
    <row r="129" spans="2:3" x14ac:dyDescent="0.2">
      <c r="B129" s="639"/>
      <c r="C129" s="640"/>
    </row>
    <row r="130" spans="2:3" ht="17" x14ac:dyDescent="0.2">
      <c r="B130" s="617" t="s">
        <v>705</v>
      </c>
      <c r="C130" s="100" t="s">
        <v>41</v>
      </c>
    </row>
    <row r="131" spans="2:3" x14ac:dyDescent="0.2">
      <c r="B131" s="641"/>
      <c r="C131" s="622"/>
    </row>
    <row r="132" spans="2:3" ht="17" x14ac:dyDescent="0.2">
      <c r="B132" s="617" t="s">
        <v>159</v>
      </c>
      <c r="C132" s="100" t="s">
        <v>158</v>
      </c>
    </row>
    <row r="133" spans="2:3" ht="17" x14ac:dyDescent="0.2">
      <c r="B133" s="617"/>
      <c r="C133" s="100" t="s">
        <v>159</v>
      </c>
    </row>
    <row r="134" spans="2:3" ht="17" x14ac:dyDescent="0.2">
      <c r="B134" s="611"/>
      <c r="C134" s="100" t="s">
        <v>160</v>
      </c>
    </row>
    <row r="135" spans="2:3" ht="17" x14ac:dyDescent="0.2">
      <c r="B135" s="611"/>
      <c r="C135" s="100" t="s">
        <v>161</v>
      </c>
    </row>
    <row r="136" spans="2:3" ht="17" x14ac:dyDescent="0.2">
      <c r="B136" s="611"/>
      <c r="C136" s="100" t="s">
        <v>162</v>
      </c>
    </row>
    <row r="137" spans="2:3" ht="17" x14ac:dyDescent="0.2">
      <c r="B137" s="611"/>
      <c r="C137" s="100" t="s">
        <v>163</v>
      </c>
    </row>
    <row r="138" spans="2:3" ht="17" x14ac:dyDescent="0.2">
      <c r="B138" s="611"/>
      <c r="C138" s="100" t="s">
        <v>164</v>
      </c>
    </row>
    <row r="139" spans="2:3" ht="17" x14ac:dyDescent="0.2">
      <c r="B139" s="611"/>
      <c r="C139" s="100" t="s">
        <v>165</v>
      </c>
    </row>
    <row r="140" spans="2:3" ht="17" x14ac:dyDescent="0.2">
      <c r="B140" s="611"/>
      <c r="C140" s="100" t="s">
        <v>166</v>
      </c>
    </row>
    <row r="141" spans="2:3" ht="17" x14ac:dyDescent="0.2">
      <c r="B141" s="611"/>
      <c r="C141" s="100" t="s">
        <v>167</v>
      </c>
    </row>
    <row r="142" spans="2:3" ht="17" x14ac:dyDescent="0.2">
      <c r="B142" s="611"/>
      <c r="C142" s="100" t="s">
        <v>168</v>
      </c>
    </row>
    <row r="143" spans="2:3" ht="17" x14ac:dyDescent="0.2">
      <c r="B143" s="611"/>
      <c r="C143" s="100" t="s">
        <v>169</v>
      </c>
    </row>
    <row r="144" spans="2:3" ht="17" x14ac:dyDescent="0.2">
      <c r="B144" s="611"/>
      <c r="C144" s="100" t="s">
        <v>170</v>
      </c>
    </row>
    <row r="145" spans="2:3" ht="17" x14ac:dyDescent="0.2">
      <c r="B145" s="611"/>
      <c r="C145" s="100" t="s">
        <v>171</v>
      </c>
    </row>
    <row r="146" spans="2:3" ht="17" x14ac:dyDescent="0.2">
      <c r="B146" s="611"/>
      <c r="C146" s="100" t="s">
        <v>172</v>
      </c>
    </row>
    <row r="147" spans="2:3" ht="17" x14ac:dyDescent="0.2">
      <c r="B147" s="611"/>
      <c r="C147" s="100" t="s">
        <v>173</v>
      </c>
    </row>
    <row r="148" spans="2:3" ht="17" x14ac:dyDescent="0.2">
      <c r="B148" s="611"/>
      <c r="C148" s="100" t="s">
        <v>174</v>
      </c>
    </row>
    <row r="149" spans="2:3" ht="17" x14ac:dyDescent="0.2">
      <c r="B149" s="611"/>
      <c r="C149" s="100" t="s">
        <v>175</v>
      </c>
    </row>
    <row r="150" spans="2:3" ht="17" x14ac:dyDescent="0.2">
      <c r="B150" s="611"/>
      <c r="C150" s="100" t="s">
        <v>176</v>
      </c>
    </row>
    <row r="151" spans="2:3" ht="17" x14ac:dyDescent="0.2">
      <c r="B151" s="611"/>
      <c r="C151" s="100" t="s">
        <v>177</v>
      </c>
    </row>
    <row r="152" spans="2:3" ht="17" x14ac:dyDescent="0.2">
      <c r="B152" s="611"/>
      <c r="C152" s="100" t="s">
        <v>178</v>
      </c>
    </row>
    <row r="153" spans="2:3" ht="17" x14ac:dyDescent="0.2">
      <c r="B153" s="611"/>
      <c r="C153" s="100" t="s">
        <v>179</v>
      </c>
    </row>
    <row r="154" spans="2:3" ht="17" x14ac:dyDescent="0.2">
      <c r="B154" s="611"/>
      <c r="C154" s="100" t="s">
        <v>180</v>
      </c>
    </row>
    <row r="155" spans="2:3" x14ac:dyDescent="0.2">
      <c r="B155" s="620"/>
      <c r="C155" s="622"/>
    </row>
    <row r="156" spans="2:3" ht="17" x14ac:dyDescent="0.2">
      <c r="B156" s="617" t="s">
        <v>328</v>
      </c>
      <c r="C156" s="100" t="s">
        <v>182</v>
      </c>
    </row>
    <row r="157" spans="2:3" x14ac:dyDescent="0.2">
      <c r="B157" s="641"/>
      <c r="C157" s="622"/>
    </row>
    <row r="158" spans="2:3" ht="17" x14ac:dyDescent="0.2">
      <c r="B158" s="617" t="s">
        <v>329</v>
      </c>
      <c r="C158" s="100" t="s">
        <v>181</v>
      </c>
    </row>
    <row r="159" spans="2:3" ht="17" x14ac:dyDescent="0.2">
      <c r="B159" s="617"/>
      <c r="C159" s="100" t="s">
        <v>183</v>
      </c>
    </row>
    <row r="160" spans="2:3" x14ac:dyDescent="0.2">
      <c r="B160" s="641"/>
      <c r="C160" s="622"/>
    </row>
    <row r="161" spans="2:4" ht="17" x14ac:dyDescent="0.2">
      <c r="B161" s="617" t="s">
        <v>43</v>
      </c>
      <c r="C161" s="100" t="s">
        <v>185</v>
      </c>
    </row>
    <row r="162" spans="2:4" x14ac:dyDescent="0.2">
      <c r="B162" s="641"/>
      <c r="C162" s="622"/>
    </row>
    <row r="163" spans="2:4" ht="17" x14ac:dyDescent="0.2">
      <c r="B163" s="617" t="s">
        <v>44</v>
      </c>
      <c r="C163" s="100" t="s">
        <v>186</v>
      </c>
    </row>
    <row r="164" spans="2:4" ht="17" x14ac:dyDescent="0.2">
      <c r="B164" s="617"/>
      <c r="C164" s="100" t="s">
        <v>187</v>
      </c>
    </row>
    <row r="165" spans="2:4" ht="17" x14ac:dyDescent="0.2">
      <c r="B165" s="617"/>
      <c r="C165" s="100" t="s">
        <v>188</v>
      </c>
    </row>
    <row r="166" spans="2:4" x14ac:dyDescent="0.2">
      <c r="B166" s="641"/>
      <c r="C166" s="622"/>
    </row>
    <row r="167" spans="2:4" ht="17" x14ac:dyDescent="0.2">
      <c r="B167" s="617" t="s">
        <v>212</v>
      </c>
      <c r="C167" s="100" t="s">
        <v>184</v>
      </c>
    </row>
    <row r="168" spans="2:4" ht="17" x14ac:dyDescent="0.2">
      <c r="B168" s="611"/>
      <c r="C168" s="100" t="s">
        <v>189</v>
      </c>
    </row>
    <row r="169" spans="2:4" ht="17" thickBot="1" x14ac:dyDescent="0.25">
      <c r="B169" s="628"/>
      <c r="C169" s="637"/>
    </row>
    <row r="170" spans="2:4" ht="17" thickBot="1" x14ac:dyDescent="0.25"/>
    <row r="171" spans="2:4" ht="17" x14ac:dyDescent="0.2">
      <c r="B171" s="609" t="s">
        <v>330</v>
      </c>
      <c r="C171" s="531"/>
    </row>
    <row r="172" spans="2:4" x14ac:dyDescent="0.2">
      <c r="B172" s="611"/>
      <c r="C172" s="532"/>
    </row>
    <row r="173" spans="2:4" ht="34" x14ac:dyDescent="0.2">
      <c r="B173" s="611" t="s">
        <v>344</v>
      </c>
      <c r="C173" s="100">
        <v>3.6</v>
      </c>
      <c r="D173" s="642" t="s">
        <v>497</v>
      </c>
    </row>
    <row r="174" spans="2:4" ht="17" thickBot="1" x14ac:dyDescent="0.25">
      <c r="B174" s="628"/>
      <c r="C174" s="644"/>
    </row>
  </sheetData>
  <mergeCells count="1">
    <mergeCell ref="B5:C5"/>
  </mergeCells>
  <phoneticPr fontId="28" type="noConversion"/>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A2:P175"/>
  <sheetViews>
    <sheetView tabSelected="1" topLeftCell="A30" workbookViewId="0">
      <selection activeCell="G85" sqref="G85"/>
    </sheetView>
  </sheetViews>
  <sheetFormatPr baseColWidth="10" defaultRowHeight="16" x14ac:dyDescent="0.2"/>
  <cols>
    <col min="1" max="1" width="4.83203125" style="2" customWidth="1"/>
    <col min="2" max="2" width="17.1640625" style="2" customWidth="1"/>
    <col min="3" max="3" width="66.83203125" style="2" customWidth="1"/>
    <col min="4" max="4" width="11.6640625" style="2" customWidth="1"/>
    <col min="5" max="5" width="11.5" style="2" customWidth="1"/>
    <col min="6" max="6" width="3.83203125" style="2" customWidth="1"/>
    <col min="7" max="7" width="16.1640625" style="2" customWidth="1"/>
    <col min="8" max="8" width="3.33203125" style="2" customWidth="1"/>
    <col min="9" max="9" width="25" style="2" customWidth="1"/>
    <col min="10" max="10" width="4.6640625" style="2" customWidth="1"/>
    <col min="11" max="11" width="79" style="2" customWidth="1"/>
    <col min="12" max="12" width="8.33203125" style="2" bestFit="1" customWidth="1"/>
    <col min="13" max="13" width="94.6640625" style="2" customWidth="1"/>
    <col min="14" max="14" width="6.83203125" style="2" customWidth="1"/>
    <col min="15" max="15" width="34.5" style="2" customWidth="1"/>
    <col min="16" max="16" width="7.5" style="2" customWidth="1"/>
    <col min="17" max="16384" width="10.83203125" style="2"/>
  </cols>
  <sheetData>
    <row r="2" spans="2:16" ht="21" x14ac:dyDescent="0.25">
      <c r="B2" s="16" t="s">
        <v>26</v>
      </c>
    </row>
    <row r="3" spans="2:16" ht="15" customHeight="1" x14ac:dyDescent="0.25">
      <c r="B3" s="16"/>
    </row>
    <row r="4" spans="2:16" ht="15" customHeight="1" x14ac:dyDescent="0.2">
      <c r="B4" s="127" t="s">
        <v>36</v>
      </c>
      <c r="C4" s="4"/>
      <c r="D4" s="4"/>
      <c r="E4" s="4"/>
      <c r="F4" s="4"/>
      <c r="G4" s="4"/>
      <c r="H4" s="4"/>
      <c r="I4" s="5"/>
      <c r="M4" s="416"/>
    </row>
    <row r="5" spans="2:16" ht="63" customHeight="1" x14ac:dyDescent="0.2">
      <c r="B5" s="830" t="s">
        <v>648</v>
      </c>
      <c r="C5" s="831"/>
      <c r="D5" s="831"/>
      <c r="E5" s="831"/>
      <c r="F5" s="831"/>
      <c r="G5" s="831"/>
      <c r="H5" s="831"/>
      <c r="I5" s="832"/>
      <c r="K5" s="427"/>
      <c r="M5" s="417"/>
    </row>
    <row r="6" spans="2:16" ht="15" customHeight="1" thickBot="1" x14ac:dyDescent="0.25"/>
    <row r="7" spans="2:16" x14ac:dyDescent="0.2">
      <c r="B7" s="81" t="s">
        <v>21</v>
      </c>
      <c r="C7" s="104"/>
      <c r="D7" s="104"/>
      <c r="E7" s="104"/>
      <c r="F7" s="104"/>
      <c r="G7" s="104"/>
      <c r="H7" s="104"/>
      <c r="I7" s="104"/>
      <c r="J7" s="104"/>
      <c r="K7" s="82" t="s">
        <v>30</v>
      </c>
      <c r="L7" s="104"/>
      <c r="M7" s="83"/>
    </row>
    <row r="8" spans="2:16" x14ac:dyDescent="0.2">
      <c r="B8" s="84"/>
      <c r="M8" s="85"/>
    </row>
    <row r="9" spans="2:16" x14ac:dyDescent="0.2">
      <c r="B9" s="105" t="s">
        <v>27</v>
      </c>
      <c r="C9" s="68" t="s">
        <v>24</v>
      </c>
      <c r="D9" s="68" t="s">
        <v>29</v>
      </c>
      <c r="E9" s="68" t="s">
        <v>28</v>
      </c>
      <c r="F9" s="68"/>
      <c r="G9" s="68" t="s">
        <v>503</v>
      </c>
      <c r="H9" s="68"/>
      <c r="I9" s="68" t="s">
        <v>25</v>
      </c>
      <c r="J9" s="68"/>
      <c r="K9" s="352" t="s">
        <v>31</v>
      </c>
      <c r="L9" s="24" t="s">
        <v>47</v>
      </c>
      <c r="M9" s="353" t="s">
        <v>485</v>
      </c>
      <c r="N9" s="1"/>
      <c r="O9" s="24" t="s">
        <v>504</v>
      </c>
    </row>
    <row r="10" spans="2:16" x14ac:dyDescent="0.2">
      <c r="B10" s="144" t="s">
        <v>48</v>
      </c>
      <c r="C10"/>
      <c r="D10"/>
      <c r="E10"/>
      <c r="F10"/>
      <c r="G10"/>
      <c r="H10"/>
      <c r="I10"/>
      <c r="J10" s="24"/>
      <c r="K10" s="345" t="s">
        <v>460</v>
      </c>
      <c r="L10" s="557" t="b">
        <f>IF(COUNTIF(P:P,0)+COUNTIF(P:P,FALSE)=0,TRUE,FALSE)</f>
        <v>0</v>
      </c>
      <c r="M10" s="29" t="str">
        <f>IF(L10=TRUE," ","Please address all critical checks (red) before continuing")</f>
        <v>Please address all critical checks (red) before continuing</v>
      </c>
    </row>
    <row r="11" spans="2:16" x14ac:dyDescent="0.2">
      <c r="B11" s="88"/>
      <c r="C11" s="24"/>
      <c r="D11" s="24"/>
      <c r="E11" s="24"/>
      <c r="F11" s="24"/>
      <c r="G11" s="24"/>
      <c r="H11" s="24"/>
      <c r="I11" s="24"/>
      <c r="J11" s="24"/>
      <c r="K11" s="46"/>
      <c r="L11" s="558"/>
      <c r="M11" s="166"/>
    </row>
    <row r="12" spans="2:16" x14ac:dyDescent="0.2">
      <c r="B12" s="88"/>
      <c r="C12" t="s">
        <v>473</v>
      </c>
      <c r="D12" s="24"/>
      <c r="E12" t="s">
        <v>821</v>
      </c>
      <c r="F12"/>
      <c r="G12" s="382" t="s">
        <v>505</v>
      </c>
      <c r="H12"/>
      <c r="I12" s="24"/>
      <c r="J12" s="24"/>
      <c r="K12" s="344" t="s">
        <v>314</v>
      </c>
      <c r="L12" s="559" t="b">
        <f>IF(COUNTBLANK(C17:C165)-COUNTBLANK(E17:E165)+COUNTBLANK(C12:C13)-COUNTBLANK(E12:E13)=0,TRUE,FALSE)</f>
        <v>0</v>
      </c>
      <c r="M12" s="29" t="str">
        <f>IF(L12=TRUE," ","Please fill in all assumptions")</f>
        <v>Please fill in all assumptions</v>
      </c>
      <c r="O12" s="12" t="s">
        <v>505</v>
      </c>
      <c r="P12" s="2">
        <f>IF(L12=TRUE,1,0)</f>
        <v>0</v>
      </c>
    </row>
    <row r="13" spans="2:16" ht="17" thickBot="1" x14ac:dyDescent="0.25">
      <c r="B13" s="88"/>
      <c r="C13" t="s">
        <v>413</v>
      </c>
      <c r="D13" t="s">
        <v>414</v>
      </c>
      <c r="E13">
        <v>2019</v>
      </c>
      <c r="F13"/>
      <c r="G13" s="382" t="s">
        <v>506</v>
      </c>
      <c r="H13"/>
      <c r="I13"/>
      <c r="J13" s="24"/>
      <c r="K13" s="345" t="s">
        <v>474</v>
      </c>
      <c r="L13" s="559" t="b">
        <f>IF(COUNTBLANK(C87:C112)=COUNTBLANK(E87:E112),TRUE,FALSE)</f>
        <v>0</v>
      </c>
      <c r="M13" s="29" t="str">
        <f>IF(L13=TRUE," ","Please fill in all full load hours (use dummy value when the CHP type is not applicable)")</f>
        <v>Please fill in all full load hours (use dummy value when the CHP type is not applicable)</v>
      </c>
      <c r="O13" s="12" t="s">
        <v>506</v>
      </c>
      <c r="P13" s="2">
        <f>IF(L13=TRUE,1,0)</f>
        <v>0</v>
      </c>
    </row>
    <row r="14" spans="2:16" ht="18" thickBot="1" x14ac:dyDescent="0.25">
      <c r="B14" s="84"/>
      <c r="C14" s="71" t="s">
        <v>331</v>
      </c>
      <c r="D14" t="s">
        <v>302</v>
      </c>
      <c r="E14" s="167"/>
      <c r="F14"/>
      <c r="G14" s="382" t="s">
        <v>547</v>
      </c>
      <c r="H14"/>
      <c r="I14" s="167"/>
      <c r="J14"/>
      <c r="K14" s="344" t="s">
        <v>305</v>
      </c>
      <c r="L14" s="559" t="b">
        <f>IF(SUM(E14:E16)=1,TRUE,FALSE)</f>
        <v>0</v>
      </c>
      <c r="M14" s="29" t="str">
        <f>IF(L14=TRUE," ","Select only one allocation method")</f>
        <v>Select only one allocation method</v>
      </c>
      <c r="O14" s="12" t="s">
        <v>509</v>
      </c>
      <c r="P14" s="2">
        <f>IF(L14=TRUE,1,0)</f>
        <v>0</v>
      </c>
    </row>
    <row r="15" spans="2:16" ht="18" thickBot="1" x14ac:dyDescent="0.25">
      <c r="B15" s="88"/>
      <c r="C15" s="71" t="s">
        <v>332</v>
      </c>
      <c r="D15" t="s">
        <v>303</v>
      </c>
      <c r="E15" s="167"/>
      <c r="F15"/>
      <c r="G15" s="382" t="s">
        <v>548</v>
      </c>
      <c r="H15"/>
      <c r="I15"/>
      <c r="J15"/>
      <c r="K15" s="46"/>
      <c r="L15" s="558"/>
      <c r="M15" s="166"/>
      <c r="O15" s="12" t="s">
        <v>510</v>
      </c>
    </row>
    <row r="16" spans="2:16" ht="17" thickBot="1" x14ac:dyDescent="0.25">
      <c r="B16" s="88"/>
      <c r="C16" s="71"/>
      <c r="D16" t="s">
        <v>304</v>
      </c>
      <c r="E16" s="167"/>
      <c r="F16"/>
      <c r="G16" s="382" t="s">
        <v>549</v>
      </c>
      <c r="H16"/>
      <c r="I16"/>
      <c r="J16"/>
      <c r="K16" s="46"/>
      <c r="L16" s="558"/>
      <c r="M16" s="166"/>
      <c r="O16" s="12" t="s">
        <v>511</v>
      </c>
    </row>
    <row r="17" spans="2:16" ht="18" thickBot="1" x14ac:dyDescent="0.25">
      <c r="B17" s="88"/>
      <c r="C17" s="572" t="s">
        <v>664</v>
      </c>
      <c r="D17" s="354" t="s">
        <v>578</v>
      </c>
      <c r="E17" s="569"/>
      <c r="F17" s="354"/>
      <c r="G17" s="383"/>
      <c r="H17" s="354"/>
      <c r="I17" s="356"/>
      <c r="J17" s="354"/>
      <c r="K17" s="360" t="s">
        <v>306</v>
      </c>
      <c r="L17" s="560" t="b">
        <f>IF(E17-'Fuel aggregation'!I107&gt;0,TRUE,FALSE)</f>
        <v>0</v>
      </c>
      <c r="M17" s="29" t="str">
        <f>IF(L17=TRUE," ","Please increase your estimate, total heat production can not be lower than sold heat production")</f>
        <v>Please increase your estimate, total heat production can not be lower than sold heat production</v>
      </c>
      <c r="N17" s="57"/>
      <c r="O17" s="556" t="s">
        <v>507</v>
      </c>
    </row>
    <row r="18" spans="2:16" ht="18" thickBot="1" x14ac:dyDescent="0.25">
      <c r="B18" s="88"/>
      <c r="C18" s="572" t="s">
        <v>665</v>
      </c>
      <c r="D18" s="354" t="s">
        <v>578</v>
      </c>
      <c r="E18" s="570"/>
      <c r="F18" s="354"/>
      <c r="G18" s="383"/>
      <c r="H18" s="354"/>
      <c r="I18" s="356"/>
      <c r="J18" s="354"/>
      <c r="K18" s="360" t="s">
        <v>307</v>
      </c>
      <c r="L18" s="560" t="b">
        <f>IF(E18-'Fuel aggregation'!F107&gt;0,TRUE,FALSE)</f>
        <v>0</v>
      </c>
      <c r="M18" s="29" t="str">
        <f>IF(L18=TRUE," ","Please increase your estimate, total fuel input can not be lower than the fuel input for sold heat and electricity")</f>
        <v>Please increase your estimate, total fuel input can not be lower than the fuel input for sold heat and electricity</v>
      </c>
      <c r="N18" s="57"/>
      <c r="O18" s="556" t="s">
        <v>508</v>
      </c>
    </row>
    <row r="19" spans="2:16" x14ac:dyDescent="0.2">
      <c r="B19" s="107"/>
      <c r="C19" s="169"/>
      <c r="D19" s="40"/>
      <c r="E19"/>
      <c r="F19" s="40"/>
      <c r="G19" s="377"/>
      <c r="H19" s="40"/>
      <c r="I19" s="40"/>
      <c r="J19" s="40"/>
      <c r="K19" s="44"/>
      <c r="L19" s="561"/>
      <c r="M19" s="170"/>
      <c r="O19" s="12"/>
    </row>
    <row r="20" spans="2:16" ht="17" thickBot="1" x14ac:dyDescent="0.25">
      <c r="B20" s="144" t="s">
        <v>49</v>
      </c>
      <c r="C20" s="71"/>
      <c r="D20"/>
      <c r="E20" s="171"/>
      <c r="F20"/>
      <c r="G20" s="382"/>
      <c r="H20"/>
      <c r="I20"/>
      <c r="J20"/>
      <c r="K20" s="46"/>
      <c r="L20" s="558"/>
      <c r="M20" s="166"/>
      <c r="O20" s="12"/>
    </row>
    <row r="21" spans="2:16" ht="17" thickBot="1" x14ac:dyDescent="0.25">
      <c r="B21" s="84"/>
      <c r="C21" s="354" t="s">
        <v>288</v>
      </c>
      <c r="D21" s="354" t="s">
        <v>311</v>
      </c>
      <c r="E21" s="355"/>
      <c r="F21" s="358"/>
      <c r="G21" s="384"/>
      <c r="H21" s="358"/>
      <c r="I21" s="356"/>
      <c r="J21" s="354"/>
      <c r="K21" s="357" t="s">
        <v>415</v>
      </c>
      <c r="L21" s="562" t="b">
        <f>IF(SUM(E25:E26)=1,TRUE,SUM(E25:E26))</f>
        <v>1</v>
      </c>
      <c r="M21" s="29" t="str">
        <f>IF(L21=TRUE," ","The three CHP types should together produce 100% of the CHP electricity in this sector")</f>
        <v xml:space="preserve"> </v>
      </c>
      <c r="N21" s="57"/>
      <c r="O21" s="556" t="s">
        <v>513</v>
      </c>
      <c r="P21" s="2">
        <f>IF(L21=TRUE,1,0)</f>
        <v>1</v>
      </c>
    </row>
    <row r="22" spans="2:16" ht="17" thickBot="1" x14ac:dyDescent="0.25">
      <c r="B22" s="84"/>
      <c r="C22" s="354" t="s">
        <v>289</v>
      </c>
      <c r="D22" s="354" t="s">
        <v>311</v>
      </c>
      <c r="E22" s="358">
        <v>1</v>
      </c>
      <c r="F22" s="358"/>
      <c r="G22" s="384"/>
      <c r="H22" s="358"/>
      <c r="I22" s="367"/>
      <c r="J22" s="354"/>
      <c r="K22" s="357" t="s">
        <v>308</v>
      </c>
      <c r="L22" s="559" t="e">
        <f>IF('Delta energy balance'!H20&gt;=0,TRUE,FALSE)</f>
        <v>#DIV/0!</v>
      </c>
      <c r="M22" s="29" t="e">
        <f>IF(L22=TRUE," ","Based on the IEA energy balance, the fuel input for unsold heat of this carrier should be lower")</f>
        <v>#DIV/0!</v>
      </c>
      <c r="N22" s="57"/>
      <c r="O22" s="556"/>
      <c r="P22" s="2" t="e">
        <f>IF(L22=TRUE,1,0)</f>
        <v>#DIV/0!</v>
      </c>
    </row>
    <row r="23" spans="2:16" ht="17" thickBot="1" x14ac:dyDescent="0.25">
      <c r="B23" s="84"/>
      <c r="C23" s="354" t="s">
        <v>290</v>
      </c>
      <c r="D23" s="354" t="s">
        <v>311</v>
      </c>
      <c r="E23" s="355"/>
      <c r="F23" s="358"/>
      <c r="G23" s="384"/>
      <c r="H23" s="358"/>
      <c r="I23" s="356"/>
      <c r="J23" s="354"/>
      <c r="K23" s="357" t="s">
        <v>309</v>
      </c>
      <c r="L23" s="559" t="e">
        <f>IF('Delta energy balance'!L20&gt;=0,TRUE,FALSE)</f>
        <v>#DIV/0!</v>
      </c>
      <c r="M23" s="29" t="e">
        <f>IF(L23=TRUE," ","Based on the IEA energy balance, the fuel input for unsold heat of this carrier should be lower")</f>
        <v>#DIV/0!</v>
      </c>
      <c r="N23" s="57"/>
      <c r="O23" s="556" t="s">
        <v>512</v>
      </c>
      <c r="P23" s="2" t="e">
        <f>IF(L23=TRUE,1,0)</f>
        <v>#DIV/0!</v>
      </c>
    </row>
    <row r="24" spans="2:16" ht="17" thickBot="1" x14ac:dyDescent="0.25">
      <c r="B24" s="84"/>
      <c r="C24" s="354" t="s">
        <v>649</v>
      </c>
      <c r="D24" s="354" t="s">
        <v>311</v>
      </c>
      <c r="E24" s="361" t="e">
        <f>'Fuel mixes'!D23</f>
        <v>#DIV/0!</v>
      </c>
      <c r="F24" s="371"/>
      <c r="G24" s="385"/>
      <c r="H24" s="371"/>
      <c r="I24" s="367"/>
      <c r="J24" s="354"/>
      <c r="K24" s="357" t="s">
        <v>310</v>
      </c>
      <c r="L24" s="559" t="e">
        <f>IF('Delta energy balance'!N20&gt;=0,TRUE,FALSE)</f>
        <v>#DIV/0!</v>
      </c>
      <c r="M24" s="29" t="e">
        <f>IF(L24=TRUE," ","Based on the IEA energy balance, the fuel input for unsold heat of this carrier should be lower")</f>
        <v>#DIV/0!</v>
      </c>
      <c r="N24" s="57"/>
      <c r="O24" s="556"/>
      <c r="P24" s="2" t="e">
        <f>IF(L24=TRUE,1,0)</f>
        <v>#DIV/0!</v>
      </c>
    </row>
    <row r="25" spans="2:16" ht="17" thickBot="1" x14ac:dyDescent="0.25">
      <c r="B25" s="84"/>
      <c r="C25" s="354" t="s">
        <v>650</v>
      </c>
      <c r="D25" s="354" t="s">
        <v>311</v>
      </c>
      <c r="E25" s="372"/>
      <c r="F25" s="371"/>
      <c r="G25" s="385"/>
      <c r="H25" s="371"/>
      <c r="I25" s="356"/>
      <c r="J25" s="354"/>
      <c r="K25" s="52"/>
      <c r="L25" s="563"/>
      <c r="M25" s="29"/>
      <c r="O25" s="12" t="s">
        <v>514</v>
      </c>
    </row>
    <row r="26" spans="2:16" x14ac:dyDescent="0.2">
      <c r="B26" s="84"/>
      <c r="C26" s="354" t="s">
        <v>651</v>
      </c>
      <c r="D26" s="354" t="s">
        <v>311</v>
      </c>
      <c r="E26" s="371">
        <f>1-E25</f>
        <v>1</v>
      </c>
      <c r="F26" s="371"/>
      <c r="G26" s="385"/>
      <c r="H26" s="371"/>
      <c r="I26" s="354"/>
      <c r="J26" s="354"/>
      <c r="K26" s="223" t="s">
        <v>454</v>
      </c>
      <c r="L26" s="560" t="e">
        <f>IF(ABS('Results by fuel'!I17)&lt;0.05,TRUE,FALSE)</f>
        <v>#DIV/0!</v>
      </c>
      <c r="M26" s="29" t="e">
        <f>IF(L26=TRUE," ","Based on the IEA's autoproducer table, the amount of sold heat in this sector should be different")</f>
        <v>#DIV/0!</v>
      </c>
      <c r="N26" s="57"/>
      <c r="O26" s="556"/>
    </row>
    <row r="27" spans="2:16" x14ac:dyDescent="0.2">
      <c r="B27" s="89"/>
      <c r="C27" s="363"/>
      <c r="D27" s="363"/>
      <c r="E27" s="370"/>
      <c r="F27" s="370"/>
      <c r="G27" s="386"/>
      <c r="H27" s="370"/>
      <c r="I27" s="363"/>
      <c r="J27" s="363"/>
      <c r="K27" s="53"/>
      <c r="L27" s="564"/>
      <c r="M27" s="41"/>
      <c r="O27" s="12"/>
    </row>
    <row r="28" spans="2:16" ht="17" thickBot="1" x14ac:dyDescent="0.25">
      <c r="B28" s="122" t="s">
        <v>50</v>
      </c>
      <c r="C28" s="354"/>
      <c r="D28" s="354"/>
      <c r="E28" s="358"/>
      <c r="F28" s="358"/>
      <c r="G28" s="384"/>
      <c r="H28" s="358"/>
      <c r="I28" s="354"/>
      <c r="J28" s="354"/>
      <c r="K28" s="223"/>
      <c r="L28" s="565"/>
      <c r="M28" s="152"/>
      <c r="N28" s="57"/>
      <c r="O28" s="556"/>
    </row>
    <row r="29" spans="2:16" ht="17" thickBot="1" x14ac:dyDescent="0.25">
      <c r="B29" s="84"/>
      <c r="C29" s="354" t="s">
        <v>288</v>
      </c>
      <c r="D29" s="354" t="s">
        <v>311</v>
      </c>
      <c r="E29" s="355"/>
      <c r="F29" s="358"/>
      <c r="G29" s="384"/>
      <c r="H29" s="358"/>
      <c r="I29" s="356"/>
      <c r="J29" s="354"/>
      <c r="K29" s="366" t="s">
        <v>415</v>
      </c>
      <c r="L29" s="562" t="b">
        <f>IF(SUM(E33:E34)=1,TRUE,SUM(E33:E34))</f>
        <v>1</v>
      </c>
      <c r="M29" s="29" t="str">
        <f>IF(L29=TRUE," ","Based on the IEA energy balance, the fuel input for unsold heat of this carrier should be lower")</f>
        <v xml:space="preserve"> </v>
      </c>
      <c r="N29" s="57"/>
      <c r="O29" s="556" t="s">
        <v>515</v>
      </c>
      <c r="P29" s="2">
        <f>IF(L29=TRUE,1,0)</f>
        <v>1</v>
      </c>
    </row>
    <row r="30" spans="2:16" ht="17" thickBot="1" x14ac:dyDescent="0.25">
      <c r="B30" s="84"/>
      <c r="C30" s="354" t="s">
        <v>289</v>
      </c>
      <c r="D30" s="354" t="s">
        <v>311</v>
      </c>
      <c r="E30" s="364">
        <v>1</v>
      </c>
      <c r="F30" s="358"/>
      <c r="G30" s="384"/>
      <c r="H30" s="358"/>
      <c r="I30" s="367"/>
      <c r="J30" s="354"/>
      <c r="K30" s="366" t="s">
        <v>308</v>
      </c>
      <c r="L30" s="559" t="e">
        <f>IF('Delta energy balance'!H18&gt;=0,TRUE,FALSE)</f>
        <v>#DIV/0!</v>
      </c>
      <c r="M30" s="29" t="e">
        <f>IF(L30=TRUE," ","Based on the IEA energy balance, the fuel input for unsold heat of this carrier should be lower")</f>
        <v>#DIV/0!</v>
      </c>
      <c r="N30" s="57"/>
      <c r="O30" s="556"/>
      <c r="P30" s="2" t="e">
        <f>IF(L30=TRUE,1,0)</f>
        <v>#DIV/0!</v>
      </c>
    </row>
    <row r="31" spans="2:16" ht="17" thickBot="1" x14ac:dyDescent="0.25">
      <c r="B31" s="84"/>
      <c r="C31" s="354" t="s">
        <v>290</v>
      </c>
      <c r="D31" s="354" t="s">
        <v>311</v>
      </c>
      <c r="E31" s="355"/>
      <c r="F31" s="358"/>
      <c r="G31" s="384"/>
      <c r="H31" s="358"/>
      <c r="I31" s="356"/>
      <c r="J31" s="354"/>
      <c r="K31" s="366" t="s">
        <v>309</v>
      </c>
      <c r="L31" s="559" t="e">
        <f>IF('Delta energy balance'!L18&gt;=0,TRUE,FALSE)</f>
        <v>#DIV/0!</v>
      </c>
      <c r="M31" s="29" t="e">
        <f>IF(L31=TRUE," ","Based on the IEA energy balance, the fuel input for unsold heat of this carrier should be lower")</f>
        <v>#DIV/0!</v>
      </c>
      <c r="N31" s="57"/>
      <c r="O31" s="556" t="s">
        <v>516</v>
      </c>
      <c r="P31" s="2" t="e">
        <f>IF(L31=TRUE,1,0)</f>
        <v>#DIV/0!</v>
      </c>
    </row>
    <row r="32" spans="2:16" ht="17" thickBot="1" x14ac:dyDescent="0.25">
      <c r="B32" s="84"/>
      <c r="C32" s="354" t="s">
        <v>649</v>
      </c>
      <c r="D32" s="354" t="s">
        <v>311</v>
      </c>
      <c r="E32" s="364" t="e">
        <f>'Fuel mixes'!D29</f>
        <v>#DIV/0!</v>
      </c>
      <c r="F32" s="358"/>
      <c r="G32" s="384"/>
      <c r="H32" s="358"/>
      <c r="I32" s="367"/>
      <c r="J32" s="354"/>
      <c r="K32" s="366" t="s">
        <v>310</v>
      </c>
      <c r="L32" s="559" t="e">
        <f>IF('Delta energy balance'!N18&gt;=0,TRUE,FALSE)</f>
        <v>#DIV/0!</v>
      </c>
      <c r="M32" s="29" t="e">
        <f>IF(L32=TRUE," ","Based on the IEA energy balance, the fuel input for unsold heat of this carrier should be lower")</f>
        <v>#DIV/0!</v>
      </c>
      <c r="N32" s="57"/>
      <c r="O32" s="556"/>
      <c r="P32" s="2" t="e">
        <f>IF(L32=TRUE,1,0)</f>
        <v>#DIV/0!</v>
      </c>
    </row>
    <row r="33" spans="2:16" ht="17" thickBot="1" x14ac:dyDescent="0.25">
      <c r="B33" s="84"/>
      <c r="C33" s="354" t="s">
        <v>650</v>
      </c>
      <c r="D33" s="354" t="s">
        <v>311</v>
      </c>
      <c r="E33" s="355"/>
      <c r="F33" s="358"/>
      <c r="G33" s="384"/>
      <c r="H33" s="358"/>
      <c r="I33" s="356"/>
      <c r="J33" s="354"/>
      <c r="K33" s="52"/>
      <c r="L33" s="563"/>
      <c r="M33" s="29"/>
      <c r="O33" s="12" t="s">
        <v>517</v>
      </c>
    </row>
    <row r="34" spans="2:16" x14ac:dyDescent="0.2">
      <c r="B34" s="84"/>
      <c r="C34" s="354" t="s">
        <v>651</v>
      </c>
      <c r="D34" s="354" t="s">
        <v>311</v>
      </c>
      <c r="E34" s="358">
        <f>1-E33</f>
        <v>1</v>
      </c>
      <c r="F34" s="358"/>
      <c r="G34" s="384"/>
      <c r="H34" s="358"/>
      <c r="I34" s="354"/>
      <c r="J34" s="354"/>
      <c r="K34" s="223" t="s">
        <v>454</v>
      </c>
      <c r="L34" s="560" t="e">
        <f>IF(ABS('Results by fuel'!I26)&lt;0.05,TRUE,FALSE)</f>
        <v>#DIV/0!</v>
      </c>
      <c r="M34" s="29" t="e">
        <f>IF(L34=TRUE," ","Based on the IEA's autoproducer table, the amount of sold heat in this sector should be different")</f>
        <v>#DIV/0!</v>
      </c>
      <c r="N34" s="57"/>
      <c r="O34" s="556"/>
    </row>
    <row r="35" spans="2:16" x14ac:dyDescent="0.2">
      <c r="B35" s="89"/>
      <c r="C35" s="363"/>
      <c r="D35" s="363"/>
      <c r="E35" s="370"/>
      <c r="F35" s="370"/>
      <c r="G35" s="386"/>
      <c r="H35" s="370"/>
      <c r="I35" s="363"/>
      <c r="J35" s="363"/>
      <c r="K35" s="53"/>
      <c r="L35" s="564"/>
      <c r="M35" s="41"/>
      <c r="O35" s="12"/>
    </row>
    <row r="36" spans="2:16" ht="17" thickBot="1" x14ac:dyDescent="0.25">
      <c r="B36" s="122" t="s">
        <v>589</v>
      </c>
      <c r="C36" s="354"/>
      <c r="D36" s="354"/>
      <c r="E36" s="358"/>
      <c r="F36" s="358"/>
      <c r="G36" s="384"/>
      <c r="H36" s="358"/>
      <c r="I36" s="354"/>
      <c r="J36" s="354"/>
      <c r="K36" s="223"/>
      <c r="L36" s="565"/>
      <c r="M36" s="152"/>
      <c r="N36" s="57"/>
      <c r="O36" s="556"/>
    </row>
    <row r="37" spans="2:16" ht="17" thickBot="1" x14ac:dyDescent="0.25">
      <c r="B37" s="84"/>
      <c r="C37" s="354" t="s">
        <v>288</v>
      </c>
      <c r="D37" s="354" t="s">
        <v>311</v>
      </c>
      <c r="E37" s="355"/>
      <c r="F37" s="358"/>
      <c r="G37" s="384"/>
      <c r="H37" s="358"/>
      <c r="I37" s="356"/>
      <c r="J37" s="354"/>
      <c r="K37" s="366" t="s">
        <v>415</v>
      </c>
      <c r="L37" s="562" t="b">
        <f>IF(SUM(E41:E42)=1,TRUE,SUM(E41:E42))</f>
        <v>1</v>
      </c>
      <c r="M37" s="29" t="str">
        <f>IF(L37=TRUE," ","The three CHP types should together produce 100% of the CHP electricity in this sector")</f>
        <v xml:space="preserve"> </v>
      </c>
      <c r="N37" s="57"/>
      <c r="O37" s="556" t="s">
        <v>518</v>
      </c>
      <c r="P37" s="2">
        <f>IF(L37=TRUE,1,0)</f>
        <v>1</v>
      </c>
    </row>
    <row r="38" spans="2:16" ht="17" thickBot="1" x14ac:dyDescent="0.25">
      <c r="B38" s="84"/>
      <c r="C38" s="354" t="s">
        <v>289</v>
      </c>
      <c r="D38" s="354" t="s">
        <v>311</v>
      </c>
      <c r="E38" s="364">
        <v>1</v>
      </c>
      <c r="F38" s="358"/>
      <c r="G38" s="384"/>
      <c r="H38" s="358"/>
      <c r="I38" s="367"/>
      <c r="J38" s="354"/>
      <c r="K38" s="366" t="s">
        <v>308</v>
      </c>
      <c r="L38" s="559" t="e">
        <f>IF('Delta energy balance'!H19&gt;=0,TRUE,FALSE)</f>
        <v>#DIV/0!</v>
      </c>
      <c r="M38" s="29" t="e">
        <f>IF(L38=TRUE," ","Based on the IEA energy balance, the fuel input for unsold heat of this carrier should be lower")</f>
        <v>#DIV/0!</v>
      </c>
      <c r="N38" s="57"/>
      <c r="O38" s="556"/>
      <c r="P38" s="2" t="e">
        <f>IF(L38=TRUE,1,0)</f>
        <v>#DIV/0!</v>
      </c>
    </row>
    <row r="39" spans="2:16" ht="17" thickBot="1" x14ac:dyDescent="0.25">
      <c r="B39" s="84"/>
      <c r="C39" s="354" t="s">
        <v>290</v>
      </c>
      <c r="D39" s="354" t="s">
        <v>311</v>
      </c>
      <c r="E39" s="355"/>
      <c r="F39" s="358"/>
      <c r="G39" s="384"/>
      <c r="H39" s="358"/>
      <c r="I39" s="356"/>
      <c r="J39" s="354"/>
      <c r="K39" s="366" t="s">
        <v>309</v>
      </c>
      <c r="L39" s="559" t="e">
        <f>IF('Delta energy balance'!L19&gt;=0,TRUE,FALSE)</f>
        <v>#DIV/0!</v>
      </c>
      <c r="M39" s="29" t="e">
        <f>IF(L39=TRUE," ","Based on the IEA energy balance, the fuel input for unsold heat of this carrier should be lower")</f>
        <v>#DIV/0!</v>
      </c>
      <c r="N39" s="57"/>
      <c r="O39" s="556" t="s">
        <v>519</v>
      </c>
      <c r="P39" s="2" t="e">
        <f>IF(L39=TRUE,1,0)</f>
        <v>#DIV/0!</v>
      </c>
    </row>
    <row r="40" spans="2:16" ht="17" thickBot="1" x14ac:dyDescent="0.25">
      <c r="B40" s="84"/>
      <c r="C40" s="354" t="s">
        <v>649</v>
      </c>
      <c r="D40" s="354" t="s">
        <v>311</v>
      </c>
      <c r="E40" s="364" t="e">
        <f>'Fuel mixes'!D35</f>
        <v>#DIV/0!</v>
      </c>
      <c r="F40" s="358"/>
      <c r="G40" s="384"/>
      <c r="H40" s="358"/>
      <c r="I40" s="367"/>
      <c r="J40" s="354"/>
      <c r="K40" s="366" t="s">
        <v>310</v>
      </c>
      <c r="L40" s="559" t="e">
        <f>IF('Delta energy balance'!N19&gt;=0,TRUE,FALSE)</f>
        <v>#DIV/0!</v>
      </c>
      <c r="M40" s="29" t="e">
        <f>IF(L40=TRUE," ","Based on the IEA energy balance, the fuel input for unsold heat of this carrier should be lower")</f>
        <v>#DIV/0!</v>
      </c>
      <c r="N40" s="57"/>
      <c r="O40" s="556"/>
      <c r="P40" s="2" t="e">
        <f>IF(L40=TRUE,1,0)</f>
        <v>#DIV/0!</v>
      </c>
    </row>
    <row r="41" spans="2:16" ht="17" thickBot="1" x14ac:dyDescent="0.25">
      <c r="B41" s="84"/>
      <c r="C41" s="354" t="s">
        <v>650</v>
      </c>
      <c r="D41" s="354" t="s">
        <v>311</v>
      </c>
      <c r="E41" s="355"/>
      <c r="F41" s="358"/>
      <c r="G41" s="384"/>
      <c r="H41" s="358"/>
      <c r="I41" s="356"/>
      <c r="J41" s="354"/>
      <c r="K41" s="52"/>
      <c r="L41" s="563"/>
      <c r="M41" s="29"/>
      <c r="O41" s="12" t="s">
        <v>520</v>
      </c>
    </row>
    <row r="42" spans="2:16" x14ac:dyDescent="0.2">
      <c r="B42" s="84"/>
      <c r="C42" s="354" t="s">
        <v>651</v>
      </c>
      <c r="D42" s="354" t="s">
        <v>311</v>
      </c>
      <c r="E42" s="358">
        <f>1-E41</f>
        <v>1</v>
      </c>
      <c r="F42" s="358"/>
      <c r="G42" s="384"/>
      <c r="H42" s="358"/>
      <c r="I42" s="354"/>
      <c r="J42" s="354"/>
      <c r="K42" s="223" t="s">
        <v>454</v>
      </c>
      <c r="L42" s="560" t="e">
        <f>IF(ABS('Results by fuel'!I35)&lt;0.05,TRUE,FALSE)</f>
        <v>#DIV/0!</v>
      </c>
      <c r="M42" s="29" t="e">
        <f>IF(L42=TRUE," ","Based on the IEA's autoproducer table, the amount of sold heat in this sector should be different")</f>
        <v>#DIV/0!</v>
      </c>
      <c r="N42" s="57"/>
      <c r="O42" s="556"/>
    </row>
    <row r="43" spans="2:16" x14ac:dyDescent="0.2">
      <c r="B43" s="89"/>
      <c r="C43" s="363"/>
      <c r="D43" s="363"/>
      <c r="E43" s="370"/>
      <c r="F43" s="370"/>
      <c r="G43" s="386"/>
      <c r="H43" s="370"/>
      <c r="I43" s="363"/>
      <c r="J43" s="363"/>
      <c r="K43" s="53"/>
      <c r="L43" s="564"/>
      <c r="M43" s="41"/>
      <c r="O43" s="12"/>
    </row>
    <row r="44" spans="2:16" ht="17" thickBot="1" x14ac:dyDescent="0.25">
      <c r="B44" s="122" t="s">
        <v>51</v>
      </c>
      <c r="C44" s="354"/>
      <c r="D44" s="354"/>
      <c r="E44" s="358"/>
      <c r="F44" s="358"/>
      <c r="G44" s="384"/>
      <c r="H44" s="358"/>
      <c r="I44" s="354"/>
      <c r="J44" s="354"/>
      <c r="K44" s="223"/>
      <c r="L44" s="565"/>
      <c r="M44" s="152"/>
      <c r="N44" s="57"/>
      <c r="O44" s="556"/>
    </row>
    <row r="45" spans="2:16" ht="17" thickBot="1" x14ac:dyDescent="0.25">
      <c r="B45" s="84"/>
      <c r="C45" s="354" t="s">
        <v>295</v>
      </c>
      <c r="D45" s="354" t="s">
        <v>311</v>
      </c>
      <c r="E45" s="365"/>
      <c r="F45" s="358"/>
      <c r="G45" s="384"/>
      <c r="H45" s="358"/>
      <c r="I45" s="359"/>
      <c r="J45" s="354"/>
      <c r="K45" s="366" t="s">
        <v>415</v>
      </c>
      <c r="L45" s="562">
        <f>IF(SUM(E50:E52)=1,TRUE,SUM(E50:E52))</f>
        <v>0</v>
      </c>
      <c r="M45" s="29" t="str">
        <f>IF(L45=TRUE," ","The three gas CHP types should together produce 100% of the gas CHP electricity in this sector")</f>
        <v>The three gas CHP types should together produce 100% of the gas CHP electricity in this sector</v>
      </c>
      <c r="N45" s="57"/>
      <c r="O45" s="556" t="s">
        <v>522</v>
      </c>
      <c r="P45" s="2">
        <f>IF(L45=TRUE,1,0)</f>
        <v>0</v>
      </c>
    </row>
    <row r="46" spans="2:16" ht="17" thickBot="1" x14ac:dyDescent="0.25">
      <c r="B46" s="84"/>
      <c r="C46" s="101" t="s">
        <v>296</v>
      </c>
      <c r="D46" t="s">
        <v>311</v>
      </c>
      <c r="E46" s="173"/>
      <c r="F46" s="177"/>
      <c r="G46" s="271"/>
      <c r="H46" s="177"/>
      <c r="I46" s="167"/>
      <c r="J46"/>
      <c r="K46" s="52"/>
      <c r="L46" s="563"/>
      <c r="M46" s="29"/>
      <c r="O46" s="12" t="s">
        <v>521</v>
      </c>
    </row>
    <row r="47" spans="2:16" ht="17" thickBot="1" x14ac:dyDescent="0.25">
      <c r="B47" s="84"/>
      <c r="C47" s="101" t="s">
        <v>647</v>
      </c>
      <c r="D47" t="s">
        <v>311</v>
      </c>
      <c r="E47" s="174"/>
      <c r="F47" s="177"/>
      <c r="G47" s="271"/>
      <c r="H47" s="177"/>
      <c r="I47" s="224"/>
      <c r="J47"/>
      <c r="K47" s="52" t="s">
        <v>454</v>
      </c>
      <c r="L47" s="560" t="e">
        <f>IF(ABS('Results by fuel'!I44)&lt;0.05,TRUE,FALSE)</f>
        <v>#DIV/0!</v>
      </c>
      <c r="M47" s="29" t="e">
        <f>IF(L47=TRUE," ","Based on the IEA's autoproducer table, the amount of sold heat in this sector should be different")</f>
        <v>#DIV/0!</v>
      </c>
      <c r="O47" s="12" t="s">
        <v>523</v>
      </c>
    </row>
    <row r="48" spans="2:16" ht="17" thickBot="1" x14ac:dyDescent="0.25">
      <c r="B48" s="84"/>
      <c r="C48" t="s">
        <v>301</v>
      </c>
      <c r="D48" t="s">
        <v>311</v>
      </c>
      <c r="E48" s="173"/>
      <c r="F48" s="177"/>
      <c r="G48" s="271"/>
      <c r="H48" s="177"/>
      <c r="I48" s="167"/>
      <c r="J48"/>
      <c r="K48" s="52"/>
      <c r="L48" s="563"/>
      <c r="M48" s="29"/>
      <c r="O48" s="12" t="s">
        <v>524</v>
      </c>
    </row>
    <row r="49" spans="2:16" ht="17" thickBot="1" x14ac:dyDescent="0.25">
      <c r="B49" s="84"/>
      <c r="C49" s="354" t="s">
        <v>319</v>
      </c>
      <c r="D49" t="s">
        <v>311</v>
      </c>
      <c r="E49" s="174"/>
      <c r="F49" s="177"/>
      <c r="G49" s="271"/>
      <c r="H49" s="177"/>
      <c r="I49" s="167"/>
      <c r="J49"/>
      <c r="K49" s="52"/>
      <c r="L49" s="563"/>
      <c r="M49" s="29"/>
      <c r="O49" s="12" t="s">
        <v>525</v>
      </c>
    </row>
    <row r="50" spans="2:16" ht="17" thickBot="1" x14ac:dyDescent="0.25">
      <c r="B50" s="84"/>
      <c r="C50" t="s">
        <v>652</v>
      </c>
      <c r="D50" t="s">
        <v>311</v>
      </c>
      <c r="E50" s="173"/>
      <c r="F50" s="177"/>
      <c r="G50" s="271"/>
      <c r="H50" s="177"/>
      <c r="I50" s="168"/>
      <c r="J50"/>
      <c r="K50" s="52"/>
      <c r="L50" s="563"/>
      <c r="M50" s="29"/>
      <c r="O50" s="12" t="s">
        <v>526</v>
      </c>
    </row>
    <row r="51" spans="2:16" ht="17" thickBot="1" x14ac:dyDescent="0.25">
      <c r="B51" s="84"/>
      <c r="C51" t="s">
        <v>653</v>
      </c>
      <c r="D51" t="s">
        <v>311</v>
      </c>
      <c r="E51" s="173"/>
      <c r="F51" s="177"/>
      <c r="G51" s="271"/>
      <c r="H51" s="177"/>
      <c r="I51" s="167"/>
      <c r="J51"/>
      <c r="K51" s="52"/>
      <c r="L51" s="563"/>
      <c r="M51" s="29"/>
      <c r="O51" s="12" t="s">
        <v>527</v>
      </c>
    </row>
    <row r="52" spans="2:16" ht="17" thickBot="1" x14ac:dyDescent="0.25">
      <c r="B52" s="84"/>
      <c r="C52" t="s">
        <v>654</v>
      </c>
      <c r="D52" t="s">
        <v>311</v>
      </c>
      <c r="E52" s="175"/>
      <c r="F52" s="177"/>
      <c r="G52" s="271"/>
      <c r="H52" s="177"/>
      <c r="I52" s="168"/>
      <c r="J52"/>
      <c r="K52" s="52"/>
      <c r="L52" s="563"/>
      <c r="M52" s="29"/>
      <c r="O52" s="12" t="s">
        <v>528</v>
      </c>
    </row>
    <row r="53" spans="2:16" x14ac:dyDescent="0.2">
      <c r="B53" s="89"/>
      <c r="C53" s="40"/>
      <c r="D53" s="40"/>
      <c r="E53" s="176"/>
      <c r="F53" s="380"/>
      <c r="G53" s="387"/>
      <c r="H53" s="380"/>
      <c r="I53" s="40"/>
      <c r="J53" s="40"/>
      <c r="K53" s="53"/>
      <c r="L53" s="564"/>
      <c r="M53" s="41"/>
      <c r="O53" s="12"/>
    </row>
    <row r="54" spans="2:16" ht="17" thickBot="1" x14ac:dyDescent="0.25">
      <c r="B54" s="122" t="s">
        <v>52</v>
      </c>
      <c r="C54"/>
      <c r="D54"/>
      <c r="E54" s="177"/>
      <c r="F54" s="177"/>
      <c r="G54" s="271"/>
      <c r="H54" s="177"/>
      <c r="I54"/>
      <c r="J54"/>
      <c r="K54" s="52"/>
      <c r="L54" s="563"/>
      <c r="M54" s="29"/>
      <c r="O54" s="12"/>
    </row>
    <row r="55" spans="2:16" ht="17" thickBot="1" x14ac:dyDescent="0.25">
      <c r="B55" s="84"/>
      <c r="C55" s="101" t="s">
        <v>295</v>
      </c>
      <c r="D55" t="s">
        <v>311</v>
      </c>
      <c r="E55" s="172"/>
      <c r="F55" s="177"/>
      <c r="G55" s="271"/>
      <c r="H55" s="177"/>
      <c r="I55" s="178"/>
      <c r="J55"/>
      <c r="K55" s="345" t="s">
        <v>415</v>
      </c>
      <c r="L55" s="562">
        <f>IF(SUM(E59:E61)=1,TRUE,SUM(E59:E61))</f>
        <v>0</v>
      </c>
      <c r="M55" s="29" t="str">
        <f>IF(L55=TRUE," ","The three gas CHP types should together produce 100% of the gas CHP electricity in this sector")</f>
        <v>The three gas CHP types should together produce 100% of the gas CHP electricity in this sector</v>
      </c>
      <c r="O55" s="556" t="s">
        <v>529</v>
      </c>
      <c r="P55" s="2">
        <f>IF(L55=TRUE,1,0)</f>
        <v>0</v>
      </c>
    </row>
    <row r="56" spans="2:16" ht="17" thickBot="1" x14ac:dyDescent="0.25">
      <c r="B56" s="84"/>
      <c r="C56" s="101" t="s">
        <v>296</v>
      </c>
      <c r="D56" t="s">
        <v>311</v>
      </c>
      <c r="E56" s="173"/>
      <c r="F56" s="177"/>
      <c r="G56" s="271"/>
      <c r="H56" s="177"/>
      <c r="I56" s="167"/>
      <c r="J56"/>
      <c r="K56" s="345" t="s">
        <v>312</v>
      </c>
      <c r="L56" s="559" t="e">
        <f>IF('Delta energy balance'!E16&gt;=0,TRUE,FALSE)</f>
        <v>#DIV/0!</v>
      </c>
      <c r="M56" s="29" t="e">
        <f>IF(L56=TRUE," ","Based on the IEA energy balance, the fuel input for unsold heat of this carrier should be lower")</f>
        <v>#DIV/0!</v>
      </c>
      <c r="O56" s="12" t="s">
        <v>530</v>
      </c>
      <c r="P56" s="2" t="e">
        <f t="shared" ref="P56:P60" si="0">IF(L56=TRUE,1,0)</f>
        <v>#DIV/0!</v>
      </c>
    </row>
    <row r="57" spans="2:16" ht="17" thickBot="1" x14ac:dyDescent="0.25">
      <c r="B57" s="84"/>
      <c r="C57" s="101" t="s">
        <v>647</v>
      </c>
      <c r="D57" t="s">
        <v>311</v>
      </c>
      <c r="E57" s="174"/>
      <c r="F57" s="177"/>
      <c r="G57" s="271"/>
      <c r="H57" s="177"/>
      <c r="I57" s="224"/>
      <c r="J57"/>
      <c r="K57" s="345" t="s">
        <v>308</v>
      </c>
      <c r="L57" s="559" t="e">
        <f>IF('Delta energy balance'!H16&gt;=0,TRUE,FALSE)</f>
        <v>#DIV/0!</v>
      </c>
      <c r="M57" s="29" t="e">
        <f>IF(L57=TRUE," ","Based on the IEA energy balance, the fuel input for unsold heat of this carrier should be lower")</f>
        <v>#DIV/0!</v>
      </c>
      <c r="O57" s="12" t="s">
        <v>531</v>
      </c>
      <c r="P57" s="2" t="e">
        <f t="shared" si="0"/>
        <v>#DIV/0!</v>
      </c>
    </row>
    <row r="58" spans="2:16" ht="17" thickBot="1" x14ac:dyDescent="0.25">
      <c r="B58" s="84"/>
      <c r="C58" t="s">
        <v>301</v>
      </c>
      <c r="D58" t="s">
        <v>311</v>
      </c>
      <c r="E58" s="173"/>
      <c r="F58" s="177"/>
      <c r="G58" s="271"/>
      <c r="H58" s="177"/>
      <c r="I58" s="167"/>
      <c r="J58"/>
      <c r="K58" s="345" t="s">
        <v>309</v>
      </c>
      <c r="L58" s="559" t="e">
        <f>IF('Delta energy balance'!L16&gt;=0,TRUE,FALSE)</f>
        <v>#DIV/0!</v>
      </c>
      <c r="M58" s="29" t="e">
        <f>IF(L58=TRUE," ","Based on the IEA energy balance, the fuel input for unsold heat of this carrier should be lower")</f>
        <v>#DIV/0!</v>
      </c>
      <c r="O58" s="12" t="s">
        <v>532</v>
      </c>
      <c r="P58" s="2" t="e">
        <f t="shared" si="0"/>
        <v>#DIV/0!</v>
      </c>
    </row>
    <row r="59" spans="2:16" ht="17" thickBot="1" x14ac:dyDescent="0.25">
      <c r="B59" s="84"/>
      <c r="C59" t="s">
        <v>652</v>
      </c>
      <c r="D59" t="s">
        <v>311</v>
      </c>
      <c r="E59" s="174"/>
      <c r="F59" s="177"/>
      <c r="G59" s="271"/>
      <c r="H59" s="177"/>
      <c r="I59" s="167"/>
      <c r="J59"/>
      <c r="K59" s="345" t="s">
        <v>313</v>
      </c>
      <c r="L59" s="559" t="e">
        <f>IF('Delta energy balance'!M16&gt;=0,TRUE,FALSE)</f>
        <v>#DIV/0!</v>
      </c>
      <c r="M59" s="29" t="e">
        <f>IF(L59=TRUE," ","Based on the IEA energy balance, the fuel input for unsold heat of this carrier should be lower")</f>
        <v>#DIV/0!</v>
      </c>
      <c r="O59" s="12" t="s">
        <v>533</v>
      </c>
      <c r="P59" s="2" t="e">
        <f t="shared" si="0"/>
        <v>#DIV/0!</v>
      </c>
    </row>
    <row r="60" spans="2:16" ht="17" thickBot="1" x14ac:dyDescent="0.25">
      <c r="B60" s="84"/>
      <c r="C60" t="s">
        <v>653</v>
      </c>
      <c r="D60" t="s">
        <v>311</v>
      </c>
      <c r="E60" s="173"/>
      <c r="F60" s="177"/>
      <c r="G60" s="271"/>
      <c r="H60" s="177"/>
      <c r="I60" s="168"/>
      <c r="J60"/>
      <c r="K60" s="345" t="s">
        <v>310</v>
      </c>
      <c r="L60" s="559" t="e">
        <f>IF('Delta energy balance'!N16&gt;=0,TRUE,FALSE)</f>
        <v>#DIV/0!</v>
      </c>
      <c r="M60" s="29" t="e">
        <f>IF(L60=TRUE," ","Based on the IEA energy balance, the fuel input for unsold heat of this carrier should be lower")</f>
        <v>#DIV/0!</v>
      </c>
      <c r="O60" s="12" t="s">
        <v>534</v>
      </c>
      <c r="P60" s="2" t="e">
        <f t="shared" si="0"/>
        <v>#DIV/0!</v>
      </c>
    </row>
    <row r="61" spans="2:16" ht="17" thickBot="1" x14ac:dyDescent="0.25">
      <c r="B61" s="84"/>
      <c r="C61" t="s">
        <v>654</v>
      </c>
      <c r="D61" t="s">
        <v>311</v>
      </c>
      <c r="E61" s="173"/>
      <c r="F61" s="177"/>
      <c r="G61" s="271"/>
      <c r="H61" s="177"/>
      <c r="I61" s="167"/>
      <c r="J61"/>
      <c r="K61" s="52"/>
      <c r="L61" s="563"/>
      <c r="M61" s="29"/>
      <c r="O61" s="12" t="s">
        <v>535</v>
      </c>
    </row>
    <row r="62" spans="2:16" x14ac:dyDescent="0.2">
      <c r="B62" s="84"/>
      <c r="C62"/>
      <c r="D62"/>
      <c r="E62" s="177"/>
      <c r="F62" s="177"/>
      <c r="G62" s="271"/>
      <c r="H62" s="177"/>
      <c r="I62"/>
      <c r="J62"/>
      <c r="K62" s="52" t="s">
        <v>454</v>
      </c>
      <c r="L62" s="560" t="e">
        <f>IF(ABS('Results by fuel'!I57)&lt;0.05,TRUE,FALSE)</f>
        <v>#DIV/0!</v>
      </c>
      <c r="M62" s="29" t="e">
        <f>IF(L62=TRUE," ","Based on the IEA's autoproducer table, the amount of sold heat in this sector should be different")</f>
        <v>#DIV/0!</v>
      </c>
      <c r="O62" s="12"/>
    </row>
    <row r="63" spans="2:16" x14ac:dyDescent="0.2">
      <c r="B63" s="89"/>
      <c r="C63" s="40"/>
      <c r="D63" s="40"/>
      <c r="E63"/>
      <c r="F63" s="40"/>
      <c r="G63" s="377"/>
      <c r="H63" s="40"/>
      <c r="I63" s="40"/>
      <c r="J63" s="40"/>
      <c r="K63" s="53"/>
      <c r="L63" s="564"/>
      <c r="M63" s="41"/>
      <c r="O63" s="12"/>
    </row>
    <row r="64" spans="2:16" x14ac:dyDescent="0.2">
      <c r="B64" s="122" t="s">
        <v>53</v>
      </c>
      <c r="C64"/>
      <c r="D64"/>
      <c r="E64" s="54"/>
      <c r="F64"/>
      <c r="G64" s="382"/>
      <c r="H64"/>
      <c r="I64"/>
      <c r="J64"/>
      <c r="K64" s="52"/>
      <c r="L64" s="563"/>
      <c r="M64" s="29"/>
      <c r="O64" s="12"/>
    </row>
    <row r="65" spans="2:16" x14ac:dyDescent="0.2">
      <c r="B65" s="122"/>
      <c r="C65"/>
      <c r="D65"/>
      <c r="E65"/>
      <c r="F65"/>
      <c r="G65" s="382"/>
      <c r="H65"/>
      <c r="I65"/>
      <c r="J65"/>
      <c r="K65" s="52" t="s">
        <v>662</v>
      </c>
      <c r="L65" s="571" t="e">
        <f>IF('Results by fuel'!I113&gt;0,TRUE,"FALSE")</f>
        <v>#DIV/0!</v>
      </c>
      <c r="M65" s="29" t="e">
        <f>IF(L65=TRUE,"Main activity CHPs produce more heat than expected. The excess heat is not useful will be modelled as waste energy in the model."," ")</f>
        <v>#DIV/0!</v>
      </c>
      <c r="O65" s="12"/>
    </row>
    <row r="66" spans="2:16" x14ac:dyDescent="0.2">
      <c r="B66" s="122"/>
      <c r="C66"/>
      <c r="D66"/>
      <c r="E66"/>
      <c r="F66"/>
      <c r="G66" s="382"/>
      <c r="H66"/>
      <c r="I66"/>
      <c r="J66"/>
      <c r="K66" s="52"/>
      <c r="L66" s="563"/>
      <c r="M66" s="29"/>
      <c r="O66" s="12"/>
    </row>
    <row r="67" spans="2:16" x14ac:dyDescent="0.2">
      <c r="B67" s="89"/>
      <c r="C67" s="40"/>
      <c r="D67" s="40"/>
      <c r="E67" s="40"/>
      <c r="F67" s="40"/>
      <c r="G67" s="377"/>
      <c r="H67" s="40"/>
      <c r="I67" s="40"/>
      <c r="J67" s="40"/>
      <c r="K67" s="44"/>
      <c r="L67" s="564"/>
      <c r="M67" s="41"/>
      <c r="O67" s="12"/>
    </row>
    <row r="68" spans="2:16" ht="17" thickBot="1" x14ac:dyDescent="0.25">
      <c r="B68" s="122" t="s">
        <v>54</v>
      </c>
      <c r="C68"/>
      <c r="D68"/>
      <c r="E68"/>
      <c r="F68"/>
      <c r="G68" s="382"/>
      <c r="H68"/>
      <c r="I68"/>
      <c r="J68"/>
      <c r="K68" s="52"/>
      <c r="L68" s="563"/>
      <c r="M68" s="29"/>
      <c r="O68" s="12"/>
    </row>
    <row r="69" spans="2:16" ht="17" thickBot="1" x14ac:dyDescent="0.25">
      <c r="B69" s="84"/>
      <c r="C69" t="s">
        <v>706</v>
      </c>
      <c r="D69" t="s">
        <v>311</v>
      </c>
      <c r="E69" s="645"/>
      <c r="F69"/>
      <c r="G69" s="382"/>
      <c r="H69"/>
      <c r="I69"/>
      <c r="J69"/>
      <c r="K69" s="345" t="s">
        <v>657</v>
      </c>
      <c r="L69" s="559" t="e">
        <f>IF('Fuel aggregation'!D62&gt;=0,TRUE,FALSE)</f>
        <v>#DIV/0!</v>
      </c>
      <c r="M69" s="29" t="e">
        <f>IF(L69=TRUE," ","Remaining production in the Services sector is negative, you could try selecting industry instead")</f>
        <v>#DIV/0!</v>
      </c>
      <c r="O69" s="12" t="s">
        <v>536</v>
      </c>
      <c r="P69" s="2" t="e">
        <f>IF(L69=TRUE,1,0)</f>
        <v>#DIV/0!</v>
      </c>
    </row>
    <row r="70" spans="2:16" ht="17" thickBot="1" x14ac:dyDescent="0.25">
      <c r="B70" s="84"/>
      <c r="C70" t="s">
        <v>707</v>
      </c>
      <c r="D70" t="s">
        <v>311</v>
      </c>
      <c r="E70" s="646"/>
      <c r="F70"/>
      <c r="G70" s="382"/>
      <c r="H70"/>
      <c r="I70"/>
      <c r="J70"/>
      <c r="K70" s="345" t="s">
        <v>708</v>
      </c>
      <c r="L70" s="559" t="b">
        <f>IF(E69+E70=1,TRUE,FALSE)</f>
        <v>0</v>
      </c>
      <c r="M70" s="29" t="str">
        <f>IF(L70=TRUE," ","Make sure that the electricity production with waste carriers removed from other sectors add up to 1")</f>
        <v>Make sure that the electricity production with waste carriers removed from other sectors add up to 1</v>
      </c>
      <c r="O70" s="12" t="s">
        <v>537</v>
      </c>
      <c r="P70" s="2">
        <f>IF(L70=TRUE,1,0)</f>
        <v>0</v>
      </c>
    </row>
    <row r="71" spans="2:16" x14ac:dyDescent="0.2">
      <c r="B71" s="89"/>
      <c r="C71" s="40"/>
      <c r="D71" s="40"/>
      <c r="E71" s="40"/>
      <c r="F71" s="40"/>
      <c r="G71" s="377"/>
      <c r="H71" s="40"/>
      <c r="I71" s="40"/>
      <c r="J71" s="40"/>
      <c r="K71" s="53"/>
      <c r="L71" s="564"/>
      <c r="M71" s="41"/>
      <c r="O71" s="12"/>
    </row>
    <row r="72" spans="2:16" x14ac:dyDescent="0.2">
      <c r="B72" s="122" t="s">
        <v>10</v>
      </c>
      <c r="C72"/>
      <c r="D72"/>
      <c r="E72"/>
      <c r="F72"/>
      <c r="G72" s="382"/>
      <c r="H72"/>
      <c r="I72"/>
      <c r="J72"/>
      <c r="K72" s="52"/>
      <c r="L72" s="563"/>
      <c r="M72" s="29"/>
      <c r="O72" s="12"/>
    </row>
    <row r="73" spans="2:16" x14ac:dyDescent="0.2">
      <c r="B73" s="84"/>
      <c r="C73" t="s">
        <v>490</v>
      </c>
      <c r="D73" t="s">
        <v>578</v>
      </c>
      <c r="E73" s="299" t="e">
        <f>IF('Results by fuel'!I166&lt;0, -'Results by fuel'!I166,0)</f>
        <v>#DIV/0!</v>
      </c>
      <c r="F73" s="299"/>
      <c r="G73" s="388"/>
      <c r="H73" s="299"/>
      <c r="I73"/>
      <c r="J73"/>
      <c r="K73" s="345" t="s">
        <v>318</v>
      </c>
      <c r="L73" s="560" t="e">
        <f>IF('Results by fuel'!D167=0,TRUE,FALSE)</f>
        <v>#DIV/0!</v>
      </c>
      <c r="M73" s="29" t="e">
        <f>IF(L73=TRUE," ","The calculated electricity production differs from the statistical amount.Consult the 'Result by fuel' page to see where the problem arises.")</f>
        <v>#DIV/0!</v>
      </c>
      <c r="O73" s="12"/>
    </row>
    <row r="74" spans="2:16" x14ac:dyDescent="0.2">
      <c r="B74" s="84"/>
      <c r="C74"/>
      <c r="D74"/>
      <c r="E74"/>
      <c r="F74"/>
      <c r="G74" s="382"/>
      <c r="H74"/>
      <c r="I74"/>
      <c r="J74"/>
      <c r="K74" s="52"/>
      <c r="L74" s="563"/>
      <c r="M74" s="29"/>
      <c r="O74" s="12"/>
    </row>
    <row r="75" spans="2:16" x14ac:dyDescent="0.2">
      <c r="B75" s="84"/>
      <c r="C75"/>
      <c r="D75"/>
      <c r="E75"/>
      <c r="F75"/>
      <c r="G75" s="382"/>
      <c r="H75"/>
      <c r="I75"/>
      <c r="J75"/>
      <c r="K75" s="345" t="s">
        <v>646</v>
      </c>
      <c r="L75" s="559" t="b">
        <f>IF(COUNTIF(csv_ce_production_table_1!B:B,"&lt;0"),FALSE,TRUE)</f>
        <v>1</v>
      </c>
      <c r="M75" s="29" t="str">
        <f>IF(L75=TRUE," ","Some converters have negative demands. Check the 'Results by machine' sheet and find out what is wrong.")</f>
        <v xml:space="preserve"> </v>
      </c>
      <c r="O75" s="12"/>
      <c r="P75" s="2">
        <f>IF(L75=TRUE,1,0)</f>
        <v>1</v>
      </c>
    </row>
    <row r="76" spans="2:16" x14ac:dyDescent="0.2">
      <c r="B76" s="84"/>
      <c r="C76"/>
      <c r="D76"/>
      <c r="E76"/>
      <c r="F76"/>
      <c r="G76" s="382"/>
      <c r="H76"/>
      <c r="I76"/>
      <c r="J76"/>
      <c r="K76" s="52" t="s">
        <v>455</v>
      </c>
      <c r="L76" s="560" t="e">
        <f>IF(ABS('Results by fuel'!F167)&lt;0.05,TRUE,FALSE)</f>
        <v>#DIV/0!</v>
      </c>
      <c r="M76" s="29" t="e">
        <f>IF(L76=TRUE," ","The calculated total fuel input differs from the statistical amount")</f>
        <v>#DIV/0!</v>
      </c>
      <c r="O76" s="12"/>
    </row>
    <row r="77" spans="2:16" x14ac:dyDescent="0.2">
      <c r="B77" s="84"/>
      <c r="C77"/>
      <c r="D77"/>
      <c r="E77"/>
      <c r="F77"/>
      <c r="G77" s="382"/>
      <c r="H77"/>
      <c r="I77"/>
      <c r="J77"/>
      <c r="K77" s="52" t="s">
        <v>456</v>
      </c>
      <c r="L77" s="560" t="e">
        <f>IF(ABS('Results by fuel'!I167)&lt;0.05,TRUE,FALSE)</f>
        <v>#DIV/0!</v>
      </c>
      <c r="M77" s="29" t="e">
        <f>IF(L77=TRUE," ","The calculated heat production differs from the statistical amount")</f>
        <v>#DIV/0!</v>
      </c>
      <c r="O77" s="12"/>
    </row>
    <row r="78" spans="2:16" x14ac:dyDescent="0.2">
      <c r="B78" s="84"/>
      <c r="C78"/>
      <c r="D78"/>
      <c r="E78"/>
      <c r="F78"/>
      <c r="G78" s="382"/>
      <c r="H78"/>
      <c r="I78"/>
      <c r="J78"/>
      <c r="K78" s="52" t="s">
        <v>476</v>
      </c>
      <c r="L78" s="560" t="e">
        <f>IF(ABS((E17-'Results by fuel'!I141-'Results by fuel'!I112-'Results by fuel'!H68)/E17)&lt;0.05,TRUE,FALSE)</f>
        <v>#DIV/0!</v>
      </c>
      <c r="M78" s="29" t="e">
        <f>IF(L78=TRUE," ","Warning, extra burners are used in the Industry sector to fulfill the heat demand")</f>
        <v>#DIV/0!</v>
      </c>
      <c r="O78" s="12"/>
    </row>
    <row r="79" spans="2:16" x14ac:dyDescent="0.2">
      <c r="B79" s="84"/>
      <c r="C79"/>
      <c r="D79"/>
      <c r="E79"/>
      <c r="F79"/>
      <c r="G79" s="382"/>
      <c r="H79"/>
      <c r="I79"/>
      <c r="J79"/>
      <c r="K79" s="52" t="s">
        <v>666</v>
      </c>
      <c r="L79" s="560">
        <f>COUNTIF('Results by fuel'!L11:L105,FALSE)</f>
        <v>0</v>
      </c>
      <c r="M79" s="29" t="str">
        <f>IF(L79&gt;0,"Consult the 'Result by fuel' page to see where the problem arises"," ")</f>
        <v xml:space="preserve"> </v>
      </c>
      <c r="O79" s="12"/>
    </row>
    <row r="80" spans="2:16" x14ac:dyDescent="0.2">
      <c r="B80" s="84"/>
      <c r="C80"/>
      <c r="D80"/>
      <c r="E80"/>
      <c r="F80"/>
      <c r="G80" s="382"/>
      <c r="H80"/>
      <c r="I80"/>
      <c r="J80"/>
      <c r="K80" s="52" t="s">
        <v>667</v>
      </c>
      <c r="L80" s="560">
        <f>COUNTIF('Results by fuel'!L106:L151,FALSE)</f>
        <v>0</v>
      </c>
      <c r="M80" s="29" t="str">
        <f>IF(L80&gt;0,"Consult the 'Result by fuel' page to see where the problem arises"," ")</f>
        <v xml:space="preserve"> </v>
      </c>
      <c r="O80" s="12"/>
    </row>
    <row r="81" spans="2:15" x14ac:dyDescent="0.2">
      <c r="B81" s="84"/>
      <c r="C81"/>
      <c r="D81"/>
      <c r="E81"/>
      <c r="F81"/>
      <c r="G81" s="382"/>
      <c r="H81"/>
      <c r="I81"/>
      <c r="J81"/>
      <c r="K81" s="52" t="s">
        <v>645</v>
      </c>
      <c r="L81" s="560" t="b">
        <f>IF(COUNTIF('Corrected energy balance step 1'!C59:BN91,"&lt;0")=0,TRUE,FALSE)</f>
        <v>1</v>
      </c>
      <c r="M81" s="29" t="str">
        <f>IF(L81=TRUE," ","Take a look at the corrected energy balance, the negative values in final demand can lead to problems for the ETM")</f>
        <v xml:space="preserve"> </v>
      </c>
      <c r="O81" s="12"/>
    </row>
    <row r="82" spans="2:15" x14ac:dyDescent="0.2">
      <c r="B82" s="84"/>
      <c r="C82"/>
      <c r="D82"/>
      <c r="E82"/>
      <c r="F82"/>
      <c r="G82" s="382"/>
      <c r="H82"/>
      <c r="I82"/>
      <c r="J82"/>
      <c r="K82" s="52" t="s">
        <v>838</v>
      </c>
      <c r="L82" s="560" t="b">
        <f>IF(SUM(COUNTIF('Delta energy balance'!E76:T90,"&gt;=1"),COUNTIF('Delta energy balance'!E76:T90,"&lt;=-1"))=0,TRUE,FALSE)</f>
        <v>1</v>
      </c>
      <c r="M82" s="29" t="str">
        <f>IF(L82=TRUE," ","Take a look at the delta energy balance, the differences between the target and resulting correcting energy balance should be 0 -  rounding error margin of 0.25 TJ is used")</f>
        <v xml:space="preserve"> </v>
      </c>
      <c r="O82" s="12"/>
    </row>
    <row r="83" spans="2:15" x14ac:dyDescent="0.2">
      <c r="B83" s="84"/>
      <c r="C83"/>
      <c r="D83"/>
      <c r="E83"/>
      <c r="F83"/>
      <c r="G83" s="382"/>
      <c r="H83"/>
      <c r="I83"/>
      <c r="J83"/>
      <c r="K83" s="52" t="s">
        <v>874</v>
      </c>
      <c r="L83" s="560" t="e">
        <f>IF('Shares agri. steam hot water'!D10&gt;'Shares agri. steam hot water'!D13,FALSE,TRUE)</f>
        <v>#DIV/0!</v>
      </c>
      <c r="M83" s="29"/>
      <c r="O83" s="12"/>
    </row>
    <row r="84" spans="2:15" x14ac:dyDescent="0.2">
      <c r="B84" s="89"/>
      <c r="C84" s="40"/>
      <c r="D84" s="40"/>
      <c r="E84" s="40"/>
      <c r="F84" s="40"/>
      <c r="G84" s="377"/>
      <c r="H84" s="40"/>
      <c r="I84" s="40"/>
      <c r="J84" s="40"/>
      <c r="K84" s="44"/>
      <c r="L84" s="561"/>
      <c r="M84" s="170"/>
      <c r="O84" s="12"/>
    </row>
    <row r="85" spans="2:15" x14ac:dyDescent="0.2">
      <c r="B85" s="122" t="s">
        <v>445</v>
      </c>
      <c r="G85" s="12"/>
      <c r="K85" s="51"/>
      <c r="L85" s="427"/>
      <c r="M85" s="85"/>
      <c r="O85" s="12"/>
    </row>
    <row r="86" spans="2:15" x14ac:dyDescent="0.2">
      <c r="B86" s="84"/>
      <c r="C86" s="128"/>
      <c r="G86" s="12"/>
      <c r="K86" s="10"/>
      <c r="L86" s="427"/>
      <c r="M86" s="85"/>
      <c r="O86" s="12"/>
    </row>
    <row r="87" spans="2:15" ht="17" thickBot="1" x14ac:dyDescent="0.25">
      <c r="B87" s="431" t="s">
        <v>749</v>
      </c>
      <c r="D87"/>
      <c r="E87" s="354"/>
      <c r="F87"/>
      <c r="G87" s="382"/>
      <c r="H87"/>
      <c r="I87"/>
      <c r="K87" s="10"/>
      <c r="L87" s="427"/>
      <c r="M87" s="85"/>
      <c r="O87" s="12"/>
    </row>
    <row r="88" spans="2:15" ht="17" thickBot="1" x14ac:dyDescent="0.25">
      <c r="B88" s="122"/>
      <c r="C88" t="s">
        <v>209</v>
      </c>
      <c r="D88" t="s">
        <v>447</v>
      </c>
      <c r="E88" s="359"/>
      <c r="F88"/>
      <c r="G88" s="382"/>
      <c r="H88"/>
      <c r="I88" s="167"/>
      <c r="K88" s="10"/>
      <c r="L88" s="427"/>
      <c r="M88" s="85"/>
      <c r="O88" s="12" t="s">
        <v>751</v>
      </c>
    </row>
    <row r="89" spans="2:15" ht="17" thickBot="1" x14ac:dyDescent="0.25">
      <c r="B89" s="122"/>
      <c r="C89" t="s">
        <v>210</v>
      </c>
      <c r="D89" t="s">
        <v>447</v>
      </c>
      <c r="E89" s="356"/>
      <c r="F89"/>
      <c r="G89" s="382"/>
      <c r="H89"/>
      <c r="I89" s="167"/>
      <c r="K89" s="10"/>
      <c r="L89" s="427"/>
      <c r="M89" s="85"/>
      <c r="O89" s="12" t="s">
        <v>752</v>
      </c>
    </row>
    <row r="90" spans="2:15" ht="17" thickBot="1" x14ac:dyDescent="0.25">
      <c r="B90" s="122"/>
      <c r="C90" t="s">
        <v>211</v>
      </c>
      <c r="D90" t="s">
        <v>447</v>
      </c>
      <c r="E90" s="362"/>
      <c r="F90"/>
      <c r="G90" s="382"/>
      <c r="H90"/>
      <c r="I90" s="167"/>
      <c r="K90" s="10"/>
      <c r="L90" s="427"/>
      <c r="M90" s="85"/>
      <c r="O90" s="12" t="s">
        <v>753</v>
      </c>
    </row>
    <row r="91" spans="2:15" x14ac:dyDescent="0.2">
      <c r="B91" s="122"/>
      <c r="D91"/>
      <c r="E91" s="354"/>
      <c r="F91"/>
      <c r="G91" s="382"/>
      <c r="H91"/>
      <c r="I91"/>
      <c r="K91" s="10"/>
      <c r="L91" s="427"/>
      <c r="M91" s="85"/>
      <c r="O91" s="12"/>
    </row>
    <row r="92" spans="2:15" ht="17" thickBot="1" x14ac:dyDescent="0.25">
      <c r="B92" s="122" t="s">
        <v>49</v>
      </c>
      <c r="D92"/>
      <c r="E92" s="354"/>
      <c r="F92"/>
      <c r="G92" s="382"/>
      <c r="H92"/>
      <c r="I92"/>
      <c r="K92" s="10"/>
      <c r="L92" s="427"/>
      <c r="M92" s="85"/>
      <c r="O92" s="12"/>
    </row>
    <row r="93" spans="2:15" ht="17" thickBot="1" x14ac:dyDescent="0.25">
      <c r="B93" s="122"/>
      <c r="C93" t="s">
        <v>209</v>
      </c>
      <c r="D93" t="s">
        <v>447</v>
      </c>
      <c r="E93" s="356"/>
      <c r="F93"/>
      <c r="G93" s="382"/>
      <c r="H93"/>
      <c r="I93" s="167"/>
      <c r="K93" s="10"/>
      <c r="L93" s="427"/>
      <c r="M93" s="85"/>
      <c r="O93" s="12" t="s">
        <v>844</v>
      </c>
    </row>
    <row r="94" spans="2:15" ht="17" thickBot="1" x14ac:dyDescent="0.25">
      <c r="B94" s="122"/>
      <c r="C94" t="s">
        <v>210</v>
      </c>
      <c r="D94" t="s">
        <v>447</v>
      </c>
      <c r="E94" s="356"/>
      <c r="F94"/>
      <c r="G94" s="382"/>
      <c r="H94"/>
      <c r="I94" s="167"/>
      <c r="K94" s="10"/>
      <c r="L94" s="427"/>
      <c r="M94" s="85"/>
      <c r="O94" s="12" t="s">
        <v>842</v>
      </c>
    </row>
    <row r="95" spans="2:15" ht="17" thickBot="1" x14ac:dyDescent="0.25">
      <c r="B95" s="122"/>
      <c r="C95" t="s">
        <v>211</v>
      </c>
      <c r="D95" t="s">
        <v>447</v>
      </c>
      <c r="E95" s="356"/>
      <c r="F95"/>
      <c r="G95" s="382"/>
      <c r="H95"/>
      <c r="I95" s="167"/>
      <c r="K95" s="10"/>
      <c r="L95" s="427"/>
      <c r="M95" s="85"/>
      <c r="O95" s="12" t="s">
        <v>843</v>
      </c>
    </row>
    <row r="96" spans="2:15" x14ac:dyDescent="0.2">
      <c r="B96" s="122"/>
      <c r="C96"/>
      <c r="D96"/>
      <c r="E96" s="354"/>
      <c r="F96"/>
      <c r="G96" s="382"/>
      <c r="H96"/>
      <c r="I96"/>
      <c r="K96" s="10"/>
      <c r="L96" s="427"/>
      <c r="M96" s="85"/>
      <c r="O96" s="12"/>
    </row>
    <row r="97" spans="2:15" ht="17" thickBot="1" x14ac:dyDescent="0.25">
      <c r="B97" s="431" t="s">
        <v>470</v>
      </c>
      <c r="D97"/>
      <c r="E97" s="354"/>
      <c r="F97"/>
      <c r="G97" s="382"/>
      <c r="H97"/>
      <c r="I97"/>
      <c r="K97" s="10"/>
      <c r="L97" s="427"/>
      <c r="M97" s="85"/>
      <c r="O97" s="12"/>
    </row>
    <row r="98" spans="2:15" ht="17" thickBot="1" x14ac:dyDescent="0.25">
      <c r="B98" s="122"/>
      <c r="C98" t="s">
        <v>213</v>
      </c>
      <c r="D98" t="s">
        <v>447</v>
      </c>
      <c r="E98" s="359"/>
      <c r="F98"/>
      <c r="G98" s="382"/>
      <c r="H98"/>
      <c r="I98" s="167"/>
      <c r="K98" s="10"/>
      <c r="L98" s="427"/>
      <c r="M98" s="85"/>
      <c r="O98" s="12" t="s">
        <v>538</v>
      </c>
    </row>
    <row r="99" spans="2:15" ht="17" thickBot="1" x14ac:dyDescent="0.25">
      <c r="B99" s="122"/>
      <c r="C99" t="s">
        <v>214</v>
      </c>
      <c r="D99" t="s">
        <v>447</v>
      </c>
      <c r="E99" s="356"/>
      <c r="F99"/>
      <c r="G99" s="382"/>
      <c r="H99"/>
      <c r="I99" s="167"/>
      <c r="K99" s="10"/>
      <c r="L99" s="427"/>
      <c r="M99" s="85"/>
      <c r="O99" s="12" t="s">
        <v>539</v>
      </c>
    </row>
    <row r="100" spans="2:15" ht="17" thickBot="1" x14ac:dyDescent="0.25">
      <c r="B100" s="122"/>
      <c r="C100" t="s">
        <v>215</v>
      </c>
      <c r="D100" t="s">
        <v>447</v>
      </c>
      <c r="E100" s="362"/>
      <c r="F100"/>
      <c r="G100" s="382"/>
      <c r="H100"/>
      <c r="I100" s="167"/>
      <c r="K100" s="10"/>
      <c r="L100" s="427"/>
      <c r="M100" s="85"/>
      <c r="O100" s="12" t="s">
        <v>540</v>
      </c>
    </row>
    <row r="101" spans="2:15" ht="17" thickBot="1" x14ac:dyDescent="0.25">
      <c r="B101" s="122"/>
      <c r="C101" t="s">
        <v>216</v>
      </c>
      <c r="D101" t="s">
        <v>447</v>
      </c>
      <c r="E101" s="356"/>
      <c r="F101" s="381"/>
      <c r="G101" s="389"/>
      <c r="H101" s="381"/>
      <c r="I101" s="167"/>
      <c r="K101" s="10"/>
      <c r="L101" s="427"/>
      <c r="M101" s="85"/>
      <c r="O101" s="12" t="s">
        <v>541</v>
      </c>
    </row>
    <row r="102" spans="2:15" ht="17" thickBot="1" x14ac:dyDescent="0.25">
      <c r="B102" s="122"/>
      <c r="C102" t="s">
        <v>211</v>
      </c>
      <c r="D102" t="s">
        <v>447</v>
      </c>
      <c r="E102" s="356"/>
      <c r="F102" s="381"/>
      <c r="G102" s="389"/>
      <c r="H102" s="381"/>
      <c r="I102" s="167"/>
      <c r="K102" s="10"/>
      <c r="L102" s="427"/>
      <c r="M102" s="85"/>
      <c r="O102" s="12" t="s">
        <v>758</v>
      </c>
    </row>
    <row r="103" spans="2:15" ht="17" thickBot="1" x14ac:dyDescent="0.25">
      <c r="B103" s="122"/>
      <c r="C103" t="s">
        <v>823</v>
      </c>
      <c r="D103" t="s">
        <v>447</v>
      </c>
      <c r="E103" s="356"/>
      <c r="F103" s="381"/>
      <c r="G103" s="389"/>
      <c r="H103" s="381"/>
      <c r="I103" s="167"/>
      <c r="K103" s="10"/>
      <c r="L103" s="427"/>
      <c r="M103" s="85"/>
      <c r="O103" s="12" t="s">
        <v>828</v>
      </c>
    </row>
    <row r="104" spans="2:15" x14ac:dyDescent="0.2">
      <c r="B104" s="122"/>
      <c r="C104"/>
      <c r="D104"/>
      <c r="E104"/>
      <c r="F104"/>
      <c r="G104"/>
      <c r="H104"/>
      <c r="I104"/>
      <c r="K104" s="10"/>
      <c r="L104" s="427"/>
      <c r="M104" s="85"/>
      <c r="O104" s="12"/>
    </row>
    <row r="105" spans="2:15" ht="17" thickBot="1" x14ac:dyDescent="0.25">
      <c r="B105" s="431" t="s">
        <v>750</v>
      </c>
      <c r="D105"/>
      <c r="E105" s="354"/>
      <c r="F105"/>
      <c r="G105" s="382"/>
      <c r="H105"/>
      <c r="I105"/>
      <c r="K105" s="10"/>
      <c r="L105" s="427"/>
      <c r="M105" s="85"/>
      <c r="O105" s="12"/>
    </row>
    <row r="106" spans="2:15" ht="17" thickBot="1" x14ac:dyDescent="0.25">
      <c r="B106" s="122"/>
      <c r="C106" t="s">
        <v>215</v>
      </c>
      <c r="D106" t="s">
        <v>447</v>
      </c>
      <c r="E106" s="359"/>
      <c r="F106"/>
      <c r="G106" s="382"/>
      <c r="H106"/>
      <c r="I106" s="167"/>
      <c r="K106" s="10"/>
      <c r="L106" s="427"/>
      <c r="M106" s="85"/>
      <c r="O106" s="12" t="s">
        <v>542</v>
      </c>
    </row>
    <row r="107" spans="2:15" ht="17" thickBot="1" x14ac:dyDescent="0.25">
      <c r="B107" s="122"/>
      <c r="C107" t="s">
        <v>216</v>
      </c>
      <c r="D107" t="s">
        <v>447</v>
      </c>
      <c r="E107" s="356"/>
      <c r="F107"/>
      <c r="G107" s="382"/>
      <c r="H107"/>
      <c r="I107" s="167"/>
      <c r="K107" s="10"/>
      <c r="L107" s="427"/>
      <c r="M107" s="85"/>
      <c r="O107" s="12" t="s">
        <v>543</v>
      </c>
    </row>
    <row r="108" spans="2:15" ht="17" thickBot="1" x14ac:dyDescent="0.25">
      <c r="B108" s="122"/>
      <c r="C108" t="s">
        <v>256</v>
      </c>
      <c r="D108" t="s">
        <v>447</v>
      </c>
      <c r="E108" s="362"/>
      <c r="F108" s="381"/>
      <c r="G108" s="389"/>
      <c r="H108" s="381"/>
      <c r="I108" s="167"/>
      <c r="K108" s="10"/>
      <c r="L108" s="427"/>
      <c r="M108" s="85"/>
      <c r="O108" s="12" t="s">
        <v>544</v>
      </c>
    </row>
    <row r="109" spans="2:15" ht="17" thickBot="1" x14ac:dyDescent="0.25">
      <c r="B109" s="122"/>
      <c r="C109" t="s">
        <v>444</v>
      </c>
      <c r="D109" t="s">
        <v>447</v>
      </c>
      <c r="E109" s="356"/>
      <c r="F109" s="381"/>
      <c r="G109" s="389"/>
      <c r="H109" s="381"/>
      <c r="I109" s="167"/>
      <c r="K109" s="10"/>
      <c r="L109" s="427"/>
      <c r="M109" s="85"/>
      <c r="O109" s="12" t="s">
        <v>545</v>
      </c>
    </row>
    <row r="110" spans="2:15" x14ac:dyDescent="0.2">
      <c r="B110" s="84"/>
      <c r="C110"/>
      <c r="D110"/>
      <c r="E110" s="354"/>
      <c r="F110"/>
      <c r="G110" s="382"/>
      <c r="H110"/>
      <c r="I110"/>
      <c r="K110" s="10"/>
      <c r="L110" s="427"/>
      <c r="M110" s="85"/>
      <c r="O110" s="12"/>
    </row>
    <row r="111" spans="2:15" ht="17" thickBot="1" x14ac:dyDescent="0.25">
      <c r="B111" s="431" t="s">
        <v>54</v>
      </c>
      <c r="D111"/>
      <c r="E111" s="354"/>
      <c r="F111"/>
      <c r="G111" s="382"/>
      <c r="H111"/>
      <c r="I111"/>
      <c r="K111" s="10"/>
      <c r="L111" s="427"/>
      <c r="M111" s="85"/>
      <c r="O111" s="12"/>
    </row>
    <row r="112" spans="2:15" ht="17" thickBot="1" x14ac:dyDescent="0.25">
      <c r="B112" s="84"/>
      <c r="C112" t="s">
        <v>218</v>
      </c>
      <c r="D112" t="s">
        <v>447</v>
      </c>
      <c r="E112" s="356"/>
      <c r="F112"/>
      <c r="G112" s="382"/>
      <c r="H112"/>
      <c r="I112" s="167"/>
      <c r="K112" s="10"/>
      <c r="L112" s="427"/>
      <c r="M112" s="85"/>
      <c r="O112" s="12" t="s">
        <v>546</v>
      </c>
    </row>
    <row r="113" spans="2:15" x14ac:dyDescent="0.2">
      <c r="B113" s="84"/>
      <c r="C113" s="128"/>
      <c r="G113" s="12"/>
      <c r="K113" s="10"/>
      <c r="L113" s="427"/>
      <c r="M113" s="85"/>
      <c r="O113" s="12"/>
    </row>
    <row r="114" spans="2:15" x14ac:dyDescent="0.2">
      <c r="B114" s="129" t="s">
        <v>774</v>
      </c>
      <c r="C114" s="812"/>
      <c r="D114" s="4"/>
      <c r="E114" s="4"/>
      <c r="F114" s="4"/>
      <c r="G114" s="813"/>
      <c r="H114" s="4"/>
      <c r="I114" s="4"/>
      <c r="J114" s="4"/>
      <c r="K114" s="51"/>
      <c r="L114" s="814"/>
      <c r="M114" s="815"/>
      <c r="O114" s="12"/>
    </row>
    <row r="115" spans="2:15" x14ac:dyDescent="0.2">
      <c r="B115" s="84"/>
      <c r="C115" s="128"/>
      <c r="G115" s="12"/>
      <c r="K115" s="10"/>
      <c r="L115" s="427"/>
      <c r="M115" s="85"/>
      <c r="O115" s="12"/>
    </row>
    <row r="116" spans="2:15" ht="17" thickBot="1" x14ac:dyDescent="0.25">
      <c r="B116" s="431" t="s">
        <v>749</v>
      </c>
      <c r="D116"/>
      <c r="E116" s="354"/>
      <c r="F116"/>
      <c r="G116" s="382"/>
      <c r="H116"/>
      <c r="I116"/>
      <c r="K116" s="10"/>
      <c r="L116" s="427"/>
      <c r="M116" s="85"/>
      <c r="O116" s="12"/>
    </row>
    <row r="117" spans="2:15" ht="17" thickBot="1" x14ac:dyDescent="0.25">
      <c r="B117" s="122"/>
      <c r="C117" t="s">
        <v>776</v>
      </c>
      <c r="D117" t="s">
        <v>775</v>
      </c>
      <c r="E117" s="365"/>
      <c r="F117"/>
      <c r="G117" s="382"/>
      <c r="H117"/>
      <c r="I117" s="167"/>
      <c r="K117" s="10"/>
      <c r="L117" s="427"/>
      <c r="M117" s="85"/>
      <c r="O117" s="12" t="s">
        <v>797</v>
      </c>
    </row>
    <row r="118" spans="2:15" ht="17" thickBot="1" x14ac:dyDescent="0.25">
      <c r="B118" s="122"/>
      <c r="C118" t="s">
        <v>777</v>
      </c>
      <c r="D118" t="s">
        <v>775</v>
      </c>
      <c r="E118" s="365"/>
      <c r="F118"/>
      <c r="G118" s="382"/>
      <c r="H118"/>
      <c r="I118" s="167"/>
      <c r="K118" s="10"/>
      <c r="L118" s="427"/>
      <c r="M118" s="85"/>
      <c r="O118" s="12" t="s">
        <v>798</v>
      </c>
    </row>
    <row r="119" spans="2:15" ht="17" thickBot="1" x14ac:dyDescent="0.25">
      <c r="B119" s="122"/>
      <c r="C119" t="s">
        <v>778</v>
      </c>
      <c r="D119" t="s">
        <v>775</v>
      </c>
      <c r="E119" s="365"/>
      <c r="F119"/>
      <c r="G119" s="382"/>
      <c r="H119"/>
      <c r="I119" s="167"/>
      <c r="K119" s="10"/>
      <c r="L119" s="427"/>
      <c r="M119" s="85"/>
      <c r="O119" s="12" t="s">
        <v>799</v>
      </c>
    </row>
    <row r="120" spans="2:15" ht="17" thickBot="1" x14ac:dyDescent="0.25">
      <c r="B120" s="122"/>
      <c r="C120" t="s">
        <v>780</v>
      </c>
      <c r="D120" t="s">
        <v>775</v>
      </c>
      <c r="E120" s="355"/>
      <c r="F120"/>
      <c r="G120" s="382"/>
      <c r="H120"/>
      <c r="I120" s="167"/>
      <c r="K120" s="10"/>
      <c r="L120" s="427"/>
      <c r="M120" s="85"/>
      <c r="O120" s="12" t="s">
        <v>800</v>
      </c>
    </row>
    <row r="121" spans="2:15" ht="17" thickBot="1" x14ac:dyDescent="0.25">
      <c r="B121" s="122"/>
      <c r="C121" t="s">
        <v>779</v>
      </c>
      <c r="D121" t="s">
        <v>775</v>
      </c>
      <c r="E121" s="816"/>
      <c r="F121"/>
      <c r="G121" s="382"/>
      <c r="H121"/>
      <c r="I121" s="167"/>
      <c r="K121" s="10"/>
      <c r="L121" s="427"/>
      <c r="M121" s="85"/>
      <c r="O121" s="12" t="s">
        <v>801</v>
      </c>
    </row>
    <row r="122" spans="2:15" ht="17" thickBot="1" x14ac:dyDescent="0.25">
      <c r="B122" s="122"/>
      <c r="C122" t="s">
        <v>781</v>
      </c>
      <c r="D122" t="s">
        <v>775</v>
      </c>
      <c r="E122" s="816"/>
      <c r="F122"/>
      <c r="G122" s="382"/>
      <c r="H122"/>
      <c r="I122" s="167"/>
      <c r="K122" s="10"/>
      <c r="L122" s="427"/>
      <c r="M122" s="85"/>
      <c r="O122" s="12" t="s">
        <v>802</v>
      </c>
    </row>
    <row r="123" spans="2:15" x14ac:dyDescent="0.2">
      <c r="B123" s="122"/>
      <c r="D123"/>
      <c r="E123" s="358"/>
      <c r="F123"/>
      <c r="G123" s="382"/>
      <c r="H123"/>
      <c r="I123"/>
      <c r="K123" s="10"/>
      <c r="L123" s="427"/>
      <c r="M123" s="85"/>
      <c r="O123" s="12"/>
    </row>
    <row r="124" spans="2:15" ht="17" thickBot="1" x14ac:dyDescent="0.25">
      <c r="B124" s="122" t="s">
        <v>49</v>
      </c>
      <c r="D124"/>
      <c r="E124" s="358"/>
      <c r="F124"/>
      <c r="G124" s="382"/>
      <c r="H124"/>
      <c r="I124"/>
      <c r="K124" s="10"/>
      <c r="L124" s="427"/>
      <c r="M124" s="85"/>
      <c r="O124" s="12"/>
    </row>
    <row r="125" spans="2:15" ht="17" thickBot="1" x14ac:dyDescent="0.25">
      <c r="B125" s="122"/>
      <c r="C125" t="s">
        <v>776</v>
      </c>
      <c r="D125" t="s">
        <v>775</v>
      </c>
      <c r="E125" s="365"/>
      <c r="F125"/>
      <c r="G125" s="382"/>
      <c r="H125"/>
      <c r="I125" s="167"/>
      <c r="K125" s="10"/>
      <c r="L125" s="427"/>
      <c r="M125" s="85"/>
      <c r="O125" s="12" t="s">
        <v>846</v>
      </c>
    </row>
    <row r="126" spans="2:15" ht="17" thickBot="1" x14ac:dyDescent="0.25">
      <c r="B126" s="122"/>
      <c r="C126" t="s">
        <v>777</v>
      </c>
      <c r="D126" t="s">
        <v>775</v>
      </c>
      <c r="E126" s="365"/>
      <c r="F126"/>
      <c r="G126" s="382"/>
      <c r="H126"/>
      <c r="I126" s="167"/>
      <c r="K126" s="10"/>
      <c r="L126" s="427"/>
      <c r="M126" s="85"/>
      <c r="O126" s="12" t="s">
        <v>847</v>
      </c>
    </row>
    <row r="127" spans="2:15" ht="17" thickBot="1" x14ac:dyDescent="0.25">
      <c r="B127" s="122"/>
      <c r="C127" t="s">
        <v>778</v>
      </c>
      <c r="D127" t="s">
        <v>775</v>
      </c>
      <c r="E127" s="365"/>
      <c r="F127"/>
      <c r="G127" s="382"/>
      <c r="H127"/>
      <c r="I127" s="167"/>
      <c r="K127" s="10"/>
      <c r="L127" s="427"/>
      <c r="M127" s="85"/>
      <c r="O127" s="12" t="s">
        <v>848</v>
      </c>
    </row>
    <row r="128" spans="2:15" ht="17" thickBot="1" x14ac:dyDescent="0.25">
      <c r="B128" s="122"/>
      <c r="C128" t="s">
        <v>780</v>
      </c>
      <c r="D128" t="s">
        <v>775</v>
      </c>
      <c r="E128" s="355"/>
      <c r="F128"/>
      <c r="G128" s="382"/>
      <c r="H128"/>
      <c r="I128" s="167"/>
      <c r="K128" s="10"/>
      <c r="L128" s="427"/>
      <c r="M128" s="85"/>
      <c r="O128" s="12" t="s">
        <v>849</v>
      </c>
    </row>
    <row r="129" spans="1:15" ht="17" thickBot="1" x14ac:dyDescent="0.25">
      <c r="B129" s="122"/>
      <c r="C129" t="s">
        <v>779</v>
      </c>
      <c r="D129" t="s">
        <v>775</v>
      </c>
      <c r="E129" s="816"/>
      <c r="F129"/>
      <c r="G129" s="382"/>
      <c r="H129"/>
      <c r="I129" s="167"/>
      <c r="K129" s="10"/>
      <c r="L129" s="427"/>
      <c r="M129" s="85"/>
      <c r="O129" s="12" t="s">
        <v>850</v>
      </c>
    </row>
    <row r="130" spans="1:15" ht="17" thickBot="1" x14ac:dyDescent="0.25">
      <c r="B130" s="122"/>
      <c r="C130" t="s">
        <v>781</v>
      </c>
      <c r="D130" t="s">
        <v>775</v>
      </c>
      <c r="E130" s="816"/>
      <c r="F130"/>
      <c r="G130" s="382"/>
      <c r="H130"/>
      <c r="I130" s="167"/>
      <c r="K130" s="10"/>
      <c r="L130" s="427"/>
      <c r="M130" s="85"/>
      <c r="O130" s="12" t="s">
        <v>851</v>
      </c>
    </row>
    <row r="131" spans="1:15" x14ac:dyDescent="0.2">
      <c r="A131" s="2" t="s">
        <v>845</v>
      </c>
      <c r="B131" s="122"/>
      <c r="E131" s="819"/>
      <c r="G131" s="12"/>
      <c r="K131" s="10"/>
      <c r="L131" s="427"/>
      <c r="M131" s="85"/>
      <c r="O131" s="12"/>
    </row>
    <row r="132" spans="1:15" ht="17" thickBot="1" x14ac:dyDescent="0.25">
      <c r="B132" s="431" t="s">
        <v>470</v>
      </c>
      <c r="D132"/>
      <c r="E132" s="358"/>
      <c r="F132"/>
      <c r="G132" s="382"/>
      <c r="H132"/>
      <c r="I132"/>
      <c r="K132" s="10"/>
      <c r="L132" s="427"/>
      <c r="M132" s="85"/>
      <c r="O132" s="12"/>
    </row>
    <row r="133" spans="1:15" ht="17" thickBot="1" x14ac:dyDescent="0.25">
      <c r="B133" s="122"/>
      <c r="C133" t="s">
        <v>782</v>
      </c>
      <c r="D133" t="s">
        <v>775</v>
      </c>
      <c r="E133" s="365"/>
      <c r="F133"/>
      <c r="G133" s="382"/>
      <c r="H133"/>
      <c r="I133" s="167"/>
      <c r="K133" s="10"/>
      <c r="L133" s="427"/>
      <c r="M133" s="85"/>
      <c r="O133" s="12" t="s">
        <v>803</v>
      </c>
    </row>
    <row r="134" spans="1:15" ht="17" thickBot="1" x14ac:dyDescent="0.25">
      <c r="B134" s="122"/>
      <c r="C134" t="s">
        <v>790</v>
      </c>
      <c r="D134" t="s">
        <v>775</v>
      </c>
      <c r="E134" s="365"/>
      <c r="F134"/>
      <c r="G134" s="382"/>
      <c r="H134"/>
      <c r="I134" s="167"/>
      <c r="K134" s="10"/>
      <c r="L134" s="427"/>
      <c r="M134" s="85"/>
      <c r="O134" s="12" t="s">
        <v>804</v>
      </c>
    </row>
    <row r="135" spans="1:15" ht="17" thickBot="1" x14ac:dyDescent="0.25">
      <c r="B135" s="122"/>
      <c r="C135" t="s">
        <v>783</v>
      </c>
      <c r="D135" t="s">
        <v>775</v>
      </c>
      <c r="E135" s="355"/>
      <c r="F135"/>
      <c r="G135" s="382"/>
      <c r="H135"/>
      <c r="I135" s="178"/>
      <c r="K135" s="10"/>
      <c r="L135" s="427"/>
      <c r="M135" s="85"/>
      <c r="O135" s="12" t="s">
        <v>806</v>
      </c>
    </row>
    <row r="136" spans="1:15" ht="17" thickBot="1" x14ac:dyDescent="0.25">
      <c r="B136" s="122"/>
      <c r="C136" t="s">
        <v>791</v>
      </c>
      <c r="D136" t="s">
        <v>775</v>
      </c>
      <c r="E136" s="355"/>
      <c r="F136"/>
      <c r="G136" s="382"/>
      <c r="H136"/>
      <c r="I136" s="167"/>
      <c r="K136" s="10"/>
      <c r="L136" s="427"/>
      <c r="M136" s="85"/>
      <c r="O136" s="12" t="s">
        <v>805</v>
      </c>
    </row>
    <row r="137" spans="1:15" x14ac:dyDescent="0.2">
      <c r="B137" s="122"/>
      <c r="C137" t="s">
        <v>784</v>
      </c>
      <c r="D137" t="s">
        <v>775</v>
      </c>
      <c r="E137" s="358">
        <f>E145</f>
        <v>0</v>
      </c>
      <c r="F137"/>
      <c r="G137" s="382"/>
      <c r="H137"/>
      <c r="I137" t="s">
        <v>822</v>
      </c>
      <c r="K137" s="10"/>
      <c r="L137" s="427"/>
      <c r="M137" s="85"/>
      <c r="O137" s="12"/>
    </row>
    <row r="138" spans="1:15" ht="17" thickBot="1" x14ac:dyDescent="0.25">
      <c r="B138" s="122"/>
      <c r="C138" t="s">
        <v>792</v>
      </c>
      <c r="D138" t="s">
        <v>775</v>
      </c>
      <c r="E138" s="358">
        <f>E146</f>
        <v>0</v>
      </c>
      <c r="F138"/>
      <c r="G138" s="382"/>
      <c r="H138"/>
      <c r="I138" t="s">
        <v>822</v>
      </c>
      <c r="K138" s="10"/>
      <c r="L138" s="427"/>
      <c r="M138" s="85"/>
      <c r="O138" s="12"/>
    </row>
    <row r="139" spans="1:15" ht="17" thickBot="1" x14ac:dyDescent="0.25">
      <c r="B139" s="122"/>
      <c r="C139" t="s">
        <v>785</v>
      </c>
      <c r="D139" t="s">
        <v>775</v>
      </c>
      <c r="E139" s="355"/>
      <c r="F139" s="381"/>
      <c r="G139" s="389"/>
      <c r="H139" s="381"/>
      <c r="I139" s="167"/>
      <c r="K139" s="10"/>
      <c r="L139" s="427"/>
      <c r="M139" s="85"/>
      <c r="O139" s="12" t="s">
        <v>807</v>
      </c>
    </row>
    <row r="140" spans="1:15" ht="17" thickBot="1" x14ac:dyDescent="0.25">
      <c r="B140" s="122"/>
      <c r="C140" t="s">
        <v>793</v>
      </c>
      <c r="D140" t="s">
        <v>775</v>
      </c>
      <c r="E140" s="355"/>
      <c r="F140" s="381"/>
      <c r="G140" s="389"/>
      <c r="H140" s="381"/>
      <c r="I140" s="168"/>
      <c r="K140" s="10"/>
      <c r="L140" s="427"/>
      <c r="M140" s="85"/>
      <c r="O140" s="12" t="s">
        <v>808</v>
      </c>
    </row>
    <row r="141" spans="1:15" ht="17" thickBot="1" x14ac:dyDescent="0.25">
      <c r="B141" s="122"/>
      <c r="C141" t="s">
        <v>779</v>
      </c>
      <c r="D141" t="s">
        <v>775</v>
      </c>
      <c r="E141" s="355"/>
      <c r="F141" s="381"/>
      <c r="G141" s="389"/>
      <c r="H141" s="381"/>
      <c r="I141" s="167"/>
      <c r="K141" s="10"/>
      <c r="L141" s="427"/>
      <c r="M141" s="85"/>
      <c r="O141" s="12" t="s">
        <v>809</v>
      </c>
    </row>
    <row r="142" spans="1:15" ht="17" thickBot="1" x14ac:dyDescent="0.25">
      <c r="B142" s="122"/>
      <c r="C142" t="s">
        <v>781</v>
      </c>
      <c r="D142" t="s">
        <v>775</v>
      </c>
      <c r="E142" s="355"/>
      <c r="F142" s="381"/>
      <c r="G142" s="389"/>
      <c r="H142" s="381"/>
      <c r="I142" s="167"/>
      <c r="K142" s="10"/>
      <c r="L142" s="427"/>
      <c r="M142" s="85"/>
      <c r="O142" s="12" t="s">
        <v>810</v>
      </c>
    </row>
    <row r="143" spans="1:15" x14ac:dyDescent="0.2">
      <c r="B143" s="122"/>
      <c r="C143"/>
      <c r="D143"/>
      <c r="E143" s="358"/>
      <c r="F143"/>
      <c r="G143" s="382"/>
      <c r="H143"/>
      <c r="I143"/>
      <c r="K143" s="10"/>
      <c r="L143" s="427"/>
      <c r="M143" s="85"/>
      <c r="O143" s="12"/>
    </row>
    <row r="144" spans="1:15" ht="17" thickBot="1" x14ac:dyDescent="0.25">
      <c r="B144" s="431" t="s">
        <v>750</v>
      </c>
      <c r="D144"/>
      <c r="E144" s="358"/>
      <c r="F144"/>
      <c r="G144" s="382"/>
      <c r="H144"/>
      <c r="I144"/>
      <c r="K144" s="10"/>
      <c r="L144" s="427"/>
      <c r="M144" s="85"/>
      <c r="O144" s="12"/>
    </row>
    <row r="145" spans="2:15" ht="17" thickBot="1" x14ac:dyDescent="0.25">
      <c r="B145" s="122"/>
      <c r="C145" t="s">
        <v>786</v>
      </c>
      <c r="D145" t="s">
        <v>775</v>
      </c>
      <c r="E145" s="365"/>
      <c r="F145"/>
      <c r="G145" s="382"/>
      <c r="H145"/>
      <c r="I145" s="167"/>
      <c r="K145" s="10"/>
      <c r="L145" s="427"/>
      <c r="M145" s="85"/>
      <c r="O145" s="12" t="s">
        <v>811</v>
      </c>
    </row>
    <row r="146" spans="2:15" ht="17" thickBot="1" x14ac:dyDescent="0.25">
      <c r="B146" s="122"/>
      <c r="C146" t="s">
        <v>792</v>
      </c>
      <c r="D146" t="s">
        <v>775</v>
      </c>
      <c r="E146" s="365"/>
      <c r="F146"/>
      <c r="G146" s="382"/>
      <c r="H146"/>
      <c r="I146" s="167"/>
      <c r="K146" s="10"/>
      <c r="L146" s="427"/>
      <c r="M146" s="85"/>
      <c r="O146" s="12" t="s">
        <v>812</v>
      </c>
    </row>
    <row r="147" spans="2:15" ht="17" thickBot="1" x14ac:dyDescent="0.25">
      <c r="B147" s="122"/>
      <c r="C147" t="s">
        <v>785</v>
      </c>
      <c r="D147" t="s">
        <v>775</v>
      </c>
      <c r="E147" s="355"/>
      <c r="F147"/>
      <c r="G147" s="382"/>
      <c r="H147"/>
      <c r="I147" s="167"/>
      <c r="K147" s="10"/>
      <c r="L147" s="427"/>
      <c r="M147" s="85"/>
      <c r="O147" s="12" t="s">
        <v>813</v>
      </c>
    </row>
    <row r="148" spans="2:15" ht="17" thickBot="1" x14ac:dyDescent="0.25">
      <c r="B148" s="122"/>
      <c r="C148" t="s">
        <v>793</v>
      </c>
      <c r="D148" t="s">
        <v>775</v>
      </c>
      <c r="E148" s="355"/>
      <c r="F148"/>
      <c r="G148" s="382"/>
      <c r="H148"/>
      <c r="I148" s="167"/>
      <c r="K148" s="10"/>
      <c r="L148" s="427"/>
      <c r="M148" s="85"/>
      <c r="O148" s="12" t="s">
        <v>814</v>
      </c>
    </row>
    <row r="149" spans="2:15" ht="17" thickBot="1" x14ac:dyDescent="0.25">
      <c r="B149" s="122"/>
      <c r="C149" t="s">
        <v>787</v>
      </c>
      <c r="D149" t="s">
        <v>775</v>
      </c>
      <c r="E149" s="816"/>
      <c r="F149" s="381"/>
      <c r="G149" s="389"/>
      <c r="H149" s="381"/>
      <c r="I149" s="167"/>
      <c r="K149" s="10"/>
      <c r="L149" s="427"/>
      <c r="M149" s="85"/>
      <c r="O149" s="12" t="s">
        <v>815</v>
      </c>
    </row>
    <row r="150" spans="2:15" ht="17" thickBot="1" x14ac:dyDescent="0.25">
      <c r="B150" s="122"/>
      <c r="C150" t="s">
        <v>794</v>
      </c>
      <c r="D150" t="s">
        <v>775</v>
      </c>
      <c r="E150" s="816"/>
      <c r="F150" s="381"/>
      <c r="G150" s="389"/>
      <c r="H150" s="381"/>
      <c r="I150" s="167"/>
      <c r="K150" s="10"/>
      <c r="L150" s="427"/>
      <c r="M150" s="85"/>
      <c r="O150" s="12" t="s">
        <v>816</v>
      </c>
    </row>
    <row r="151" spans="2:15" ht="17" thickBot="1" x14ac:dyDescent="0.25">
      <c r="B151" s="122"/>
      <c r="C151" t="s">
        <v>788</v>
      </c>
      <c r="D151" t="s">
        <v>775</v>
      </c>
      <c r="E151" s="355"/>
      <c r="F151" s="381"/>
      <c r="G151" s="389"/>
      <c r="H151" s="381"/>
      <c r="I151" s="167"/>
      <c r="K151" s="10"/>
      <c r="L151" s="427"/>
      <c r="M151" s="85"/>
      <c r="O151" s="12" t="s">
        <v>818</v>
      </c>
    </row>
    <row r="152" spans="2:15" ht="17" thickBot="1" x14ac:dyDescent="0.25">
      <c r="B152" s="122"/>
      <c r="C152" t="s">
        <v>795</v>
      </c>
      <c r="D152" t="s">
        <v>775</v>
      </c>
      <c r="E152" s="355"/>
      <c r="F152" s="381"/>
      <c r="G152" s="389"/>
      <c r="H152" s="381"/>
      <c r="I152" s="167"/>
      <c r="K152" s="10"/>
      <c r="L152" s="427"/>
      <c r="M152" s="85"/>
      <c r="O152" s="12" t="s">
        <v>817</v>
      </c>
    </row>
    <row r="153" spans="2:15" x14ac:dyDescent="0.2">
      <c r="B153" s="84"/>
      <c r="C153"/>
      <c r="D153"/>
      <c r="E153" s="358"/>
      <c r="F153"/>
      <c r="G153" s="382"/>
      <c r="H153"/>
      <c r="I153"/>
      <c r="K153" s="10"/>
      <c r="L153" s="427"/>
      <c r="M153" s="85"/>
      <c r="O153" s="12"/>
    </row>
    <row r="154" spans="2:15" ht="17" thickBot="1" x14ac:dyDescent="0.25">
      <c r="B154" s="431" t="s">
        <v>54</v>
      </c>
      <c r="D154"/>
      <c r="E154" s="358"/>
      <c r="F154"/>
      <c r="G154" s="382"/>
      <c r="H154"/>
      <c r="I154"/>
      <c r="K154" s="10"/>
      <c r="L154" s="427"/>
      <c r="M154" s="85"/>
      <c r="O154" s="12"/>
    </row>
    <row r="155" spans="2:15" ht="17" thickBot="1" x14ac:dyDescent="0.25">
      <c r="B155" s="84"/>
      <c r="C155" t="s">
        <v>789</v>
      </c>
      <c r="D155" t="s">
        <v>775</v>
      </c>
      <c r="E155" s="355"/>
      <c r="F155"/>
      <c r="G155" s="382"/>
      <c r="H155"/>
      <c r="I155" s="167"/>
      <c r="K155" s="10"/>
      <c r="L155" s="427"/>
      <c r="M155" s="85"/>
      <c r="O155" s="12" t="s">
        <v>819</v>
      </c>
    </row>
    <row r="156" spans="2:15" ht="17" thickBot="1" x14ac:dyDescent="0.25">
      <c r="B156" s="84"/>
      <c r="C156" t="s">
        <v>796</v>
      </c>
      <c r="D156" t="s">
        <v>775</v>
      </c>
      <c r="E156" s="355"/>
      <c r="F156"/>
      <c r="G156" s="382"/>
      <c r="H156"/>
      <c r="I156" s="167"/>
      <c r="K156" s="10"/>
      <c r="L156" s="427"/>
      <c r="M156" s="85"/>
      <c r="O156" s="12" t="s">
        <v>820</v>
      </c>
    </row>
    <row r="157" spans="2:15" ht="17" thickBot="1" x14ac:dyDescent="0.25">
      <c r="B157" s="91"/>
      <c r="C157" s="31"/>
      <c r="D157" s="31"/>
      <c r="E157" s="31"/>
      <c r="F157" s="31"/>
      <c r="G157" s="31"/>
      <c r="H157" s="31"/>
      <c r="I157" s="31"/>
      <c r="J157" s="92"/>
      <c r="K157" s="165"/>
      <c r="L157" s="566"/>
      <c r="M157" s="94"/>
    </row>
    <row r="158" spans="2:15" x14ac:dyDescent="0.2">
      <c r="L158" s="427"/>
    </row>
    <row r="159" spans="2:15" x14ac:dyDescent="0.2">
      <c r="L159" s="427"/>
    </row>
    <row r="160" spans="2:15" x14ac:dyDescent="0.2">
      <c r="L160" s="427"/>
    </row>
    <row r="161" spans="12:12" x14ac:dyDescent="0.2">
      <c r="L161" s="427"/>
    </row>
    <row r="162" spans="12:12" x14ac:dyDescent="0.2">
      <c r="L162" s="427"/>
    </row>
    <row r="163" spans="12:12" x14ac:dyDescent="0.2">
      <c r="L163" s="427"/>
    </row>
    <row r="164" spans="12:12" x14ac:dyDescent="0.2">
      <c r="L164" s="427"/>
    </row>
    <row r="165" spans="12:12" x14ac:dyDescent="0.2">
      <c r="L165" s="427"/>
    </row>
    <row r="166" spans="12:12" x14ac:dyDescent="0.2">
      <c r="L166" s="427"/>
    </row>
    <row r="167" spans="12:12" x14ac:dyDescent="0.2">
      <c r="L167" s="427"/>
    </row>
    <row r="168" spans="12:12" x14ac:dyDescent="0.2">
      <c r="L168" s="427"/>
    </row>
    <row r="169" spans="12:12" x14ac:dyDescent="0.2">
      <c r="L169" s="427"/>
    </row>
    <row r="170" spans="12:12" x14ac:dyDescent="0.2">
      <c r="L170" s="427"/>
    </row>
    <row r="171" spans="12:12" x14ac:dyDescent="0.2">
      <c r="L171" s="427"/>
    </row>
    <row r="172" spans="12:12" x14ac:dyDescent="0.2">
      <c r="L172" s="427"/>
    </row>
    <row r="173" spans="12:12" x14ac:dyDescent="0.2">
      <c r="L173" s="427"/>
    </row>
    <row r="174" spans="12:12" x14ac:dyDescent="0.2">
      <c r="L174" s="427"/>
    </row>
    <row r="175" spans="12:12" x14ac:dyDescent="0.2">
      <c r="L175" s="427"/>
    </row>
  </sheetData>
  <mergeCells count="1">
    <mergeCell ref="B5:I5"/>
  </mergeCells>
  <conditionalFormatting sqref="L12">
    <cfRule type="cellIs" dxfId="116" priority="48" operator="equal">
      <formula>TRUE</formula>
    </cfRule>
  </conditionalFormatting>
  <conditionalFormatting sqref="L10">
    <cfRule type="cellIs" dxfId="115" priority="47" operator="equal">
      <formula>TRUE</formula>
    </cfRule>
  </conditionalFormatting>
  <conditionalFormatting sqref="L79:L80">
    <cfRule type="cellIs" dxfId="114" priority="42" operator="equal">
      <formula>0</formula>
    </cfRule>
  </conditionalFormatting>
  <conditionalFormatting sqref="L13">
    <cfRule type="cellIs" dxfId="113" priority="39" operator="equal">
      <formula>TRUE</formula>
    </cfRule>
  </conditionalFormatting>
  <conditionalFormatting sqref="L14">
    <cfRule type="cellIs" dxfId="112" priority="38" operator="equal">
      <formula>TRUE</formula>
    </cfRule>
  </conditionalFormatting>
  <conditionalFormatting sqref="L17">
    <cfRule type="cellIs" dxfId="111" priority="37" operator="equal">
      <formula>TRUE</formula>
    </cfRule>
  </conditionalFormatting>
  <conditionalFormatting sqref="L18">
    <cfRule type="cellIs" dxfId="110" priority="36" operator="equal">
      <formula>TRUE</formula>
    </cfRule>
  </conditionalFormatting>
  <conditionalFormatting sqref="L21">
    <cfRule type="cellIs" dxfId="109" priority="35" operator="equal">
      <formula>TRUE</formula>
    </cfRule>
  </conditionalFormatting>
  <conditionalFormatting sqref="L22:L24">
    <cfRule type="cellIs" dxfId="108" priority="33" operator="equal">
      <formula>TRUE</formula>
    </cfRule>
  </conditionalFormatting>
  <conditionalFormatting sqref="L26">
    <cfRule type="cellIs" dxfId="107" priority="32" operator="equal">
      <formula>TRUE</formula>
    </cfRule>
  </conditionalFormatting>
  <conditionalFormatting sqref="L30">
    <cfRule type="cellIs" dxfId="106" priority="30" operator="equal">
      <formula>TRUE</formula>
    </cfRule>
  </conditionalFormatting>
  <conditionalFormatting sqref="L31">
    <cfRule type="cellIs" dxfId="105" priority="29" operator="equal">
      <formula>TRUE</formula>
    </cfRule>
  </conditionalFormatting>
  <conditionalFormatting sqref="L32">
    <cfRule type="cellIs" dxfId="104" priority="28" operator="equal">
      <formula>TRUE</formula>
    </cfRule>
  </conditionalFormatting>
  <conditionalFormatting sqref="L29">
    <cfRule type="cellIs" dxfId="103" priority="23" operator="equal">
      <formula>TRUE</formula>
    </cfRule>
  </conditionalFormatting>
  <conditionalFormatting sqref="L37">
    <cfRule type="cellIs" dxfId="102" priority="22" operator="equal">
      <formula>TRUE</formula>
    </cfRule>
  </conditionalFormatting>
  <conditionalFormatting sqref="L45">
    <cfRule type="cellIs" dxfId="101" priority="21" operator="equal">
      <formula>TRUE</formula>
    </cfRule>
  </conditionalFormatting>
  <conditionalFormatting sqref="L55">
    <cfRule type="cellIs" dxfId="100" priority="18" operator="equal">
      <formula>TRUE</formula>
    </cfRule>
  </conditionalFormatting>
  <conditionalFormatting sqref="L38:L40">
    <cfRule type="cellIs" dxfId="99" priority="17" operator="equal">
      <formula>TRUE</formula>
    </cfRule>
  </conditionalFormatting>
  <conditionalFormatting sqref="L56:L60">
    <cfRule type="cellIs" dxfId="98" priority="16" operator="equal">
      <formula>TRUE</formula>
    </cfRule>
  </conditionalFormatting>
  <conditionalFormatting sqref="L65">
    <cfRule type="cellIs" dxfId="97" priority="14" operator="equal">
      <formula>TRUE</formula>
    </cfRule>
  </conditionalFormatting>
  <conditionalFormatting sqref="L69:L70">
    <cfRule type="cellIs" dxfId="96" priority="13" operator="equal">
      <formula>TRUE</formula>
    </cfRule>
  </conditionalFormatting>
  <conditionalFormatting sqref="L73">
    <cfRule type="cellIs" dxfId="95" priority="12" operator="equal">
      <formula>TRUE</formula>
    </cfRule>
  </conditionalFormatting>
  <conditionalFormatting sqref="L34">
    <cfRule type="cellIs" dxfId="94" priority="11" operator="equal">
      <formula>TRUE</formula>
    </cfRule>
  </conditionalFormatting>
  <conditionalFormatting sqref="L42">
    <cfRule type="cellIs" dxfId="93" priority="10" operator="equal">
      <formula>TRUE</formula>
    </cfRule>
  </conditionalFormatting>
  <conditionalFormatting sqref="L47">
    <cfRule type="cellIs" dxfId="92" priority="9" operator="equal">
      <formula>TRUE</formula>
    </cfRule>
  </conditionalFormatting>
  <conditionalFormatting sqref="L62">
    <cfRule type="cellIs" dxfId="91" priority="8" operator="equal">
      <formula>TRUE</formula>
    </cfRule>
  </conditionalFormatting>
  <conditionalFormatting sqref="L76:L78">
    <cfRule type="cellIs" dxfId="90" priority="4" operator="equal">
      <formula>TRUE</formula>
    </cfRule>
  </conditionalFormatting>
  <conditionalFormatting sqref="L81:L83">
    <cfRule type="cellIs" dxfId="89" priority="2" operator="equal">
      <formula>TRUE</formula>
    </cfRule>
  </conditionalFormatting>
  <conditionalFormatting sqref="L75">
    <cfRule type="cellIs" dxfId="88" priority="1" operator="equal">
      <formula>TRUE</formula>
    </cfRule>
  </conditionalFormatting>
  <dataValidations count="3">
    <dataValidation type="whole" allowBlank="1" showInputMessage="1" showErrorMessage="1" sqref="H69:H70 H14:H16 E14:F16 F69:F70" xr:uid="{00000000-0002-0000-0600-000000000000}">
      <formula1>0</formula1>
      <formula2>1</formula2>
    </dataValidation>
    <dataValidation type="whole" allowBlank="1" showInputMessage="1" showErrorMessage="1" sqref="E132 E105:E116 E153:E154 E143:E144 E87:F103 H87:H103 H105:H156 F105:F156" xr:uid="{00000000-0002-0000-0600-000001000000}">
      <formula1>0</formula1>
      <formula2>8760</formula2>
    </dataValidation>
    <dataValidation type="decimal" allowBlank="1" showInputMessage="1" showErrorMessage="1" sqref="H21:H62 E21:F62 E69:E70 E155:E156 E133:E142 E145:E152 E117:E131" xr:uid="{00000000-0002-0000-0600-000002000000}">
      <formula1>0</formula1>
      <formula2>1</formula2>
    </dataValidation>
  </dataValidations>
  <pageMargins left="0.75" right="0.75" top="1" bottom="1" header="0.5" footer="0.5"/>
  <pageSetup paperSize="9" orientation="portrait" horizontalDpi="4294967292" verticalDpi="4294967292"/>
  <ignoredErrors>
    <ignoredError sqref="L69 P69 E73 L73 L76:M77 M78:M80 L22:M22 P22:P24 L23:M23 E24 L24:M24 L26:M26 L30:M30 P30:P32 L31:M31 E32 L32:M32 L34:M34 L38:M38 P38:P40 L39:M39 E40 L40:M40 L42:M42 L47:M47 L56:M56 P56:P60 L57:M60 L62:M62" evalError="1"/>
    <ignoredError sqref="L70 L10 L12 L17:L18 L21 E26 L29 E34 L37 E42 L45 L55 L14" emptyCellReference="1"/>
    <ignoredError sqref="L78" evalError="1" emptyCellReference="1"/>
  </ignoredErrors>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export_data_button">
                <anchor moveWithCells="1" sizeWithCells="1">
                  <from>
                    <xdr:col>12</xdr:col>
                    <xdr:colOff>152400</xdr:colOff>
                    <xdr:row>4</xdr:row>
                    <xdr:rowOff>457200</xdr:rowOff>
                  </from>
                  <to>
                    <xdr:col>12</xdr:col>
                    <xdr:colOff>6629400</xdr:colOff>
                    <xdr:row>4</xdr:row>
                    <xdr:rowOff>673100</xdr:rowOff>
                  </to>
                </anchor>
              </controlPr>
            </control>
          </mc:Choice>
        </mc:AlternateContent>
        <mc:AlternateContent xmlns:mc="http://schemas.openxmlformats.org/markup-compatibility/2006">
          <mc:Choice Requires="x14">
            <control shapeId="2051" r:id="rId4" name="select_dashboard">
              <controlPr defaultSize="0" print="0" autoFill="0" autoPict="0" macro="[2]!select_dashboard_values">
                <anchor moveWithCells="1" sizeWithCells="1">
                  <from>
                    <xdr:col>12</xdr:col>
                    <xdr:colOff>2311400</xdr:colOff>
                    <xdr:row>4</xdr:row>
                    <xdr:rowOff>177800</xdr:rowOff>
                  </from>
                  <to>
                    <xdr:col>12</xdr:col>
                    <xdr:colOff>6629400</xdr:colOff>
                    <xdr:row>4</xdr:row>
                    <xdr:rowOff>393700</xdr:rowOff>
                  </to>
                </anchor>
              </controlPr>
            </control>
          </mc:Choice>
        </mc:AlternateContent>
        <mc:AlternateContent xmlns:mc="http://schemas.openxmlformats.org/markup-compatibility/2006">
          <mc:Choice Requires="x14">
            <control shapeId="2053" r:id="rId5" name="import_data">
              <controlPr defaultSize="0" print="0" autoFill="0" autoPict="0" macro="[2]!import_data_button">
                <anchor moveWithCells="1" sizeWithCells="1">
                  <from>
                    <xdr:col>12</xdr:col>
                    <xdr:colOff>139700</xdr:colOff>
                    <xdr:row>3</xdr:row>
                    <xdr:rowOff>63500</xdr:rowOff>
                  </from>
                  <to>
                    <xdr:col>12</xdr:col>
                    <xdr:colOff>6616700</xdr:colOff>
                    <xdr:row>4</xdr:row>
                    <xdr:rowOff>88900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B2:BO101"/>
  <sheetViews>
    <sheetView workbookViewId="0">
      <pane xSplit="2" ySplit="8" topLeftCell="C9" activePane="bottomRight" state="frozen"/>
      <selection pane="topRight" activeCell="C1" sqref="C1"/>
      <selection pane="bottomLeft" activeCell="A9" sqref="A9"/>
      <selection pane="bottomRight" activeCell="O99" sqref="O99:R99"/>
    </sheetView>
  </sheetViews>
  <sheetFormatPr baseColWidth="10" defaultRowHeight="16" x14ac:dyDescent="0.2"/>
  <cols>
    <col min="1" max="1" width="10.83203125" style="2"/>
    <col min="2" max="2" width="42.83203125" style="2" customWidth="1"/>
    <col min="3" max="67" width="13.6640625" style="2" customWidth="1"/>
    <col min="68" max="16384" width="10.83203125" style="2"/>
  </cols>
  <sheetData>
    <row r="2" spans="2:67" ht="21" x14ac:dyDescent="0.25">
      <c r="B2" s="16" t="s">
        <v>205</v>
      </c>
    </row>
    <row r="3" spans="2:67" ht="15" customHeight="1" x14ac:dyDescent="0.25">
      <c r="B3" s="16"/>
    </row>
    <row r="4" spans="2:67" ht="15" customHeight="1" x14ac:dyDescent="0.2">
      <c r="B4" s="42" t="s">
        <v>36</v>
      </c>
      <c r="C4" s="4"/>
      <c r="D4" s="4"/>
      <c r="E4" s="4"/>
      <c r="F4" s="4"/>
      <c r="G4" s="4"/>
      <c r="H4" s="5"/>
    </row>
    <row r="5" spans="2:67" ht="49" customHeight="1" x14ac:dyDescent="0.2">
      <c r="B5" s="830" t="s">
        <v>461</v>
      </c>
      <c r="C5" s="831"/>
      <c r="D5" s="831"/>
      <c r="E5" s="831"/>
      <c r="F5" s="831"/>
      <c r="G5" s="831"/>
      <c r="H5" s="832"/>
    </row>
    <row r="6" spans="2:67" ht="15" customHeight="1" thickBot="1" x14ac:dyDescent="0.25"/>
    <row r="7" spans="2:67" ht="30" customHeight="1" x14ac:dyDescent="0.2">
      <c r="B7" s="25" t="s">
        <v>55</v>
      </c>
      <c r="C7" s="26" t="s">
        <v>140</v>
      </c>
      <c r="D7" s="26" t="s">
        <v>141</v>
      </c>
      <c r="E7" s="26" t="s">
        <v>142</v>
      </c>
      <c r="F7" s="26" t="s">
        <v>143</v>
      </c>
      <c r="G7" s="26" t="s">
        <v>144</v>
      </c>
      <c r="H7" s="26" t="s">
        <v>145</v>
      </c>
      <c r="I7" s="26" t="s">
        <v>146</v>
      </c>
      <c r="J7" s="26" t="s">
        <v>147</v>
      </c>
      <c r="K7" s="26" t="s">
        <v>148</v>
      </c>
      <c r="L7" s="26" t="s">
        <v>149</v>
      </c>
      <c r="M7" s="26" t="s">
        <v>150</v>
      </c>
      <c r="N7" s="26" t="s">
        <v>151</v>
      </c>
      <c r="O7" s="26" t="s">
        <v>152</v>
      </c>
      <c r="P7" s="26" t="s">
        <v>153</v>
      </c>
      <c r="Q7" s="26" t="s">
        <v>154</v>
      </c>
      <c r="R7" s="26" t="s">
        <v>155</v>
      </c>
      <c r="S7" s="26" t="s">
        <v>156</v>
      </c>
      <c r="T7" s="26" t="s">
        <v>157</v>
      </c>
      <c r="U7" s="26" t="s">
        <v>158</v>
      </c>
      <c r="V7" s="26" t="s">
        <v>159</v>
      </c>
      <c r="W7" s="26" t="s">
        <v>160</v>
      </c>
      <c r="X7" s="26" t="s">
        <v>161</v>
      </c>
      <c r="Y7" s="26" t="s">
        <v>162</v>
      </c>
      <c r="Z7" s="26" t="s">
        <v>163</v>
      </c>
      <c r="AA7" s="26" t="s">
        <v>164</v>
      </c>
      <c r="AB7" s="26" t="s">
        <v>165</v>
      </c>
      <c r="AC7" s="26" t="s">
        <v>166</v>
      </c>
      <c r="AD7" s="26" t="s">
        <v>167</v>
      </c>
      <c r="AE7" s="26" t="s">
        <v>168</v>
      </c>
      <c r="AF7" s="26" t="s">
        <v>169</v>
      </c>
      <c r="AG7" s="26" t="s">
        <v>170</v>
      </c>
      <c r="AH7" s="26" t="s">
        <v>171</v>
      </c>
      <c r="AI7" s="26" t="s">
        <v>172</v>
      </c>
      <c r="AJ7" s="26" t="s">
        <v>173</v>
      </c>
      <c r="AK7" s="26" t="s">
        <v>174</v>
      </c>
      <c r="AL7" s="26" t="s">
        <v>175</v>
      </c>
      <c r="AM7" s="26" t="s">
        <v>176</v>
      </c>
      <c r="AN7" s="26" t="s">
        <v>177</v>
      </c>
      <c r="AO7" s="26" t="s">
        <v>178</v>
      </c>
      <c r="AP7" s="26" t="s">
        <v>179</v>
      </c>
      <c r="AQ7" s="26" t="s">
        <v>180</v>
      </c>
      <c r="AR7" s="26" t="s">
        <v>181</v>
      </c>
      <c r="AS7" s="26" t="s">
        <v>182</v>
      </c>
      <c r="AT7" s="26" t="s">
        <v>183</v>
      </c>
      <c r="AU7" s="26" t="s">
        <v>184</v>
      </c>
      <c r="AV7" s="26" t="s">
        <v>185</v>
      </c>
      <c r="AW7" s="26" t="s">
        <v>186</v>
      </c>
      <c r="AX7" s="26" t="s">
        <v>187</v>
      </c>
      <c r="AY7" s="26" t="s">
        <v>188</v>
      </c>
      <c r="AZ7" s="26" t="s">
        <v>189</v>
      </c>
      <c r="BA7" s="26" t="s">
        <v>190</v>
      </c>
      <c r="BB7" s="26" t="s">
        <v>191</v>
      </c>
      <c r="BC7" s="26" t="s">
        <v>192</v>
      </c>
      <c r="BD7" s="26" t="s">
        <v>193</v>
      </c>
      <c r="BE7" s="26" t="s">
        <v>194</v>
      </c>
      <c r="BF7" s="26" t="s">
        <v>195</v>
      </c>
      <c r="BG7" s="26" t="s">
        <v>196</v>
      </c>
      <c r="BH7" s="26" t="s">
        <v>197</v>
      </c>
      <c r="BI7" s="26" t="s">
        <v>198</v>
      </c>
      <c r="BJ7" s="26" t="s">
        <v>199</v>
      </c>
      <c r="BK7" s="26" t="s">
        <v>200</v>
      </c>
      <c r="BL7" s="26" t="s">
        <v>201</v>
      </c>
      <c r="BM7" s="26" t="s">
        <v>202</v>
      </c>
      <c r="BN7" s="58" t="s">
        <v>203</v>
      </c>
      <c r="BO7" s="27" t="s">
        <v>204</v>
      </c>
    </row>
    <row r="8" spans="2:67" x14ac:dyDescent="0.2">
      <c r="B8" s="33" t="s">
        <v>56</v>
      </c>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49"/>
      <c r="BO8" s="35"/>
    </row>
    <row r="9" spans="2:67" x14ac:dyDescent="0.2">
      <c r="B9" s="28" t="s">
        <v>57</v>
      </c>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s="46"/>
      <c r="BO9" s="29"/>
    </row>
    <row r="10" spans="2:67" x14ac:dyDescent="0.2">
      <c r="B10" s="28" t="s">
        <v>58</v>
      </c>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s="46"/>
      <c r="BO10" s="29"/>
    </row>
    <row r="11" spans="2:67" x14ac:dyDescent="0.2">
      <c r="B11" s="28" t="s">
        <v>59</v>
      </c>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s="46"/>
      <c r="BO11" s="29"/>
    </row>
    <row r="12" spans="2:67" x14ac:dyDescent="0.2">
      <c r="B12" s="28" t="s">
        <v>60</v>
      </c>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s="46"/>
      <c r="BO12" s="29"/>
    </row>
    <row r="13" spans="2:67" x14ac:dyDescent="0.2">
      <c r="B13" s="28" t="s">
        <v>61</v>
      </c>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s="46"/>
      <c r="BO13" s="29"/>
    </row>
    <row r="14" spans="2:67" ht="17" thickBot="1" x14ac:dyDescent="0.25">
      <c r="B14" s="28" t="s">
        <v>62</v>
      </c>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s="46"/>
      <c r="BO14" s="29"/>
    </row>
    <row r="15" spans="2:67" ht="17" thickBot="1" x14ac:dyDescent="0.25">
      <c r="B15" s="36" t="s">
        <v>63</v>
      </c>
      <c r="C15" s="37"/>
      <c r="D15" s="37"/>
      <c r="E15" s="37"/>
      <c r="F15" s="37"/>
      <c r="G15" s="37"/>
      <c r="H15" s="37"/>
      <c r="I15" s="37"/>
      <c r="J15" s="37"/>
      <c r="K15" s="37"/>
      <c r="L15" s="37"/>
      <c r="M15" s="37"/>
      <c r="N15" s="37"/>
      <c r="O15" s="37"/>
      <c r="P15" s="37"/>
      <c r="Q15" s="37"/>
      <c r="R15" s="37"/>
      <c r="S15" s="37"/>
      <c r="T15" s="37"/>
      <c r="U15" s="37"/>
      <c r="V15" s="37"/>
      <c r="W15" s="37"/>
      <c r="X15" s="430"/>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59"/>
      <c r="BO15" s="38"/>
    </row>
    <row r="16" spans="2:67" x14ac:dyDescent="0.2">
      <c r="B16" s="28" t="s">
        <v>64</v>
      </c>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s="46"/>
      <c r="BO16" s="29"/>
    </row>
    <row r="17" spans="2:67" ht="17" thickBot="1" x14ac:dyDescent="0.25">
      <c r="B17" s="28" t="s">
        <v>65</v>
      </c>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s="46"/>
      <c r="BO17" s="29"/>
    </row>
    <row r="18" spans="2:67" ht="17" thickBot="1" x14ac:dyDescent="0.25">
      <c r="B18" s="36" t="s">
        <v>66</v>
      </c>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59"/>
      <c r="BO18" s="38"/>
    </row>
    <row r="19" spans="2:67" x14ac:dyDescent="0.2">
      <c r="B19" s="28" t="s">
        <v>67</v>
      </c>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s="46"/>
      <c r="BO19" s="29"/>
    </row>
    <row r="20" spans="2:67" x14ac:dyDescent="0.2">
      <c r="B20" s="28" t="s">
        <v>68</v>
      </c>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s="46"/>
      <c r="BO20" s="29"/>
    </row>
    <row r="21" spans="2:67" x14ac:dyDescent="0.2">
      <c r="B21" s="28" t="s">
        <v>69</v>
      </c>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s="46"/>
      <c r="BO21" s="29"/>
    </row>
    <row r="22" spans="2:67" x14ac:dyDescent="0.2">
      <c r="B22" s="28" t="s">
        <v>70</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s="46"/>
      <c r="BO22" s="29"/>
    </row>
    <row r="23" spans="2:67" x14ac:dyDescent="0.2">
      <c r="B23" s="28" t="s">
        <v>71</v>
      </c>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s="46"/>
      <c r="BO23" s="29"/>
    </row>
    <row r="24" spans="2:67" x14ac:dyDescent="0.2">
      <c r="B24" s="39" t="s">
        <v>72</v>
      </c>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4"/>
      <c r="BO24" s="41"/>
    </row>
    <row r="25" spans="2:67" x14ac:dyDescent="0.2">
      <c r="B25" s="28" t="s">
        <v>73</v>
      </c>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s="46"/>
      <c r="BO25" s="29"/>
    </row>
    <row r="26" spans="2:67" x14ac:dyDescent="0.2">
      <c r="B26" s="28" t="s">
        <v>74</v>
      </c>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s="46"/>
      <c r="BO26" s="29"/>
    </row>
    <row r="27" spans="2:67" x14ac:dyDescent="0.2">
      <c r="B27" s="28" t="s">
        <v>75</v>
      </c>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s="46"/>
      <c r="BO27" s="29"/>
    </row>
    <row r="28" spans="2:67" x14ac:dyDescent="0.2">
      <c r="B28" s="28" t="s">
        <v>76</v>
      </c>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s="46"/>
      <c r="BO28" s="29"/>
    </row>
    <row r="29" spans="2:67" x14ac:dyDescent="0.2">
      <c r="B29" s="28" t="s">
        <v>77</v>
      </c>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s="46"/>
      <c r="BO29" s="29"/>
    </row>
    <row r="30" spans="2:67" x14ac:dyDescent="0.2">
      <c r="B30" s="28" t="s">
        <v>78</v>
      </c>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s="46"/>
      <c r="BO30" s="29"/>
    </row>
    <row r="31" spans="2:67" x14ac:dyDescent="0.2">
      <c r="B31" s="28" t="s">
        <v>79</v>
      </c>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s="46"/>
      <c r="BO31" s="29"/>
    </row>
    <row r="32" spans="2:67" x14ac:dyDescent="0.2">
      <c r="B32" s="28" t="s">
        <v>80</v>
      </c>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s="46"/>
      <c r="BO32" s="29"/>
    </row>
    <row r="33" spans="2:67" x14ac:dyDescent="0.2">
      <c r="B33" s="28" t="s">
        <v>81</v>
      </c>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s="46"/>
      <c r="BO33" s="29"/>
    </row>
    <row r="34" spans="2:67" x14ac:dyDescent="0.2">
      <c r="B34" s="28" t="s">
        <v>82</v>
      </c>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s="46"/>
      <c r="BO34" s="29"/>
    </row>
    <row r="35" spans="2:67" x14ac:dyDescent="0.2">
      <c r="B35" s="28" t="s">
        <v>83</v>
      </c>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s="46"/>
      <c r="BO35" s="29"/>
    </row>
    <row r="36" spans="2:67" x14ac:dyDescent="0.2">
      <c r="B36" s="28" t="s">
        <v>84</v>
      </c>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s="46"/>
      <c r="BO36" s="29"/>
    </row>
    <row r="37" spans="2:67" x14ac:dyDescent="0.2">
      <c r="B37" s="28" t="s">
        <v>85</v>
      </c>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s="46"/>
      <c r="BO37" s="29"/>
    </row>
    <row r="38" spans="2:67" x14ac:dyDescent="0.2">
      <c r="B38" s="28" t="s">
        <v>86</v>
      </c>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s="46"/>
      <c r="BO38" s="29"/>
    </row>
    <row r="39" spans="2:67" ht="17" thickBot="1" x14ac:dyDescent="0.25">
      <c r="B39" s="28" t="s">
        <v>87</v>
      </c>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s="46"/>
      <c r="BO39" s="29"/>
    </row>
    <row r="40" spans="2:67" ht="17" thickBot="1" x14ac:dyDescent="0.25">
      <c r="B40" s="36" t="s">
        <v>88</v>
      </c>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59"/>
      <c r="BO40" s="38"/>
    </row>
    <row r="41" spans="2:67" x14ac:dyDescent="0.2">
      <c r="B41" s="28" t="s">
        <v>89</v>
      </c>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s="46"/>
      <c r="BO41" s="29"/>
    </row>
    <row r="42" spans="2:67" x14ac:dyDescent="0.2">
      <c r="B42" s="28" t="s">
        <v>90</v>
      </c>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s="46"/>
      <c r="BO42" s="29"/>
    </row>
    <row r="43" spans="2:67" x14ac:dyDescent="0.2">
      <c r="B43" s="28" t="s">
        <v>76</v>
      </c>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s="46"/>
      <c r="BO43" s="29"/>
    </row>
    <row r="44" spans="2:67" x14ac:dyDescent="0.2">
      <c r="B44" s="28" t="s">
        <v>77</v>
      </c>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s="46"/>
      <c r="BO44" s="29"/>
    </row>
    <row r="45" spans="2:67" x14ac:dyDescent="0.2">
      <c r="B45" s="28" t="s">
        <v>91</v>
      </c>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s="46"/>
      <c r="BO45" s="29"/>
    </row>
    <row r="46" spans="2:67" x14ac:dyDescent="0.2">
      <c r="B46" s="28" t="s">
        <v>78</v>
      </c>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s="46"/>
      <c r="BO46" s="29"/>
    </row>
    <row r="47" spans="2:67" x14ac:dyDescent="0.2">
      <c r="B47" s="28" t="s">
        <v>79</v>
      </c>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s="46"/>
      <c r="BO47" s="29"/>
    </row>
    <row r="48" spans="2:67" x14ac:dyDescent="0.2">
      <c r="B48" s="28" t="s">
        <v>80</v>
      </c>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s="46"/>
      <c r="BO48" s="29"/>
    </row>
    <row r="49" spans="2:67" x14ac:dyDescent="0.2">
      <c r="B49" s="28" t="s">
        <v>81</v>
      </c>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s="46"/>
      <c r="BO49" s="29"/>
    </row>
    <row r="50" spans="2:67" x14ac:dyDescent="0.2">
      <c r="B50" s="28" t="s">
        <v>83</v>
      </c>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s="46"/>
      <c r="BO50" s="29"/>
    </row>
    <row r="51" spans="2:67" x14ac:dyDescent="0.2">
      <c r="B51" s="28" t="s">
        <v>92</v>
      </c>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s="46"/>
      <c r="BO51" s="29"/>
    </row>
    <row r="52" spans="2:67" x14ac:dyDescent="0.2">
      <c r="B52" s="28" t="s">
        <v>84</v>
      </c>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s="46"/>
      <c r="BO52" s="29"/>
    </row>
    <row r="53" spans="2:67" x14ac:dyDescent="0.2">
      <c r="B53" s="28" t="s">
        <v>93</v>
      </c>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s="46"/>
      <c r="BO53" s="29"/>
    </row>
    <row r="54" spans="2:67" x14ac:dyDescent="0.2">
      <c r="B54" s="28" t="s">
        <v>94</v>
      </c>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s="46"/>
      <c r="BO54" s="29"/>
    </row>
    <row r="55" spans="2:67" x14ac:dyDescent="0.2">
      <c r="B55" s="28" t="s">
        <v>95</v>
      </c>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s="46"/>
      <c r="BO55" s="29"/>
    </row>
    <row r="56" spans="2:67" x14ac:dyDescent="0.2">
      <c r="B56" s="28" t="s">
        <v>86</v>
      </c>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s="46"/>
      <c r="BO56" s="29"/>
    </row>
    <row r="57" spans="2:67" x14ac:dyDescent="0.2">
      <c r="B57" s="28" t="s">
        <v>96</v>
      </c>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s="46"/>
      <c r="BO57" s="29"/>
    </row>
    <row r="58" spans="2:67" ht="17" thickBot="1" x14ac:dyDescent="0.25">
      <c r="B58" s="28" t="s">
        <v>97</v>
      </c>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s="46"/>
      <c r="BO58" s="29"/>
    </row>
    <row r="59" spans="2:67" ht="17" thickBot="1" x14ac:dyDescent="0.25">
      <c r="B59" s="36" t="s">
        <v>98</v>
      </c>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59"/>
      <c r="BO59" s="38"/>
    </row>
    <row r="60" spans="2:67" ht="17" thickBot="1" x14ac:dyDescent="0.25">
      <c r="B60" s="36" t="s">
        <v>52</v>
      </c>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59"/>
      <c r="BO60" s="38"/>
    </row>
    <row r="61" spans="2:67" x14ac:dyDescent="0.2">
      <c r="B61" s="28" t="s">
        <v>99</v>
      </c>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s="46"/>
      <c r="BO61" s="29"/>
    </row>
    <row r="62" spans="2:67" x14ac:dyDescent="0.2">
      <c r="B62" s="28" t="s">
        <v>100</v>
      </c>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s="46"/>
      <c r="BO62" s="29"/>
    </row>
    <row r="63" spans="2:67" x14ac:dyDescent="0.2">
      <c r="B63" s="28" t="s">
        <v>101</v>
      </c>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s="46"/>
      <c r="BO63" s="29"/>
    </row>
    <row r="64" spans="2:67" x14ac:dyDescent="0.2">
      <c r="B64" s="28" t="s">
        <v>102</v>
      </c>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s="46"/>
      <c r="BO64" s="29"/>
    </row>
    <row r="65" spans="2:67" x14ac:dyDescent="0.2">
      <c r="B65" s="28" t="s">
        <v>103</v>
      </c>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s="46"/>
      <c r="BO65" s="29"/>
    </row>
    <row r="66" spans="2:67" x14ac:dyDescent="0.2">
      <c r="B66" s="28" t="s">
        <v>104</v>
      </c>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s="46"/>
      <c r="BO66" s="29"/>
    </row>
    <row r="67" spans="2:67" x14ac:dyDescent="0.2">
      <c r="B67" s="28" t="s">
        <v>105</v>
      </c>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s="46"/>
      <c r="BO67" s="29"/>
    </row>
    <row r="68" spans="2:67" x14ac:dyDescent="0.2">
      <c r="B68" s="28" t="s">
        <v>106</v>
      </c>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s="46"/>
      <c r="BO68" s="29"/>
    </row>
    <row r="69" spans="2:67" x14ac:dyDescent="0.2">
      <c r="B69" s="28" t="s">
        <v>107</v>
      </c>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s="46"/>
      <c r="BO69" s="29"/>
    </row>
    <row r="70" spans="2:67" x14ac:dyDescent="0.2">
      <c r="B70" s="28" t="s">
        <v>108</v>
      </c>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s="46"/>
      <c r="BO70" s="29"/>
    </row>
    <row r="71" spans="2:67" x14ac:dyDescent="0.2">
      <c r="B71" s="28" t="s">
        <v>109</v>
      </c>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s="46"/>
      <c r="BO71" s="29"/>
    </row>
    <row r="72" spans="2:67" x14ac:dyDescent="0.2">
      <c r="B72" s="28" t="s">
        <v>110</v>
      </c>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s="46"/>
      <c r="BO72" s="29"/>
    </row>
    <row r="73" spans="2:67" ht="17" thickBot="1" x14ac:dyDescent="0.25">
      <c r="B73" s="28" t="s">
        <v>111</v>
      </c>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s="46"/>
      <c r="BO73" s="29"/>
    </row>
    <row r="74" spans="2:67" ht="17" thickBot="1" x14ac:dyDescent="0.25">
      <c r="B74" s="36" t="s">
        <v>112</v>
      </c>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c r="BI74" s="37"/>
      <c r="BJ74" s="37"/>
      <c r="BK74" s="37"/>
      <c r="BL74" s="37"/>
      <c r="BM74" s="37"/>
      <c r="BN74" s="59"/>
      <c r="BO74" s="38"/>
    </row>
    <row r="75" spans="2:67" x14ac:dyDescent="0.2">
      <c r="B75" s="28" t="s">
        <v>113</v>
      </c>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s="46"/>
      <c r="BO75" s="29"/>
    </row>
    <row r="76" spans="2:67" x14ac:dyDescent="0.2">
      <c r="B76" s="28" t="s">
        <v>114</v>
      </c>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s="46"/>
      <c r="BO76" s="29"/>
    </row>
    <row r="77" spans="2:67" x14ac:dyDescent="0.2">
      <c r="B77" s="28" t="s">
        <v>115</v>
      </c>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s="46"/>
      <c r="BO77" s="29"/>
    </row>
    <row r="78" spans="2:67" x14ac:dyDescent="0.2">
      <c r="B78" s="28" t="s">
        <v>116</v>
      </c>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s="46"/>
      <c r="BO78" s="29"/>
    </row>
    <row r="79" spans="2:67" x14ac:dyDescent="0.2">
      <c r="B79" s="28" t="s">
        <v>117</v>
      </c>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s="46"/>
      <c r="BO79" s="29"/>
    </row>
    <row r="80" spans="2:67" ht="17" thickBot="1" x14ac:dyDescent="0.25">
      <c r="B80" s="28" t="s">
        <v>118</v>
      </c>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s="46"/>
      <c r="BO80" s="29"/>
    </row>
    <row r="81" spans="2:67" ht="17" thickBot="1" x14ac:dyDescent="0.25">
      <c r="B81" s="36" t="s">
        <v>119</v>
      </c>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c r="BE81" s="37"/>
      <c r="BF81" s="37"/>
      <c r="BG81" s="37"/>
      <c r="BH81" s="37"/>
      <c r="BI81" s="37"/>
      <c r="BJ81" s="37"/>
      <c r="BK81" s="37"/>
      <c r="BL81" s="37"/>
      <c r="BM81" s="37"/>
      <c r="BN81" s="59"/>
      <c r="BO81" s="38"/>
    </row>
    <row r="82" spans="2:67" x14ac:dyDescent="0.2">
      <c r="B82" s="28" t="s">
        <v>120</v>
      </c>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s="46"/>
      <c r="BO82" s="29"/>
    </row>
    <row r="83" spans="2:67" x14ac:dyDescent="0.2">
      <c r="B83" s="28" t="s">
        <v>121</v>
      </c>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s="46"/>
      <c r="BO83" s="29"/>
    </row>
    <row r="84" spans="2:67" x14ac:dyDescent="0.2">
      <c r="B84" s="28" t="s">
        <v>122</v>
      </c>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s="46"/>
      <c r="BO84" s="29"/>
    </row>
    <row r="85" spans="2:67" x14ac:dyDescent="0.2">
      <c r="B85" s="28" t="s">
        <v>123</v>
      </c>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s="46"/>
      <c r="BO85" s="29"/>
    </row>
    <row r="86" spans="2:67" ht="17" thickBot="1" x14ac:dyDescent="0.25">
      <c r="B86" s="28" t="s">
        <v>124</v>
      </c>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s="46"/>
      <c r="BO86" s="29"/>
    </row>
    <row r="87" spans="2:67" ht="17" thickBot="1" x14ac:dyDescent="0.25">
      <c r="B87" s="36" t="s">
        <v>125</v>
      </c>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c r="BN87" s="59"/>
      <c r="BO87" s="38"/>
    </row>
    <row r="88" spans="2:67" x14ac:dyDescent="0.2">
      <c r="B88" s="28" t="s">
        <v>126</v>
      </c>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s="46"/>
      <c r="BO88" s="29"/>
    </row>
    <row r="89" spans="2:67" x14ac:dyDescent="0.2">
      <c r="B89" s="28" t="s">
        <v>127</v>
      </c>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s="46"/>
      <c r="BO89" s="29"/>
    </row>
    <row r="90" spans="2:67" x14ac:dyDescent="0.2">
      <c r="B90" s="28" t="s">
        <v>128</v>
      </c>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s="46"/>
      <c r="BO90" s="29"/>
    </row>
    <row r="91" spans="2:67" ht="17" thickBot="1" x14ac:dyDescent="0.25">
      <c r="B91" s="28" t="s">
        <v>129</v>
      </c>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s="46"/>
      <c r="BO91" s="29"/>
    </row>
    <row r="92" spans="2:67" ht="17" thickBot="1" x14ac:dyDescent="0.25">
      <c r="B92" s="36" t="s">
        <v>130</v>
      </c>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37"/>
      <c r="BF92" s="37"/>
      <c r="BG92" s="37"/>
      <c r="BH92" s="37"/>
      <c r="BI92" s="37"/>
      <c r="BJ92" s="37"/>
      <c r="BK92" s="37"/>
      <c r="BL92" s="37"/>
      <c r="BM92" s="37"/>
      <c r="BN92" s="59"/>
      <c r="BO92" s="38"/>
    </row>
    <row r="93" spans="2:67" x14ac:dyDescent="0.2">
      <c r="B93" s="28" t="s">
        <v>131</v>
      </c>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s="46"/>
      <c r="BO93" s="29"/>
    </row>
    <row r="94" spans="2:67" x14ac:dyDescent="0.2">
      <c r="B94" s="28" t="s">
        <v>132</v>
      </c>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s="46"/>
      <c r="BO94" s="29"/>
    </row>
    <row r="95" spans="2:67" x14ac:dyDescent="0.2">
      <c r="B95" s="28" t="s">
        <v>133</v>
      </c>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s="46"/>
      <c r="BO95" s="29"/>
    </row>
    <row r="96" spans="2:67" ht="17" thickBot="1" x14ac:dyDescent="0.25">
      <c r="B96" s="28" t="s">
        <v>134</v>
      </c>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s="46"/>
      <c r="BO96" s="29"/>
    </row>
    <row r="97" spans="2:67" ht="17" thickBot="1" x14ac:dyDescent="0.25">
      <c r="B97" s="36" t="s">
        <v>135</v>
      </c>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c r="BN97" s="59"/>
      <c r="BO97" s="38"/>
    </row>
    <row r="98" spans="2:67" x14ac:dyDescent="0.2">
      <c r="B98" s="28" t="s">
        <v>136</v>
      </c>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s="46"/>
      <c r="BO98" s="29"/>
    </row>
    <row r="99" spans="2:67" x14ac:dyDescent="0.2">
      <c r="B99" s="28" t="s">
        <v>137</v>
      </c>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s="46"/>
      <c r="BO99" s="29"/>
    </row>
    <row r="100" spans="2:67" x14ac:dyDescent="0.2">
      <c r="B100" s="28" t="s">
        <v>138</v>
      </c>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s="46"/>
      <c r="BO100" s="29"/>
    </row>
    <row r="101" spans="2:67" ht="17" thickBot="1" x14ac:dyDescent="0.25">
      <c r="B101" s="30" t="s">
        <v>139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60"/>
      <c r="BO101" s="32"/>
    </row>
  </sheetData>
  <mergeCells count="1">
    <mergeCell ref="B5:H5"/>
  </mergeCells>
  <conditionalFormatting sqref="C9:BO101">
    <cfRule type="cellIs" dxfId="87" priority="1" operator="notBetween">
      <formula>-999999999999999</formula>
      <formula>999999999999999</formula>
    </cfRule>
  </conditionalFormatting>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B2:AR17"/>
  <sheetViews>
    <sheetView workbookViewId="0">
      <pane xSplit="4" topLeftCell="E1" activePane="topRight" state="frozen"/>
      <selection pane="topRight"/>
    </sheetView>
  </sheetViews>
  <sheetFormatPr baseColWidth="10" defaultRowHeight="16" x14ac:dyDescent="0.2"/>
  <cols>
    <col min="1" max="1" width="10.83203125" style="2"/>
    <col min="2" max="2" width="13.83203125" style="2" customWidth="1"/>
    <col min="3" max="3" width="16.5" style="2" customWidth="1"/>
    <col min="4" max="4" width="27.1640625" style="2" customWidth="1"/>
    <col min="5" max="43" width="12.6640625" style="2" customWidth="1"/>
    <col min="44" max="44" width="18.5" style="2" bestFit="1" customWidth="1"/>
    <col min="45" max="16384" width="10.83203125" style="2"/>
  </cols>
  <sheetData>
    <row r="2" spans="2:44" ht="21" x14ac:dyDescent="0.25">
      <c r="B2" s="16" t="s">
        <v>230</v>
      </c>
    </row>
    <row r="4" spans="2:44" x14ac:dyDescent="0.2">
      <c r="B4" s="3" t="s">
        <v>36</v>
      </c>
      <c r="C4" s="4"/>
      <c r="D4" s="4"/>
      <c r="E4" s="4"/>
      <c r="F4" s="5"/>
    </row>
    <row r="5" spans="2:44" ht="47" customHeight="1" x14ac:dyDescent="0.2">
      <c r="B5" s="827" t="s">
        <v>738</v>
      </c>
      <c r="C5" s="828"/>
      <c r="D5" s="828"/>
      <c r="E5" s="828"/>
      <c r="F5" s="829"/>
    </row>
    <row r="6" spans="2:44" ht="17" thickBot="1" x14ac:dyDescent="0.25"/>
    <row r="7" spans="2:44" x14ac:dyDescent="0.2">
      <c r="B7" s="283"/>
      <c r="C7" s="104"/>
      <c r="D7" s="400" t="s">
        <v>231</v>
      </c>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c r="AQ7" s="104"/>
      <c r="AR7" s="83"/>
    </row>
    <row r="8" spans="2:44" x14ac:dyDescent="0.2">
      <c r="B8" s="278"/>
      <c r="C8"/>
      <c r="D8" s="47" t="s">
        <v>56</v>
      </c>
      <c r="E8" t="s">
        <v>232</v>
      </c>
      <c r="F8" s="52" t="s">
        <v>226</v>
      </c>
      <c r="G8" s="52" t="s">
        <v>89</v>
      </c>
      <c r="H8" t="s">
        <v>90</v>
      </c>
      <c r="I8" t="s">
        <v>79</v>
      </c>
      <c r="J8" t="s">
        <v>78</v>
      </c>
      <c r="K8" t="s">
        <v>80</v>
      </c>
      <c r="L8" t="s">
        <v>77</v>
      </c>
      <c r="M8" t="s">
        <v>76</v>
      </c>
      <c r="N8" t="s">
        <v>81</v>
      </c>
      <c r="O8" t="s">
        <v>83</v>
      </c>
      <c r="P8" t="s">
        <v>92</v>
      </c>
      <c r="Q8" t="s">
        <v>91</v>
      </c>
      <c r="R8" t="s">
        <v>84</v>
      </c>
      <c r="S8" t="s">
        <v>86</v>
      </c>
      <c r="T8" t="s">
        <v>233</v>
      </c>
      <c r="U8" s="46" t="s">
        <v>227</v>
      </c>
      <c r="V8" t="s">
        <v>99</v>
      </c>
      <c r="W8" t="s">
        <v>100</v>
      </c>
      <c r="X8" t="s">
        <v>101</v>
      </c>
      <c r="Y8" t="s">
        <v>102</v>
      </c>
      <c r="Z8" t="s">
        <v>103</v>
      </c>
      <c r="AA8" t="s">
        <v>104</v>
      </c>
      <c r="AB8" t="s">
        <v>105</v>
      </c>
      <c r="AC8" t="s">
        <v>106</v>
      </c>
      <c r="AD8" t="s">
        <v>234</v>
      </c>
      <c r="AE8" t="s">
        <v>108</v>
      </c>
      <c r="AF8" t="s">
        <v>109</v>
      </c>
      <c r="AG8" t="s">
        <v>110</v>
      </c>
      <c r="AH8" t="s">
        <v>235</v>
      </c>
      <c r="AI8" s="46" t="s">
        <v>236</v>
      </c>
      <c r="AJ8" t="s">
        <v>115</v>
      </c>
      <c r="AK8" t="s">
        <v>116</v>
      </c>
      <c r="AL8" t="s">
        <v>237</v>
      </c>
      <c r="AM8" s="46" t="s">
        <v>119</v>
      </c>
      <c r="AN8" t="s">
        <v>238</v>
      </c>
      <c r="AO8" t="s">
        <v>120</v>
      </c>
      <c r="AP8" t="s">
        <v>49</v>
      </c>
      <c r="AQ8" t="s">
        <v>123</v>
      </c>
      <c r="AR8" s="29" t="s">
        <v>239</v>
      </c>
    </row>
    <row r="9" spans="2:44" x14ac:dyDescent="0.2">
      <c r="B9" s="278" t="s">
        <v>240</v>
      </c>
      <c r="C9" s="40" t="s">
        <v>55</v>
      </c>
      <c r="D9" s="45" t="s">
        <v>241</v>
      </c>
      <c r="E9" s="40"/>
      <c r="F9" s="53"/>
      <c r="G9" s="53"/>
      <c r="H9" s="40"/>
      <c r="I9" s="40"/>
      <c r="J9" s="40"/>
      <c r="K9" s="40"/>
      <c r="L9" s="40"/>
      <c r="M9" s="40"/>
      <c r="N9" s="40"/>
      <c r="O9" s="40"/>
      <c r="P9" s="40"/>
      <c r="Q9" s="40"/>
      <c r="R9" s="40"/>
      <c r="S9" s="40"/>
      <c r="T9" s="40"/>
      <c r="U9" s="44"/>
      <c r="V9" s="40"/>
      <c r="W9" s="40"/>
      <c r="X9" s="40"/>
      <c r="Y9" s="40"/>
      <c r="Z9" s="40"/>
      <c r="AA9" s="40"/>
      <c r="AB9" s="40"/>
      <c r="AC9" s="40"/>
      <c r="AD9" s="40"/>
      <c r="AE9" s="40"/>
      <c r="AF9" s="40"/>
      <c r="AG9" s="40"/>
      <c r="AH9" s="40"/>
      <c r="AI9" s="44"/>
      <c r="AJ9" s="40"/>
      <c r="AK9" s="40"/>
      <c r="AL9" s="40"/>
      <c r="AM9" s="44"/>
      <c r="AN9" s="40"/>
      <c r="AO9" s="40"/>
      <c r="AP9" s="40"/>
      <c r="AQ9" s="40"/>
      <c r="AR9" s="41"/>
    </row>
    <row r="10" spans="2:44" x14ac:dyDescent="0.2">
      <c r="B10" s="278" t="s">
        <v>220</v>
      </c>
      <c r="C10" t="s">
        <v>242</v>
      </c>
      <c r="D10" s="47" t="s">
        <v>68</v>
      </c>
      <c r="E10"/>
      <c r="F10" s="52"/>
      <c r="G10" s="52"/>
      <c r="H10"/>
      <c r="I10"/>
      <c r="J10"/>
      <c r="K10"/>
      <c r="L10"/>
      <c r="M10"/>
      <c r="N10"/>
      <c r="O10"/>
      <c r="P10"/>
      <c r="Q10"/>
      <c r="R10"/>
      <c r="S10"/>
      <c r="T10"/>
      <c r="U10" s="46"/>
      <c r="V10"/>
      <c r="W10"/>
      <c r="X10"/>
      <c r="Y10"/>
      <c r="Z10"/>
      <c r="AA10"/>
      <c r="AB10"/>
      <c r="AC10"/>
      <c r="AD10"/>
      <c r="AE10"/>
      <c r="AF10"/>
      <c r="AG10"/>
      <c r="AH10"/>
      <c r="AI10" s="46"/>
      <c r="AJ10"/>
      <c r="AK10"/>
      <c r="AL10"/>
      <c r="AM10" s="46"/>
      <c r="AN10"/>
      <c r="AO10"/>
      <c r="AP10"/>
      <c r="AQ10"/>
      <c r="AR10" s="29"/>
    </row>
    <row r="11" spans="2:44" x14ac:dyDescent="0.2">
      <c r="B11" s="278"/>
      <c r="C11"/>
      <c r="D11" s="47" t="s">
        <v>70</v>
      </c>
      <c r="E11"/>
      <c r="F11" s="52"/>
      <c r="G11" s="52"/>
      <c r="H11"/>
      <c r="I11"/>
      <c r="J11"/>
      <c r="K11"/>
      <c r="L11"/>
      <c r="M11"/>
      <c r="N11"/>
      <c r="O11"/>
      <c r="P11"/>
      <c r="Q11"/>
      <c r="R11"/>
      <c r="S11"/>
      <c r="T11"/>
      <c r="U11" s="46"/>
      <c r="V11"/>
      <c r="W11"/>
      <c r="X11"/>
      <c r="Y11"/>
      <c r="Z11"/>
      <c r="AA11"/>
      <c r="AB11"/>
      <c r="AC11"/>
      <c r="AD11"/>
      <c r="AE11"/>
      <c r="AF11"/>
      <c r="AG11"/>
      <c r="AH11"/>
      <c r="AI11" s="46"/>
      <c r="AJ11"/>
      <c r="AK11"/>
      <c r="AL11"/>
      <c r="AM11" s="46"/>
      <c r="AN11"/>
      <c r="AO11"/>
      <c r="AP11"/>
      <c r="AQ11"/>
      <c r="AR11" s="29"/>
    </row>
    <row r="12" spans="2:44" x14ac:dyDescent="0.2">
      <c r="B12" s="278"/>
      <c r="C12"/>
      <c r="D12" s="47" t="s">
        <v>72</v>
      </c>
      <c r="E12"/>
      <c r="F12" s="52"/>
      <c r="G12" s="52"/>
      <c r="H12"/>
      <c r="I12"/>
      <c r="J12"/>
      <c r="K12"/>
      <c r="L12"/>
      <c r="M12"/>
      <c r="N12"/>
      <c r="O12"/>
      <c r="P12"/>
      <c r="Q12"/>
      <c r="R12"/>
      <c r="S12"/>
      <c r="T12"/>
      <c r="U12" s="46"/>
      <c r="V12"/>
      <c r="W12"/>
      <c r="X12"/>
      <c r="Y12"/>
      <c r="Z12"/>
      <c r="AA12"/>
      <c r="AB12"/>
      <c r="AC12"/>
      <c r="AD12"/>
      <c r="AE12"/>
      <c r="AF12"/>
      <c r="AG12"/>
      <c r="AH12"/>
      <c r="AI12" s="46"/>
      <c r="AJ12"/>
      <c r="AK12"/>
      <c r="AL12"/>
      <c r="AM12" s="46"/>
      <c r="AN12"/>
      <c r="AO12"/>
      <c r="AP12"/>
      <c r="AQ12"/>
      <c r="AR12" s="29"/>
    </row>
    <row r="13" spans="2:44" x14ac:dyDescent="0.2">
      <c r="B13" s="278"/>
      <c r="C13" s="40"/>
      <c r="D13" s="45" t="s">
        <v>243</v>
      </c>
      <c r="E13" s="40"/>
      <c r="F13" s="53"/>
      <c r="G13" s="53"/>
      <c r="H13" s="40"/>
      <c r="I13" s="40"/>
      <c r="J13" s="40"/>
      <c r="K13" s="40"/>
      <c r="L13" s="40"/>
      <c r="M13" s="40"/>
      <c r="N13" s="40"/>
      <c r="O13" s="40"/>
      <c r="P13" s="40"/>
      <c r="Q13" s="40"/>
      <c r="R13" s="40"/>
      <c r="S13" s="40"/>
      <c r="T13" s="40"/>
      <c r="U13" s="44"/>
      <c r="V13" s="40"/>
      <c r="W13" s="40"/>
      <c r="X13" s="40"/>
      <c r="Y13" s="40"/>
      <c r="Z13" s="40"/>
      <c r="AA13" s="40"/>
      <c r="AB13" s="40"/>
      <c r="AC13" s="40"/>
      <c r="AD13" s="40"/>
      <c r="AE13" s="40"/>
      <c r="AF13" s="40"/>
      <c r="AG13" s="40"/>
      <c r="AH13" s="40"/>
      <c r="AI13" s="44"/>
      <c r="AJ13" s="40"/>
      <c r="AK13" s="40"/>
      <c r="AL13" s="40"/>
      <c r="AM13" s="44"/>
      <c r="AN13" s="40"/>
      <c r="AO13" s="40"/>
      <c r="AP13" s="40"/>
      <c r="AQ13" s="40"/>
      <c r="AR13" s="41"/>
    </row>
    <row r="14" spans="2:44" x14ac:dyDescent="0.2">
      <c r="B14" s="278"/>
      <c r="C14" t="s">
        <v>244</v>
      </c>
      <c r="D14" s="47" t="s">
        <v>68</v>
      </c>
      <c r="E14"/>
      <c r="F14" s="52"/>
      <c r="G14" s="52"/>
      <c r="H14"/>
      <c r="I14"/>
      <c r="J14"/>
      <c r="K14"/>
      <c r="L14"/>
      <c r="M14"/>
      <c r="N14"/>
      <c r="O14"/>
      <c r="P14"/>
      <c r="Q14"/>
      <c r="R14"/>
      <c r="S14"/>
      <c r="T14"/>
      <c r="U14" s="46"/>
      <c r="V14"/>
      <c r="W14"/>
      <c r="X14"/>
      <c r="Y14"/>
      <c r="Z14"/>
      <c r="AA14"/>
      <c r="AB14"/>
      <c r="AC14"/>
      <c r="AD14"/>
      <c r="AE14"/>
      <c r="AF14"/>
      <c r="AG14"/>
      <c r="AH14"/>
      <c r="AI14" s="46"/>
      <c r="AJ14"/>
      <c r="AK14"/>
      <c r="AL14"/>
      <c r="AM14" s="46"/>
      <c r="AN14"/>
      <c r="AO14"/>
      <c r="AP14"/>
      <c r="AQ14"/>
      <c r="AR14" s="29"/>
    </row>
    <row r="15" spans="2:44" x14ac:dyDescent="0.2">
      <c r="B15" s="278"/>
      <c r="C15"/>
      <c r="D15" s="47" t="s">
        <v>70</v>
      </c>
      <c r="E15"/>
      <c r="F15" s="52"/>
      <c r="G15" s="52"/>
      <c r="H15"/>
      <c r="I15"/>
      <c r="J15"/>
      <c r="K15"/>
      <c r="L15"/>
      <c r="M15"/>
      <c r="N15"/>
      <c r="O15"/>
      <c r="P15"/>
      <c r="Q15"/>
      <c r="R15"/>
      <c r="S15"/>
      <c r="T15"/>
      <c r="U15" s="46"/>
      <c r="V15"/>
      <c r="W15"/>
      <c r="X15"/>
      <c r="Y15"/>
      <c r="Z15"/>
      <c r="AA15"/>
      <c r="AB15"/>
      <c r="AC15"/>
      <c r="AD15"/>
      <c r="AE15"/>
      <c r="AF15"/>
      <c r="AG15"/>
      <c r="AH15"/>
      <c r="AI15" s="46"/>
      <c r="AJ15"/>
      <c r="AK15"/>
      <c r="AL15"/>
      <c r="AM15" s="46"/>
      <c r="AN15"/>
      <c r="AO15"/>
      <c r="AP15"/>
      <c r="AQ15"/>
      <c r="AR15" s="29"/>
    </row>
    <row r="16" spans="2:44" x14ac:dyDescent="0.2">
      <c r="B16" s="278"/>
      <c r="C16"/>
      <c r="D16" s="47" t="s">
        <v>72</v>
      </c>
      <c r="E16"/>
      <c r="F16" s="52"/>
      <c r="G16" s="52"/>
      <c r="H16"/>
      <c r="I16"/>
      <c r="J16"/>
      <c r="K16"/>
      <c r="L16"/>
      <c r="M16"/>
      <c r="N16"/>
      <c r="O16"/>
      <c r="P16"/>
      <c r="Q16"/>
      <c r="R16"/>
      <c r="S16"/>
      <c r="T16"/>
      <c r="U16" s="46"/>
      <c r="V16"/>
      <c r="W16"/>
      <c r="X16"/>
      <c r="Y16"/>
      <c r="Z16"/>
      <c r="AA16"/>
      <c r="AB16"/>
      <c r="AC16"/>
      <c r="AD16"/>
      <c r="AE16"/>
      <c r="AF16"/>
      <c r="AG16"/>
      <c r="AH16"/>
      <c r="AI16" s="46"/>
      <c r="AJ16"/>
      <c r="AK16"/>
      <c r="AL16"/>
      <c r="AM16" s="46"/>
      <c r="AN16"/>
      <c r="AO16"/>
      <c r="AP16"/>
      <c r="AQ16"/>
      <c r="AR16" s="29"/>
    </row>
    <row r="17" spans="2:44" ht="17" thickBot="1" x14ac:dyDescent="0.25">
      <c r="B17" s="401"/>
      <c r="C17" s="31"/>
      <c r="D17" s="108" t="s">
        <v>243</v>
      </c>
      <c r="E17" s="31"/>
      <c r="F17" s="133"/>
      <c r="G17" s="133"/>
      <c r="H17" s="31"/>
      <c r="I17" s="31"/>
      <c r="J17" s="31"/>
      <c r="K17" s="31"/>
      <c r="L17" s="31"/>
      <c r="M17" s="31"/>
      <c r="N17" s="31"/>
      <c r="O17" s="31"/>
      <c r="P17" s="31"/>
      <c r="Q17" s="31"/>
      <c r="R17" s="31"/>
      <c r="S17" s="31"/>
      <c r="T17" s="31"/>
      <c r="U17" s="60"/>
      <c r="V17" s="31"/>
      <c r="W17" s="31"/>
      <c r="X17" s="31"/>
      <c r="Y17" s="31"/>
      <c r="Z17" s="31"/>
      <c r="AA17" s="31"/>
      <c r="AB17" s="31"/>
      <c r="AC17" s="31"/>
      <c r="AD17" s="31"/>
      <c r="AE17" s="31"/>
      <c r="AF17" s="31"/>
      <c r="AG17" s="31"/>
      <c r="AH17" s="31"/>
      <c r="AI17" s="60"/>
      <c r="AJ17" s="31"/>
      <c r="AK17" s="31"/>
      <c r="AL17" s="31"/>
      <c r="AM17" s="60"/>
      <c r="AN17" s="31"/>
      <c r="AO17" s="31"/>
      <c r="AP17" s="31"/>
      <c r="AQ17" s="31"/>
      <c r="AR17" s="32"/>
    </row>
  </sheetData>
  <mergeCells count="1">
    <mergeCell ref="B5:F5"/>
  </mergeCells>
  <conditionalFormatting sqref="E10:AR11 E13:AR13 E15:AR17">
    <cfRule type="cellIs" dxfId="86" priority="1" operator="notBetween">
      <formula>-999999999999999</formula>
      <formula>999999999999999</formula>
    </cfRule>
  </conditionalFormatting>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34</vt:i4>
      </vt:variant>
      <vt:variant>
        <vt:lpstr>Named Ranges</vt:lpstr>
      </vt:variant>
      <vt:variant>
        <vt:i4>66</vt:i4>
      </vt:variant>
    </vt:vector>
  </HeadingPairs>
  <TitlesOfParts>
    <vt:vector size="100" baseType="lpstr">
      <vt:lpstr>Cover sheet</vt:lpstr>
      <vt:lpstr>Changelog</vt:lpstr>
      <vt:lpstr>Contents</vt:lpstr>
      <vt:lpstr>Introduction</vt:lpstr>
      <vt:lpstr>Dataflow</vt:lpstr>
      <vt:lpstr>Assumptions</vt:lpstr>
      <vt:lpstr>Dashboard</vt:lpstr>
      <vt:lpstr>energy balance</vt:lpstr>
      <vt:lpstr>autoproducer prod.</vt:lpstr>
      <vt:lpstr>all_technical_specs</vt:lpstr>
      <vt:lpstr>Results by fuel</vt:lpstr>
      <vt:lpstr>Results by machine</vt:lpstr>
      <vt:lpstr>Delta energy balance</vt:lpstr>
      <vt:lpstr>Corrected energy balance step 1</vt:lpstr>
      <vt:lpstr>Shares agri. steam hot water</vt:lpstr>
      <vt:lpstr>AP net-gross conversion</vt:lpstr>
      <vt:lpstr>CEB allocation factors step 1</vt:lpstr>
      <vt:lpstr>CEB allocation factors step 2</vt:lpstr>
      <vt:lpstr>Co-fueling shares</vt:lpstr>
      <vt:lpstr>Fuel allocation</vt:lpstr>
      <vt:lpstr>Agriculture</vt:lpstr>
      <vt:lpstr>Households</vt:lpstr>
      <vt:lpstr>Services</vt:lpstr>
      <vt:lpstr>Energy industry</vt:lpstr>
      <vt:lpstr>Industry</vt:lpstr>
      <vt:lpstr>Main activity</vt:lpstr>
      <vt:lpstr>Waste incineration</vt:lpstr>
      <vt:lpstr>Fuel mixes</vt:lpstr>
      <vt:lpstr>Fuel aggregation</vt:lpstr>
      <vt:lpstr>match carriers IEA to ETM</vt:lpstr>
      <vt:lpstr>csv_sold_heat_deficit</vt:lpstr>
      <vt:lpstr>csv_corrected energy balance 1</vt:lpstr>
      <vt:lpstr>csv_ce_production_table_1</vt:lpstr>
      <vt:lpstr>csv_agr_steam_fd_child_share</vt:lpstr>
      <vt:lpstr>ap_subfuel_allo</vt:lpstr>
      <vt:lpstr>base_year</vt:lpstr>
      <vt:lpstr>BKB_plants</vt:lpstr>
      <vt:lpstr>BKB_plants_carriers</vt:lpstr>
      <vt:lpstr>blast_furnaces</vt:lpstr>
      <vt:lpstr>blast_furnaces_carriers</vt:lpstr>
      <vt:lpstr>charcoal_production_plants</vt:lpstr>
      <vt:lpstr>charcoal_production_plants_carriers</vt:lpstr>
      <vt:lpstr>chemical_and_petrochemical</vt:lpstr>
      <vt:lpstr>chemical_and_petrochemical_carriers</vt:lpstr>
      <vt:lpstr>coal_liquefaction_plants</vt:lpstr>
      <vt:lpstr>coal_liquefaction_plants_carriers</vt:lpstr>
      <vt:lpstr>coal_mines</vt:lpstr>
      <vt:lpstr>coal_mines_carriers</vt:lpstr>
      <vt:lpstr>coke_ovens</vt:lpstr>
      <vt:lpstr>coke_ovens_carriers</vt:lpstr>
      <vt:lpstr>construction</vt:lpstr>
      <vt:lpstr>construction_carriers</vt:lpstr>
      <vt:lpstr>country</vt:lpstr>
      <vt:lpstr>'CEB allocation factors step 1'!ei_subsector_allo</vt:lpstr>
      <vt:lpstr>food</vt:lpstr>
      <vt:lpstr>food_carriers</vt:lpstr>
      <vt:lpstr>gas_to_liquids_plants</vt:lpstr>
      <vt:lpstr>gas_to_liquids_plants_carriers</vt:lpstr>
      <vt:lpstr>gas_works</vt:lpstr>
      <vt:lpstr>gas_works_carriers</vt:lpstr>
      <vt:lpstr>gasification_plants</vt:lpstr>
      <vt:lpstr>gasification_plants_carriers</vt:lpstr>
      <vt:lpstr>'CEB allocation factors step 1'!i_subsector_allo</vt:lpstr>
      <vt:lpstr>iron_and_steel</vt:lpstr>
      <vt:lpstr>iron_and_steel_carriers</vt:lpstr>
      <vt:lpstr>kWh_MJ_conversion</vt:lpstr>
      <vt:lpstr>Liquefaction_regasification_plants</vt:lpstr>
      <vt:lpstr>Liquefaction_regasification_plants_carriers</vt:lpstr>
      <vt:lpstr>ma_subfuel_allo</vt:lpstr>
      <vt:lpstr>machinery</vt:lpstr>
      <vt:lpstr>machinery_carriers</vt:lpstr>
      <vt:lpstr>mining</vt:lpstr>
      <vt:lpstr>mining_carriers</vt:lpstr>
      <vt:lpstr>net_gross_conv</vt:lpstr>
      <vt:lpstr>non_ferrous_metals</vt:lpstr>
      <vt:lpstr>non_ferrous_metals_carriers</vt:lpstr>
      <vt:lpstr>non_metallic_minerals</vt:lpstr>
      <vt:lpstr>non_metallic_minerals_carriers</vt:lpstr>
      <vt:lpstr>non_specified</vt:lpstr>
      <vt:lpstr>non_specified_energy</vt:lpstr>
      <vt:lpstr>non_specified_energy_carriers</vt:lpstr>
      <vt:lpstr>non_specified_industry</vt:lpstr>
      <vt:lpstr>non_specified_industry_carriers</vt:lpstr>
      <vt:lpstr>oil_and_gas_extraction</vt:lpstr>
      <vt:lpstr>oil_and_gas_extraction_carriers</vt:lpstr>
      <vt:lpstr>oil_refineries</vt:lpstr>
      <vt:lpstr>oil_refineries_carriers</vt:lpstr>
      <vt:lpstr>paper</vt:lpstr>
      <vt:lpstr>paper_carriers</vt:lpstr>
      <vt:lpstr>patent_fuel_plants</vt:lpstr>
      <vt:lpstr>patent_fuel_plants_carriers</vt:lpstr>
      <vt:lpstr>switch_decc</vt:lpstr>
      <vt:lpstr>switch_iea</vt:lpstr>
      <vt:lpstr>switch_protermo</vt:lpstr>
      <vt:lpstr>textile</vt:lpstr>
      <vt:lpstr>textile_carriers</vt:lpstr>
      <vt:lpstr>transport_equipment</vt:lpstr>
      <vt:lpstr>transport_equipment_carriers</vt:lpstr>
      <vt:lpstr>wood_products</vt:lpstr>
      <vt:lpstr>wood_products_carriers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Mathijs Bijkerk</cp:lastModifiedBy>
  <dcterms:created xsi:type="dcterms:W3CDTF">2013-06-19T08:12:31Z</dcterms:created>
  <dcterms:modified xsi:type="dcterms:W3CDTF">2022-12-14T13:20:59Z</dcterms:modified>
</cp:coreProperties>
</file>