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2FF8FD21-FF29-6B4B-BD28-0CB244A0E34B}" xr6:coauthVersionLast="47" xr6:coauthVersionMax="47" xr10:uidLastSave="{00000000-0000-0000-0000-000000000000}"/>
  <bookViews>
    <workbookView xWindow="-60160" yWindow="-180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0" i="20" l="1"/>
  <c r="E71" i="20"/>
  <c r="E72" i="20" s="1"/>
  <c r="E73" i="20" s="1"/>
  <c r="J11" i="13" s="1"/>
  <c r="H11" i="13" s="1"/>
  <c r="E15" i="12" s="1"/>
  <c r="E214" i="20"/>
  <c r="E54" i="20"/>
  <c r="E164" i="20" s="1"/>
  <c r="N22" i="13" s="1"/>
  <c r="H22" i="13" s="1"/>
  <c r="E66" i="20"/>
  <c r="E67" i="20" s="1"/>
  <c r="N26" i="13"/>
  <c r="H26" i="13"/>
  <c r="E24" i="12" s="1"/>
  <c r="N27" i="13"/>
  <c r="H27" i="13" s="1"/>
  <c r="E25" i="12" s="1"/>
  <c r="E96" i="20"/>
  <c r="N29" i="13"/>
  <c r="H29" i="13" s="1"/>
  <c r="E27" i="12" s="1"/>
  <c r="N31" i="13"/>
  <c r="H31" i="13" s="1"/>
  <c r="N30" i="13"/>
  <c r="H30" i="13" s="1"/>
  <c r="E34" i="20"/>
  <c r="J8" i="13"/>
  <c r="H8" i="13" s="1"/>
  <c r="E32" i="20"/>
  <c r="J9" i="13"/>
  <c r="H9" i="13" s="1"/>
  <c r="E13" i="12" s="1"/>
  <c r="E33" i="20"/>
  <c r="J7" i="13" s="1"/>
  <c r="H7" i="13" s="1"/>
  <c r="E12" i="12" s="1"/>
  <c r="E136" i="20"/>
  <c r="N36" i="13"/>
  <c r="H36" i="13" s="1"/>
  <c r="E34" i="12" s="1"/>
  <c r="J10" i="13"/>
  <c r="H10" i="13"/>
  <c r="E14" i="12" s="1"/>
  <c r="N35" i="13"/>
  <c r="H35" i="13" s="1"/>
  <c r="E33" i="12" s="1"/>
  <c r="N34" i="13"/>
  <c r="H34" i="13" s="1"/>
  <c r="E32" i="12" s="1"/>
  <c r="E215" i="20" l="1"/>
  <c r="N13" i="13"/>
  <c r="H13" i="13" s="1"/>
  <c r="E18" i="12" s="1"/>
  <c r="E76" i="20"/>
  <c r="E218" i="20" s="1"/>
  <c r="N24" i="13" s="1"/>
  <c r="H24" i="13" s="1"/>
  <c r="E130" i="20"/>
  <c r="E131" i="20" s="1"/>
  <c r="N28" i="13" s="1"/>
  <c r="H28" i="13" s="1"/>
  <c r="E26" i="12" s="1"/>
  <c r="N23" i="13"/>
  <c r="H23" i="13" s="1"/>
  <c r="E22" i="12" s="1"/>
  <c r="E219" i="20"/>
  <c r="N12" i="13"/>
  <c r="H12" i="13" s="1"/>
  <c r="E17" i="12" s="1"/>
  <c r="E142" i="20"/>
  <c r="N21" i="13" s="1"/>
  <c r="H21" i="13" s="1"/>
  <c r="E21" i="12" s="1"/>
  <c r="N25" i="13" l="1"/>
  <c r="H25" i="13"/>
  <c r="E23" i="12" s="1"/>
</calcChain>
</file>

<file path=xl/sharedStrings.xml><?xml version="1.0" encoding="utf-8"?>
<sst xmlns="http://schemas.openxmlformats.org/spreadsheetml/2006/main" count="283" uniqueCount="178">
  <si>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</si>
  <si>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</si>
  <si>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</si>
  <si>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</si>
  <si>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</si>
  <si>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</si>
  <si>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</si>
  <si>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</si>
  <si>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</si>
  <si>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</si>
  <si>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</si>
  <si>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</si>
  <si>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</si>
  <si>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</si>
  <si>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</si>
  <si>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</si>
  <si>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</si>
  <si>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</si>
  <si>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</si>
  <si>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</si>
  <si>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</si>
  <si>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</si>
  <si>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</si>
  <si>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</si>
  <si>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</si>
  <si>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</si>
  <si>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</si>
  <si>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</si>
  <si>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</si>
  <si>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</si>
  <si>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</si>
  <si>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</si>
  <si>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</si>
  <si>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</si>
  <si>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</si>
  <si>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</si>
  <si>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</si>
  <si>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</si>
  <si>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</si>
  <si>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</si>
  <si>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</si>
  <si>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</si>
  <si>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</si>
  <si>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</si>
  <si>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</si>
  <si>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</si>
  <si>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</si>
  <si>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</si>
  <si>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</si>
  <si>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</si>
  <si>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</si>
  <si>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</si>
  <si>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</si>
  <si>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</si>
  <si>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</si>
  <si>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</si>
  <si>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</si>
  <si>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</si>
  <si>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</si>
  <si>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</si>
  <si>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</si>
  <si>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</si>
  <si>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</si>
  <si>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</si>
  <si>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</si>
  <si>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</si>
  <si>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</si>
  <si>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</si>
  <si>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</si>
  <si>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</si>
  <si>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</si>
  <si>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inputs</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</si>
  <si>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</si>
  <si>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</si>
  <si>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</si>
  <si>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</si>
  <si>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</si>
  <si>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</si>
  <si>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</si>
  <si>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</si>
  <si>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</si>
  <si>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</si>
  <si>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</si>
  <si>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</si>
  <si>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</si>
  <si>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</si>
  <si>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</si>
  <si>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</si>
  <si>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</si>
  <si>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</si>
  <si>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</si>
  <si>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</si>
  <si>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</si>
  <si>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</si>
  <si>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</si>
  <si>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</si>
  <si>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</si>
  <si>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</si>
  <si>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</si>
  <si>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</si>
  <si>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</si>
  <si>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</si>
  <si>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</si>
  <si>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</si>
  <si>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</si>
  <si>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</si>
  <si>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</si>
  <si>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</si>
  <si>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</si>
  <si>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</si>
  <si>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</si>
  <si>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</si>
  <si>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</si>
  <si>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</si>
  <si>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</si>
  <si>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</si>
  <si>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</si>
  <si>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</si>
  <si>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</si>
  <si>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</si>
  <si>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</si>
  <si>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</si>
  <si>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</si>
  <si>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</si>
  <si>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</si>
  <si>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</si>
  <si>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</si>
  <si>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</si>
  <si>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</si>
  <si>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</si>
  <si>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</si>
  <si>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</si>
  <si>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</si>
  <si>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</si>
  <si>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</si>
  <si>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</si>
  <si>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</si>
  <si>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</si>
  <si>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</si>
  <si>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</si>
  <si>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</si>
  <si>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</si>
  <si>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energy_biomass_gasification_hydrogen.converter</t>
  </si>
  <si>
    <t>input.woody_biomass</t>
  </si>
  <si>
    <t>network gas</t>
  </si>
  <si>
    <t>woody biomass</t>
  </si>
  <si>
    <t>Current central hydrogen production via biomass gasification 3.1</t>
  </si>
  <si>
    <t>Full load hours</t>
  </si>
  <si>
    <t>All years 2012 value</t>
  </si>
  <si>
    <t>155236 kg/day production</t>
  </si>
  <si>
    <t>kg/hr</t>
  </si>
  <si>
    <t>full_load_hours</t>
  </si>
  <si>
    <r>
      <t xml:space="preserve">DOE: Hydrogen </t>
    </r>
    <r>
      <rPr>
        <sz val="12"/>
        <color theme="1"/>
        <rFont val="Calibri"/>
        <family val="2"/>
        <scheme val="minor"/>
      </rPr>
      <t>Analysis Center</t>
    </r>
  </si>
  <si>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</si>
  <si>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</si>
  <si>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</si>
  <si>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</si>
  <si>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</si>
  <si>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</si>
  <si>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</si>
  <si>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</si>
  <si>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</si>
  <si>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</si>
  <si>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</si>
  <si>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</si>
  <si>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without ccs</t>
  </si>
  <si>
    <t>total depreciable capital costs</t>
  </si>
  <si>
    <t>of depreciable capital investment</t>
  </si>
  <si>
    <t>decommissioning factor</t>
  </si>
  <si>
    <t>decommissioning costs</t>
  </si>
  <si>
    <r>
      <t>input</t>
    </r>
    <r>
      <rPr>
        <sz val="12"/>
        <color theme="1"/>
        <rFont val="Calibri"/>
        <family val="2"/>
        <scheme val="minor"/>
      </rPr>
      <t>.torrified_biomass_pellets</t>
    </r>
  </si>
  <si>
    <t>typical_input_capacity</t>
  </si>
  <si>
    <r>
      <t>variable_operation_and_maintenance_costs_per_</t>
    </r>
    <r>
      <rPr>
        <sz val="12"/>
        <color theme="1"/>
        <rFont val="Calibri"/>
        <family val="2"/>
        <scheme val="minor"/>
      </rPr>
      <t>full_load_hour</t>
    </r>
  </si>
  <si>
    <r>
      <t>decommi</t>
    </r>
    <r>
      <rPr>
        <sz val="12"/>
        <color theme="1"/>
        <rFont val="Calibri"/>
        <family val="2"/>
        <scheme val="minor"/>
      </rPr>
      <t>s</t>
    </r>
    <r>
      <rPr>
        <sz val="12"/>
        <color theme="1"/>
        <rFont val="Calibri"/>
        <family val="2"/>
        <scheme val="minor"/>
      </rPr>
      <t>sioning_costs</t>
    </r>
  </si>
  <si>
    <t>MV: The input of electricity will be neglected for now, since this causes circularities in the model! (20180214)</t>
  </si>
  <si>
    <t>There is a power plant that runs on hydrogen and when this hydrogen is produced with electricity…….</t>
  </si>
  <si>
    <t>See https://github.com/quintel/documentation/blob/master/general/cost_calculations.md#weighted-average-cost-of-capital</t>
  </si>
  <si>
    <r>
      <t>input.</t>
    </r>
    <r>
      <rPr>
        <sz val="12"/>
        <color theme="1"/>
        <rFont val="Calibri"/>
        <family val="2"/>
        <scheme val="minor"/>
      </rPr>
      <t>torrefied_biomass_pellets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</si>
</sst>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b/>
      <sz val="12"/>
      <color rgb="FF000000"/>
      <name val="Calibri"/>
      <family val="2"/>
    </font>
    <font>
      <b/>
      <sz val="14"/>
      <color rgb="FF000000"/>
      <name val="Calibri"/>
      <family val="2"/>
    </font>
    <font>
      <sz val="12"/>
      <color rgb="FF000000"/>
      <name val="Lettertype hoofdtekst"/>
      <family val="2"/>
    </font>
    <font>
      <sz val="12"/>
      <name val="Calibri"/>
      <family val="2"/>
    </font>
    <font>
      <sz val="12"/>
      <color rgb="FFFF0000"/>
      <name val="Calibri"/>
      <family val="2"/>
      <scheme val="minor"/>
    </font>
    <font>
      <sz val="12"/>
      <color rgb="FFFF0000"/>
      <name val="Calibri (Body)_x0000_"/>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8">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76">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xf numFmtId="0" fontId="24" fillId="2" borderId="0" xfId="0" applyFont="1" applyFill="1" applyAlignment="1">
      <alignment vertical="center"/>
    </xf>
    <xf numFmtId="1" fontId="24" fillId="2" borderId="0" xfId="0" applyNumberFormat="1" applyFont="1" applyFill="1" applyAlignment="1">
      <alignment horizontal="right" vertical="center"/>
    </xf>
    <xf numFmtId="2" fontId="24" fillId="2" borderId="0" xfId="0" applyNumberFormat="1" applyFont="1" applyFill="1" applyAlignment="1">
      <alignment horizontal="right" vertical="center"/>
    </xf>
    <xf numFmtId="0" fontId="24" fillId="0" borderId="0" xfId="0" applyFont="1" applyAlignment="1">
      <alignment horizontal="left" vertical="center"/>
    </xf>
    <xf numFmtId="0" fontId="24" fillId="2" borderId="0" xfId="0" applyFont="1" applyFill="1"/>
    <xf numFmtId="0" fontId="24" fillId="2" borderId="5" xfId="0" applyFont="1" applyFill="1" applyBorder="1"/>
    <xf numFmtId="0" fontId="24" fillId="2" borderId="9" xfId="0" applyFont="1" applyFill="1" applyBorder="1"/>
    <xf numFmtId="0" fontId="24" fillId="0" borderId="9" xfId="0" applyFont="1" applyBorder="1"/>
    <xf numFmtId="0" fontId="26" fillId="0" borderId="9" xfId="0" applyFont="1" applyBorder="1"/>
    <xf numFmtId="49" fontId="24" fillId="2" borderId="0" xfId="0" applyNumberFormat="1" applyFont="1" applyFill="1"/>
    <xf numFmtId="49" fontId="24" fillId="2" borderId="9" xfId="0" applyNumberFormat="1" applyFont="1" applyFill="1" applyBorder="1"/>
    <xf numFmtId="0" fontId="24" fillId="2" borderId="4" xfId="0" applyFont="1" applyFill="1" applyBorder="1"/>
    <xf numFmtId="0" fontId="26" fillId="0" borderId="0" xfId="0" applyFont="1"/>
    <xf numFmtId="0" fontId="21" fillId="2" borderId="0" xfId="0" applyFont="1" applyFill="1"/>
    <xf numFmtId="0" fontId="25" fillId="0" borderId="0" xfId="0" applyFont="1"/>
    <xf numFmtId="0" fontId="24" fillId="0" borderId="16" xfId="0" applyFont="1" applyBorder="1"/>
    <xf numFmtId="0" fontId="24" fillId="2" borderId="6" xfId="0" applyFont="1" applyFill="1" applyBorder="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xf numFmtId="0" fontId="21" fillId="2" borderId="7" xfId="0" applyFont="1" applyFill="1" applyBorder="1"/>
    <xf numFmtId="0" fontId="24" fillId="0" borderId="0" xfId="0" applyFont="1"/>
    <xf numFmtId="0" fontId="26" fillId="3" borderId="0" xfId="0" applyFont="1" applyFill="1"/>
    <xf numFmtId="0" fontId="24" fillId="2" borderId="0" xfId="0" applyFont="1" applyFill="1" applyAlignment="1">
      <alignment horizontal="left" vertical="center"/>
    </xf>
    <xf numFmtId="0" fontId="20" fillId="2" borderId="0" xfId="0" applyFont="1" applyFill="1"/>
    <xf numFmtId="0" fontId="20" fillId="2" borderId="3" xfId="0" applyFont="1" applyFill="1" applyBorder="1"/>
    <xf numFmtId="0" fontId="20" fillId="2" borderId="15" xfId="0" applyFont="1" applyFill="1" applyBorder="1"/>
    <xf numFmtId="0" fontId="20" fillId="0" borderId="0" xfId="0" applyFont="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29" fillId="2" borderId="0" xfId="177" applyFont="1" applyFill="1" applyBorder="1" applyAlignment="1" applyProtection="1"/>
    <xf numFmtId="165" fontId="19" fillId="0" borderId="0" xfId="0" applyNumberFormat="1" applyFont="1" applyAlignment="1">
      <alignment vertical="center"/>
    </xf>
    <xf numFmtId="0" fontId="19" fillId="0" borderId="0" xfId="0" applyFont="1"/>
    <xf numFmtId="2" fontId="19" fillId="2" borderId="0" xfId="0" applyNumberFormat="1" applyFont="1" applyFill="1" applyAlignment="1">
      <alignment horizontal="right" vertical="center"/>
    </xf>
    <xf numFmtId="2" fontId="19" fillId="2" borderId="0" xfId="0" applyNumberFormat="1" applyFont="1" applyFill="1"/>
    <xf numFmtId="10" fontId="19" fillId="2" borderId="0" xfId="0" applyNumberFormat="1" applyFont="1" applyFill="1" applyAlignment="1">
      <alignment horizontal="left" vertical="center" indent="2"/>
    </xf>
    <xf numFmtId="0" fontId="19" fillId="0" borderId="0" xfId="0" applyFont="1" applyAlignment="1">
      <alignment horizontal="left" vertical="center" indent="2"/>
    </xf>
    <xf numFmtId="2" fontId="19" fillId="2" borderId="18" xfId="0" applyNumberFormat="1" applyFont="1" applyFill="1" applyBorder="1"/>
    <xf numFmtId="0" fontId="18" fillId="0" borderId="0" xfId="0" applyFont="1"/>
    <xf numFmtId="1" fontId="19" fillId="2" borderId="0" xfId="0" applyNumberFormat="1" applyFont="1" applyFill="1" applyAlignment="1">
      <alignment horizontal="right" vertical="center"/>
    </xf>
    <xf numFmtId="0" fontId="17" fillId="0" borderId="0" xfId="0" applyFont="1"/>
    <xf numFmtId="0" fontId="16" fillId="0" borderId="0" xfId="0" applyFont="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Alignment="1">
      <alignment horizontal="right"/>
    </xf>
    <xf numFmtId="49" fontId="15" fillId="2" borderId="0" xfId="0" applyNumberFormat="1" applyFont="1" applyFill="1"/>
    <xf numFmtId="49" fontId="15" fillId="2" borderId="4" xfId="0" applyNumberFormat="1" applyFont="1" applyFill="1" applyBorder="1"/>
    <xf numFmtId="0" fontId="15" fillId="2" borderId="16" xfId="0" applyFont="1" applyFill="1" applyBorder="1"/>
    <xf numFmtId="0" fontId="15" fillId="2" borderId="0" xfId="0" applyFont="1" applyFill="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30" fillId="2" borderId="9" xfId="0" applyFont="1" applyFill="1" applyBorder="1"/>
    <xf numFmtId="0" fontId="24" fillId="2" borderId="17" xfId="0" applyFont="1" applyFill="1" applyBorder="1"/>
    <xf numFmtId="0" fontId="14" fillId="2" borderId="2" xfId="0" applyFont="1" applyFill="1" applyBorder="1"/>
    <xf numFmtId="0" fontId="24" fillId="2" borderId="7" xfId="0" applyFont="1" applyFill="1" applyBorder="1"/>
    <xf numFmtId="0" fontId="14" fillId="2" borderId="0" xfId="0" applyFont="1" applyFill="1"/>
    <xf numFmtId="0" fontId="31" fillId="2" borderId="0" xfId="0" applyFont="1" applyFill="1"/>
    <xf numFmtId="0" fontId="14" fillId="2" borderId="18" xfId="0" applyFont="1" applyFill="1" applyBorder="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0" fontId="14" fillId="2" borderId="7" xfId="0" applyFont="1" applyFill="1" applyBorder="1"/>
    <xf numFmtId="0" fontId="14" fillId="8" borderId="0" xfId="0" applyFont="1" applyFill="1"/>
    <xf numFmtId="0" fontId="14" fillId="9" borderId="0" xfId="0" applyFont="1" applyFill="1"/>
    <xf numFmtId="0" fontId="14" fillId="10" borderId="0" xfId="0" applyFont="1" applyFill="1"/>
    <xf numFmtId="0" fontId="14" fillId="11" borderId="0" xfId="0" applyFont="1" applyFill="1"/>
    <xf numFmtId="0" fontId="24" fillId="2" borderId="9" xfId="0" applyFont="1" applyFill="1" applyBorder="1" applyAlignment="1">
      <alignment vertical="center"/>
    </xf>
    <xf numFmtId="165" fontId="19" fillId="2" borderId="0" xfId="0" applyNumberFormat="1" applyFont="1" applyFill="1" applyAlignment="1">
      <alignment vertical="center"/>
    </xf>
    <xf numFmtId="0" fontId="24" fillId="2" borderId="19" xfId="0" applyFont="1" applyFill="1" applyBorder="1"/>
    <xf numFmtId="0" fontId="20" fillId="2" borderId="5" xfId="0" applyFont="1" applyFill="1" applyBorder="1"/>
    <xf numFmtId="0" fontId="25" fillId="2" borderId="0" xfId="0" applyFont="1" applyFill="1"/>
    <xf numFmtId="0" fontId="30" fillId="2" borderId="16" xfId="0" applyFont="1" applyFill="1" applyBorder="1"/>
    <xf numFmtId="0" fontId="29" fillId="2" borderId="19" xfId="0" applyFont="1" applyFill="1" applyBorder="1"/>
    <xf numFmtId="0" fontId="13" fillId="2" borderId="0" xfId="0" applyFont="1" applyFill="1"/>
    <xf numFmtId="0" fontId="12" fillId="2" borderId="0" xfId="0" applyFont="1" applyFill="1"/>
    <xf numFmtId="0" fontId="11" fillId="2" borderId="0" xfId="0" applyFont="1" applyFill="1"/>
    <xf numFmtId="10" fontId="29" fillId="2" borderId="0" xfId="0" applyNumberFormat="1" applyFont="1" applyFill="1"/>
    <xf numFmtId="17" fontId="15" fillId="2" borderId="0" xfId="0" applyNumberFormat="1" applyFont="1" applyFill="1" applyAlignment="1">
      <alignment horizontal="right"/>
    </xf>
    <xf numFmtId="0" fontId="10" fillId="0" borderId="0" xfId="0" applyFont="1" applyAlignment="1">
      <alignment horizontal="left" vertical="center" indent="2"/>
    </xf>
    <xf numFmtId="165" fontId="10" fillId="0" borderId="0" xfId="0" applyNumberFormat="1" applyFont="1" applyAlignment="1">
      <alignment vertical="center"/>
    </xf>
    <xf numFmtId="166" fontId="19" fillId="2" borderId="18" xfId="0" applyNumberFormat="1" applyFont="1" applyFill="1" applyBorder="1" applyAlignment="1">
      <alignment horizontal="right" vertical="center"/>
    </xf>
    <xf numFmtId="166" fontId="20" fillId="2" borderId="18" xfId="0" applyNumberFormat="1" applyFont="1" applyFill="1" applyBorder="1"/>
    <xf numFmtId="0" fontId="9" fillId="2" borderId="0" xfId="0" applyFont="1" applyFill="1"/>
    <xf numFmtId="0" fontId="8" fillId="0" borderId="0" xfId="0" applyFont="1"/>
    <xf numFmtId="0" fontId="7" fillId="0" borderId="0" xfId="0" applyFont="1"/>
    <xf numFmtId="0" fontId="7" fillId="0" borderId="0" xfId="0" applyFont="1" applyAlignment="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2" fontId="7" fillId="2" borderId="0" xfId="0" applyNumberFormat="1" applyFont="1" applyFill="1"/>
    <xf numFmtId="164" fontId="7" fillId="2" borderId="0" xfId="0" applyNumberFormat="1" applyFont="1" applyFill="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Alignment="1">
      <alignment horizontal="left" vertical="center" indent="2"/>
    </xf>
    <xf numFmtId="165" fontId="7" fillId="0" borderId="0" xfId="0" applyNumberFormat="1" applyFont="1" applyAlignment="1">
      <alignment vertical="center"/>
    </xf>
    <xf numFmtId="164" fontId="7" fillId="2" borderId="18" xfId="0" applyNumberFormat="1" applyFont="1" applyFill="1" applyBorder="1" applyAlignment="1">
      <alignment horizontal="right" vertical="center"/>
    </xf>
    <xf numFmtId="2" fontId="7" fillId="2" borderId="0" xfId="0" applyNumberFormat="1" applyFont="1" applyFill="1" applyAlignment="1">
      <alignment horizontal="right" vertical="center"/>
    </xf>
    <xf numFmtId="1" fontId="7" fillId="2" borderId="0" xfId="0" applyNumberFormat="1" applyFont="1" applyFill="1" applyAlignment="1">
      <alignment horizontal="right" vertical="center"/>
    </xf>
    <xf numFmtId="164" fontId="7" fillId="0" borderId="0" xfId="0" applyNumberFormat="1" applyFont="1" applyAlignment="1">
      <alignment horizontal="left" vertical="center" indent="2"/>
    </xf>
    <xf numFmtId="0" fontId="7" fillId="0" borderId="0" xfId="0" applyFont="1" applyAlignment="1">
      <alignment horizontal="left" vertical="center"/>
    </xf>
    <xf numFmtId="2" fontId="7" fillId="2" borderId="18" xfId="0" applyNumberFormat="1" applyFont="1" applyFill="1" applyBorder="1" applyAlignment="1">
      <alignment horizontal="right" vertical="center"/>
    </xf>
    <xf numFmtId="0" fontId="7" fillId="2" borderId="0" xfId="0" applyFont="1" applyFill="1" applyAlignment="1">
      <alignment horizontal="left" vertical="center"/>
    </xf>
    <xf numFmtId="0" fontId="7" fillId="0" borderId="0" xfId="0" applyFont="1" applyAlignment="1">
      <alignment vertical="top"/>
    </xf>
    <xf numFmtId="0" fontId="7" fillId="2" borderId="0" xfId="0" applyFont="1" applyFill="1" applyAlignment="1">
      <alignment vertical="top"/>
    </xf>
    <xf numFmtId="168" fontId="7" fillId="2" borderId="18" xfId="0" applyNumberFormat="1" applyFont="1" applyFill="1" applyBorder="1" applyAlignment="1">
      <alignment horizontal="right" vertical="center"/>
    </xf>
    <xf numFmtId="169" fontId="7" fillId="2" borderId="18" xfId="0" applyNumberFormat="1" applyFont="1" applyFill="1" applyBorder="1"/>
    <xf numFmtId="9" fontId="29" fillId="2" borderId="0" xfId="0" applyNumberFormat="1" applyFont="1" applyFill="1"/>
    <xf numFmtId="1" fontId="29" fillId="2" borderId="0" xfId="0" applyNumberFormat="1" applyFont="1" applyFill="1"/>
    <xf numFmtId="0" fontId="7" fillId="5" borderId="0" xfId="0" applyFont="1" applyFill="1"/>
    <xf numFmtId="170" fontId="7" fillId="2" borderId="20" xfId="0" applyNumberFormat="1" applyFont="1" applyFill="1" applyBorder="1" applyAlignment="1">
      <alignment horizontal="right" vertical="center"/>
    </xf>
    <xf numFmtId="167" fontId="7" fillId="2" borderId="20" xfId="0" applyNumberFormat="1" applyFont="1" applyFill="1" applyBorder="1" applyAlignment="1">
      <alignment horizontal="right" vertical="center"/>
    </xf>
    <xf numFmtId="166" fontId="20" fillId="2" borderId="6" xfId="0" applyNumberFormat="1" applyFont="1" applyFill="1" applyBorder="1"/>
    <xf numFmtId="166" fontId="7" fillId="0" borderId="0" xfId="0" applyNumberFormat="1" applyFont="1"/>
    <xf numFmtId="166" fontId="25" fillId="0" borderId="0" xfId="0" applyNumberFormat="1" applyFont="1"/>
    <xf numFmtId="166" fontId="20" fillId="0" borderId="0" xfId="0" applyNumberFormat="1" applyFont="1"/>
    <xf numFmtId="166" fontId="20" fillId="2" borderId="5" xfId="0" applyNumberFormat="1" applyFont="1" applyFill="1" applyBorder="1"/>
    <xf numFmtId="0" fontId="6" fillId="2" borderId="0" xfId="0" applyFont="1" applyFill="1"/>
    <xf numFmtId="0" fontId="6" fillId="0" borderId="0" xfId="0" applyFont="1"/>
    <xf numFmtId="0" fontId="6" fillId="2" borderId="18" xfId="0" applyFont="1" applyFill="1" applyBorder="1"/>
    <xf numFmtId="166" fontId="6" fillId="2" borderId="6" xfId="0" applyNumberFormat="1" applyFont="1" applyFill="1" applyBorder="1"/>
    <xf numFmtId="166" fontId="6" fillId="0" borderId="0" xfId="0" applyNumberFormat="1" applyFont="1"/>
    <xf numFmtId="166" fontId="6" fillId="2" borderId="18" xfId="0" applyNumberFormat="1" applyFont="1" applyFill="1" applyBorder="1"/>
    <xf numFmtId="166" fontId="6" fillId="2" borderId="5" xfId="0" applyNumberFormat="1" applyFont="1" applyFill="1" applyBorder="1"/>
    <xf numFmtId="0" fontId="5" fillId="0" borderId="0" xfId="0" applyFont="1"/>
    <xf numFmtId="0" fontId="4" fillId="0" borderId="0" xfId="0" applyFont="1" applyAlignment="1">
      <alignment horizontal="left" vertical="center" indent="2"/>
    </xf>
    <xf numFmtId="0" fontId="32" fillId="0" borderId="0" xfId="0" applyFont="1"/>
    <xf numFmtId="0" fontId="32" fillId="12" borderId="3" xfId="0" applyFont="1" applyFill="1" applyBorder="1"/>
    <xf numFmtId="0" fontId="35" fillId="12" borderId="4" xfId="0" applyFont="1" applyFill="1" applyBorder="1"/>
    <xf numFmtId="0" fontId="32" fillId="12" borderId="15" xfId="0" applyFont="1" applyFill="1" applyBorder="1"/>
    <xf numFmtId="0" fontId="35" fillId="12" borderId="16" xfId="0" applyFont="1" applyFill="1" applyBorder="1"/>
    <xf numFmtId="0" fontId="35" fillId="12" borderId="9" xfId="0" applyFont="1" applyFill="1" applyBorder="1"/>
    <xf numFmtId="0" fontId="36" fillId="12" borderId="19" xfId="0" applyFont="1" applyFill="1" applyBorder="1"/>
    <xf numFmtId="0" fontId="35" fillId="12" borderId="6" xfId="0" applyFont="1" applyFill="1" applyBorder="1"/>
    <xf numFmtId="0" fontId="37" fillId="0" borderId="0" xfId="0" applyFont="1"/>
    <xf numFmtId="0" fontId="36" fillId="12" borderId="5" xfId="0" applyFont="1" applyFill="1" applyBorder="1"/>
    <xf numFmtId="165" fontId="32" fillId="12" borderId="18" xfId="0" applyNumberFormat="1" applyFont="1" applyFill="1" applyBorder="1"/>
    <xf numFmtId="14" fontId="32" fillId="0" borderId="0" xfId="0" applyNumberFormat="1" applyFont="1"/>
    <xf numFmtId="0" fontId="32" fillId="12" borderId="18" xfId="0" applyFont="1" applyFill="1" applyBorder="1"/>
    <xf numFmtId="0" fontId="38" fillId="12" borderId="10" xfId="0" applyFont="1" applyFill="1" applyBorder="1"/>
    <xf numFmtId="0" fontId="38" fillId="12" borderId="11" xfId="0" applyFont="1" applyFill="1" applyBorder="1"/>
    <xf numFmtId="0" fontId="38" fillId="12" borderId="12" xfId="0" applyFont="1" applyFill="1" applyBorder="1"/>
    <xf numFmtId="165" fontId="29" fillId="2" borderId="0" xfId="0" applyNumberFormat="1" applyFont="1" applyFill="1"/>
    <xf numFmtId="0" fontId="3" fillId="0" borderId="0" xfId="0" applyFont="1" applyAlignment="1">
      <alignment horizontal="left" vertical="center" indent="2"/>
    </xf>
    <xf numFmtId="0" fontId="3" fillId="0" borderId="0" xfId="0" applyFont="1"/>
    <xf numFmtId="166" fontId="2" fillId="0" borderId="0" xfId="0" applyNumberFormat="1" applyFont="1"/>
    <xf numFmtId="0" fontId="39" fillId="2" borderId="0" xfId="0" applyFont="1" applyFill="1"/>
    <xf numFmtId="0" fontId="40" fillId="2" borderId="0" xfId="0" applyFont="1" applyFill="1"/>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xf numFmtId="0" fontId="1" fillId="0" borderId="0" xfId="0" applyFont="1"/>
  </cellXfs>
  <cellStyles count="4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774700</xdr:colOff>
      <xdr:row>7</xdr:row>
      <xdr:rowOff>25400</xdr:rowOff>
    </xdr:from>
    <xdr:to>
      <xdr:col>16</xdr:col>
      <xdr:colOff>292100</xdr:colOff>
      <xdr:row>46</xdr:row>
      <xdr:rowOff>177800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7874000" y="1460500"/>
          <a:ext cx="7416800" cy="8077200"/>
        </a:xfrm>
        <a:prstGeom prst="rect">
          <a:avLst/>
        </a:prstGeom>
      </xdr:spPr>
    </xdr:pic>
    <xdr:clientData/>
  </xdr:twoCellAnchor>
  <xdr:twoCellAnchor editAs="oneCell">
    <xdr:from>
      <xdr:col>10</xdr:col>
      <xdr:colOff>596900</xdr:colOff>
      <xdr:row>177</xdr:row>
      <xdr:rowOff>139700</xdr:rowOff>
    </xdr:from>
    <xdr:to>
      <xdr:col>18</xdr:col>
      <xdr:colOff>0</xdr:colOff>
      <xdr:row>232</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2"/>
        <a:srcRect l="-1694" t="11871" r="1"/>
        <a:stretch/>
      </xdr:blipFill>
      <xdr:spPr>
        <a:xfrm>
          <a:off x="8953500" y="33883600"/>
          <a:ext cx="12966700" cy="10464800"/>
        </a:xfrm>
        <a:prstGeom prst="rect">
          <a:avLst/>
        </a:prstGeom>
      </xdr:spPr>
    </xdr:pic>
    <xdr:clientData/>
  </xdr:twoCellAnchor>
  <xdr:twoCellAnchor editAs="oneCell">
    <xdr:from>
      <xdr:col>8</xdr:col>
      <xdr:colOff>698500</xdr:colOff>
      <xdr:row>115</xdr:row>
      <xdr:rowOff>12700</xdr:rowOff>
    </xdr:from>
    <xdr:to>
      <xdr:col>16</xdr:col>
      <xdr:colOff>25400</xdr:colOff>
      <xdr:row>165</xdr:row>
      <xdr:rowOff>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3"/>
        <a:srcRect l="-1480" t="17912" b="-220"/>
        <a:stretch/>
      </xdr:blipFill>
      <xdr:spPr>
        <a:xfrm>
          <a:off x="6896100" y="21945600"/>
          <a:ext cx="13068300" cy="9512300"/>
        </a:xfrm>
        <a:prstGeom prst="rect">
          <a:avLst/>
        </a:prstGeom>
      </xdr:spPr>
    </xdr:pic>
    <xdr:clientData/>
  </xdr:twoCellAnchor>
  <xdr:twoCellAnchor editAs="oneCell">
    <xdr:from>
      <xdr:col>8</xdr:col>
      <xdr:colOff>1066800</xdr:colOff>
      <xdr:row>64</xdr:row>
      <xdr:rowOff>177800</xdr:rowOff>
    </xdr:from>
    <xdr:to>
      <xdr:col>15</xdr:col>
      <xdr:colOff>825500</xdr:colOff>
      <xdr:row>107</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4"/>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14</xdr:col>
      <xdr:colOff>0</xdr:colOff>
      <xdr:row>64</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7188200" y="11087100"/>
          <a:ext cx="60325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0" customWidth="1"/>
    <col min="2" max="2" width="11.42578125" style="22" customWidth="1"/>
    <col min="3" max="3" width="38.42578125" style="22" customWidth="1"/>
    <col min="4" max="16384" width="10.7109375" style="22"/>
  </cols>
  <sheetData>
    <row r="1" spans="1:3" s="28" customFormat="1">
      <c r="A1" s="26"/>
      <c r="B1" s="27"/>
      <c r="C1" s="27"/>
    </row>
    <row r="2" spans="1:3" ht="21">
      <c r="A2" s="1"/>
      <c r="B2" s="29" t="s">
        <v>10</v>
      </c>
      <c r="C2" s="29"/>
    </row>
    <row r="3" spans="1:3">
      <c r="A3" s="1"/>
      <c r="B3" s="8"/>
      <c r="C3" s="8"/>
    </row>
    <row r="4" spans="1:3">
      <c r="A4" s="1"/>
      <c r="B4" s="2" t="s">
        <v>11</v>
      </c>
      <c r="C4" s="3" t="s">
        <v>142</v>
      </c>
    </row>
    <row r="5" spans="1:3">
      <c r="A5" s="1"/>
      <c r="B5" s="4" t="s">
        <v>42</v>
      </c>
      <c r="C5" s="5" t="s">
        <v>50</v>
      </c>
    </row>
    <row r="6" spans="1:3">
      <c r="A6" s="1"/>
      <c r="B6" s="6" t="s">
        <v>13</v>
      </c>
      <c r="C6" s="7" t="s">
        <v>14</v>
      </c>
    </row>
    <row r="7" spans="1:3">
      <c r="A7" s="1"/>
      <c r="B7" s="8"/>
      <c r="C7" s="8"/>
    </row>
    <row r="8" spans="1:3">
      <c r="A8" s="1"/>
      <c r="B8" s="8"/>
      <c r="C8" s="8"/>
    </row>
    <row r="9" spans="1:3">
      <c r="A9" s="1"/>
      <c r="B9" s="73" t="s">
        <v>27</v>
      </c>
      <c r="C9" s="74"/>
    </row>
    <row r="10" spans="1:3">
      <c r="A10" s="1"/>
      <c r="B10" s="75"/>
      <c r="C10" s="76"/>
    </row>
    <row r="11" spans="1:3">
      <c r="A11" s="1"/>
      <c r="B11" s="75" t="s">
        <v>28</v>
      </c>
      <c r="C11" s="77" t="s">
        <v>29</v>
      </c>
    </row>
    <row r="12" spans="1:3" ht="17" thickBot="1">
      <c r="A12" s="1"/>
      <c r="B12" s="75"/>
      <c r="C12" s="13" t="s">
        <v>30</v>
      </c>
    </row>
    <row r="13" spans="1:3" ht="17" thickBot="1">
      <c r="A13" s="1"/>
      <c r="B13" s="75"/>
      <c r="C13" s="78" t="s">
        <v>31</v>
      </c>
    </row>
    <row r="14" spans="1:3">
      <c r="A14" s="1"/>
      <c r="B14" s="75"/>
      <c r="C14" s="76" t="s">
        <v>32</v>
      </c>
    </row>
    <row r="15" spans="1:3">
      <c r="A15" s="1"/>
      <c r="B15" s="75"/>
      <c r="C15" s="76"/>
    </row>
    <row r="16" spans="1:3">
      <c r="A16" s="1"/>
      <c r="B16" s="75" t="s">
        <v>33</v>
      </c>
      <c r="C16" s="79" t="s">
        <v>34</v>
      </c>
    </row>
    <row r="17" spans="1:3">
      <c r="A17" s="1"/>
      <c r="B17" s="75"/>
      <c r="C17" s="80" t="s">
        <v>35</v>
      </c>
    </row>
    <row r="18" spans="1:3">
      <c r="A18" s="1"/>
      <c r="B18" s="75"/>
      <c r="C18" s="81" t="s">
        <v>36</v>
      </c>
    </row>
    <row r="19" spans="1:3">
      <c r="A19" s="1"/>
      <c r="B19" s="75"/>
      <c r="C19" s="82" t="s">
        <v>37</v>
      </c>
    </row>
    <row r="20" spans="1:3">
      <c r="A20" s="1"/>
      <c r="B20" s="83"/>
      <c r="C20" s="84" t="s">
        <v>38</v>
      </c>
    </row>
    <row r="21" spans="1:3">
      <c r="A21" s="1"/>
      <c r="B21" s="83"/>
      <c r="C21" s="85" t="s">
        <v>39</v>
      </c>
    </row>
    <row r="22" spans="1:3">
      <c r="A22" s="1"/>
      <c r="B22" s="83"/>
      <c r="C22" s="86" t="s">
        <v>40</v>
      </c>
    </row>
    <row r="23" spans="1:3">
      <c r="B23" s="83"/>
      <c r="C23" s="87"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L46"/>
  <sheetViews>
    <sheetView tabSelected="1" topLeftCell="A5" workbookViewId="0">
      <selection activeCell="G20" sqref="G20"/>
    </sheetView>
  </sheetViews>
  <sheetFormatPr baseColWidth="10" defaultColWidth="10.7109375" defaultRowHeight="16"/>
  <cols>
    <col min="1" max="2" width="3.42578125" style="34" customWidth="1"/>
    <col min="3" max="3" width="36" style="34" customWidth="1"/>
    <col min="4" max="4" width="9.42578125" style="34" customWidth="1"/>
    <col min="5" max="5" width="15.42578125" style="34" customWidth="1"/>
    <col min="6" max="6" width="4.42578125" style="34" customWidth="1"/>
    <col min="7" max="7" width="34" style="34" customWidth="1"/>
    <col min="8" max="8" width="5.140625" style="34" customWidth="1"/>
    <col min="9" max="9" width="42.42578125" style="34" customWidth="1"/>
    <col min="10" max="10" width="5.42578125" style="34" customWidth="1"/>
    <col min="11" max="16384" width="10.7109375" style="34"/>
  </cols>
  <sheetData>
    <row r="2" spans="1:12" ht="16" customHeight="1">
      <c r="B2" s="173" t="s">
        <v>46</v>
      </c>
      <c r="C2" s="174"/>
      <c r="D2" s="174"/>
      <c r="E2" s="174"/>
      <c r="F2" s="174"/>
      <c r="G2" s="174"/>
    </row>
    <row r="3" spans="1:12">
      <c r="B3" s="173"/>
      <c r="C3" s="174"/>
      <c r="D3" s="174"/>
      <c r="E3" s="174"/>
      <c r="F3" s="174"/>
      <c r="G3" s="174"/>
    </row>
    <row r="4" spans="1:12">
      <c r="B4" s="173"/>
      <c r="C4" s="174"/>
      <c r="D4" s="174"/>
      <c r="E4" s="174"/>
      <c r="F4" s="174"/>
      <c r="G4" s="174"/>
    </row>
    <row r="5" spans="1:12">
      <c r="B5" s="173"/>
      <c r="C5" s="174"/>
      <c r="D5" s="174"/>
      <c r="E5" s="174"/>
      <c r="F5" s="174"/>
      <c r="G5" s="174"/>
    </row>
    <row r="7" spans="1:12" ht="17" thickBot="1"/>
    <row r="8" spans="1:12">
      <c r="B8" s="35"/>
      <c r="C8" s="20"/>
      <c r="D8" s="20"/>
      <c r="E8" s="20"/>
      <c r="F8" s="20"/>
      <c r="G8" s="20"/>
      <c r="H8" s="20"/>
      <c r="I8" s="20"/>
      <c r="J8" s="36"/>
    </row>
    <row r="9" spans="1:12" s="13" customFormat="1">
      <c r="B9" s="24"/>
      <c r="C9" s="16" t="s">
        <v>19</v>
      </c>
      <c r="D9" s="17" t="s">
        <v>8</v>
      </c>
      <c r="E9" s="15" t="s">
        <v>4</v>
      </c>
      <c r="F9" s="16"/>
      <c r="G9" s="16" t="s">
        <v>7</v>
      </c>
      <c r="H9" s="16"/>
      <c r="I9" s="16" t="s">
        <v>0</v>
      </c>
      <c r="J9" s="90"/>
    </row>
    <row r="10" spans="1:12" s="13" customFormat="1">
      <c r="B10" s="25"/>
      <c r="D10" s="32"/>
      <c r="J10" s="14"/>
    </row>
    <row r="11" spans="1:12" s="13" customFormat="1" ht="17" thickBot="1">
      <c r="B11" s="25"/>
      <c r="C11" s="13" t="s">
        <v>45</v>
      </c>
      <c r="D11" s="32"/>
      <c r="J11" s="14"/>
    </row>
    <row r="12" spans="1:12" s="13" customFormat="1" ht="17" thickBot="1">
      <c r="B12" s="25"/>
      <c r="C12" s="143" t="s">
        <v>67</v>
      </c>
      <c r="D12" s="21"/>
      <c r="E12" s="103">
        <f>'Research data'!H7</f>
        <v>2.3057412958266084E-2</v>
      </c>
      <c r="F12" s="37"/>
      <c r="G12" s="106" t="s">
        <v>114</v>
      </c>
      <c r="H12" s="31"/>
      <c r="I12" s="144" t="s">
        <v>152</v>
      </c>
      <c r="J12" s="14"/>
      <c r="L12" s="34"/>
    </row>
    <row r="13" spans="1:12" ht="17" thickBot="1">
      <c r="A13" s="13"/>
      <c r="B13" s="25"/>
      <c r="C13" s="175" t="s">
        <v>177</v>
      </c>
      <c r="D13" s="21"/>
      <c r="E13" s="103">
        <f>'Research data'!H9</f>
        <v>0.97694258704173387</v>
      </c>
      <c r="F13" s="37"/>
      <c r="G13" s="106"/>
      <c r="H13" s="31"/>
      <c r="I13" s="144" t="s">
        <v>152</v>
      </c>
      <c r="J13" s="14"/>
      <c r="K13" s="13"/>
    </row>
    <row r="14" spans="1:12" ht="17" thickBot="1">
      <c r="A14" s="13"/>
      <c r="B14" s="25"/>
      <c r="C14" s="106" t="s">
        <v>65</v>
      </c>
      <c r="D14" s="21" t="s">
        <v>2</v>
      </c>
      <c r="E14" s="103">
        <f>'Research data'!H10</f>
        <v>0.46100000000000002</v>
      </c>
      <c r="F14" s="37"/>
      <c r="G14" s="106" t="s">
        <v>51</v>
      </c>
      <c r="H14" s="31"/>
      <c r="I14" s="108" t="s">
        <v>130</v>
      </c>
      <c r="J14" s="14"/>
      <c r="K14" s="13"/>
    </row>
    <row r="15" spans="1:12" ht="17" thickBot="1">
      <c r="A15" s="109"/>
      <c r="B15" s="110"/>
      <c r="C15" s="169" t="s">
        <v>171</v>
      </c>
      <c r="D15" s="23" t="s">
        <v>74</v>
      </c>
      <c r="E15" s="103">
        <f>'Research data'!H11</f>
        <v>468.08075239013408</v>
      </c>
      <c r="F15" s="106"/>
      <c r="G15" s="106" t="s">
        <v>113</v>
      </c>
      <c r="H15" s="106"/>
      <c r="I15" s="108" t="s">
        <v>130</v>
      </c>
      <c r="J15" s="112"/>
    </row>
    <row r="16" spans="1:12" ht="17" thickBot="1">
      <c r="A16" s="109"/>
      <c r="B16" s="110"/>
      <c r="C16" s="106" t="s">
        <v>80</v>
      </c>
      <c r="D16" s="23" t="s">
        <v>2</v>
      </c>
      <c r="E16" s="113">
        <v>0</v>
      </c>
      <c r="F16" s="106"/>
      <c r="G16" s="106"/>
      <c r="H16" s="106"/>
      <c r="I16" s="108"/>
      <c r="J16" s="112"/>
    </row>
    <row r="17" spans="1:11" ht="17" thickBot="1">
      <c r="B17" s="110"/>
      <c r="C17" s="106" t="s">
        <v>79</v>
      </c>
      <c r="D17" s="23" t="s">
        <v>2</v>
      </c>
      <c r="E17" s="103">
        <f>'Research data'!H12</f>
        <v>0.9</v>
      </c>
      <c r="F17" s="106"/>
      <c r="G17" s="106"/>
      <c r="H17" s="106"/>
      <c r="I17" s="108" t="s">
        <v>130</v>
      </c>
      <c r="J17" s="112"/>
    </row>
    <row r="18" spans="1:11" ht="17" thickBot="1">
      <c r="B18" s="110"/>
      <c r="C18" s="149" t="s">
        <v>151</v>
      </c>
      <c r="D18" s="23"/>
      <c r="E18" s="103">
        <f>'Research data'!H13</f>
        <v>7884</v>
      </c>
      <c r="F18" s="106"/>
      <c r="G18" s="149" t="s">
        <v>147</v>
      </c>
      <c r="H18" s="106"/>
      <c r="I18" s="108" t="s">
        <v>130</v>
      </c>
      <c r="J18" s="112"/>
    </row>
    <row r="19" spans="1:11">
      <c r="B19" s="38"/>
      <c r="J19" s="91"/>
    </row>
    <row r="20" spans="1:11" ht="17" thickBot="1">
      <c r="B20" s="38"/>
      <c r="C20" s="13" t="s">
        <v>44</v>
      </c>
      <c r="J20" s="91"/>
    </row>
    <row r="21" spans="1:11" ht="17" thickBot="1">
      <c r="B21" s="38"/>
      <c r="C21" s="37" t="s">
        <v>22</v>
      </c>
      <c r="D21" s="23" t="s">
        <v>20</v>
      </c>
      <c r="E21" s="39">
        <f>'Research data'!H21</f>
        <v>144005991.80327868</v>
      </c>
      <c r="F21" s="37"/>
      <c r="G21" s="37" t="s">
        <v>6</v>
      </c>
      <c r="H21" s="37"/>
      <c r="I21" s="108" t="s">
        <v>130</v>
      </c>
      <c r="J21" s="91"/>
    </row>
    <row r="22" spans="1:11" ht="15" customHeight="1" thickBot="1">
      <c r="B22" s="38"/>
      <c r="C22" s="37" t="s">
        <v>23</v>
      </c>
      <c r="D22" s="23" t="s">
        <v>53</v>
      </c>
      <c r="E22" s="39">
        <f>'Research data'!H23</f>
        <v>8758652.0947176684</v>
      </c>
      <c r="F22" s="37"/>
      <c r="G22" s="37" t="s">
        <v>25</v>
      </c>
      <c r="H22" s="37"/>
      <c r="I22" s="108" t="s">
        <v>130</v>
      </c>
      <c r="J22" s="91"/>
    </row>
    <row r="23" spans="1:11" ht="17" thickBot="1">
      <c r="B23" s="137"/>
      <c r="C23" s="170" t="s">
        <v>172</v>
      </c>
      <c r="D23" s="139" t="s">
        <v>139</v>
      </c>
      <c r="E23" s="103">
        <f>'Research data'!H25</f>
        <v>1110.9401439266449</v>
      </c>
      <c r="F23" s="140"/>
      <c r="G23" s="138" t="s">
        <v>140</v>
      </c>
      <c r="H23" s="140"/>
      <c r="I23" s="108" t="s">
        <v>130</v>
      </c>
      <c r="J23" s="141"/>
    </row>
    <row r="24" spans="1:11" ht="17" thickBot="1">
      <c r="A24" s="142"/>
      <c r="B24" s="145"/>
      <c r="C24" s="146" t="s">
        <v>155</v>
      </c>
      <c r="D24" s="139"/>
      <c r="E24" s="103">
        <f>'Research data'!H26</f>
        <v>0</v>
      </c>
      <c r="F24" s="146"/>
      <c r="G24" s="146" t="s">
        <v>156</v>
      </c>
      <c r="H24" s="146"/>
      <c r="I24" s="147"/>
      <c r="J24" s="148"/>
      <c r="K24" s="142"/>
    </row>
    <row r="25" spans="1:11" ht="17" thickBot="1">
      <c r="A25" s="142"/>
      <c r="B25" s="145"/>
      <c r="C25" s="146" t="s">
        <v>157</v>
      </c>
      <c r="D25" s="139"/>
      <c r="E25" s="103">
        <f>'Research data'!H27</f>
        <v>0</v>
      </c>
      <c r="F25" s="146"/>
      <c r="G25" s="146" t="s">
        <v>158</v>
      </c>
      <c r="H25" s="146"/>
      <c r="I25" s="147"/>
      <c r="J25" s="148"/>
      <c r="K25" s="142"/>
    </row>
    <row r="26" spans="1:11" ht="17" thickBot="1">
      <c r="A26" s="142"/>
      <c r="B26" s="145"/>
      <c r="C26" s="170" t="s">
        <v>173</v>
      </c>
      <c r="D26" s="139"/>
      <c r="E26" s="103">
        <f>'Research data'!H28</f>
        <v>14164033.788706739</v>
      </c>
      <c r="F26" s="146"/>
      <c r="G26" s="146" t="s">
        <v>159</v>
      </c>
      <c r="H26" s="146"/>
      <c r="I26" s="108" t="s">
        <v>130</v>
      </c>
      <c r="J26" s="148"/>
      <c r="K26" s="142"/>
    </row>
    <row r="27" spans="1:11" ht="17" thickBot="1">
      <c r="A27" s="142"/>
      <c r="B27" s="145"/>
      <c r="C27" s="146" t="s">
        <v>160</v>
      </c>
      <c r="D27" s="139"/>
      <c r="E27" s="103">
        <f>'Research data'!H29</f>
        <v>0</v>
      </c>
      <c r="F27" s="146"/>
      <c r="G27" s="143" t="s">
        <v>161</v>
      </c>
      <c r="H27" s="146"/>
      <c r="I27" s="147"/>
      <c r="J27" s="148"/>
      <c r="K27" s="142"/>
    </row>
    <row r="28" spans="1:11" ht="17" thickBot="1">
      <c r="A28" s="109"/>
      <c r="B28" s="110"/>
      <c r="C28" s="106" t="s">
        <v>85</v>
      </c>
      <c r="D28" s="23" t="s">
        <v>86</v>
      </c>
      <c r="E28" s="113">
        <v>7.0000000000000007E-2</v>
      </c>
      <c r="F28" s="106"/>
      <c r="G28" s="106" t="s">
        <v>87</v>
      </c>
      <c r="H28" s="106"/>
      <c r="I28" s="163" t="s">
        <v>176</v>
      </c>
      <c r="J28" s="112"/>
    </row>
    <row r="29" spans="1:11" ht="17" thickBot="1">
      <c r="A29" s="109"/>
      <c r="B29" s="110"/>
      <c r="C29" s="106" t="s">
        <v>88</v>
      </c>
      <c r="D29" s="23" t="s">
        <v>89</v>
      </c>
      <c r="E29" s="113">
        <v>1</v>
      </c>
      <c r="F29" s="106"/>
      <c r="G29" s="106"/>
      <c r="H29" s="106"/>
      <c r="I29" s="108"/>
      <c r="J29" s="112"/>
    </row>
    <row r="30" spans="1:11">
      <c r="A30" s="109"/>
      <c r="B30" s="110"/>
      <c r="C30" s="106"/>
      <c r="D30" s="23"/>
      <c r="E30" s="115"/>
      <c r="F30" s="106"/>
      <c r="G30" s="106"/>
      <c r="H30" s="106"/>
      <c r="I30" s="109"/>
      <c r="J30" s="112"/>
    </row>
    <row r="31" spans="1:11" ht="17" thickBot="1">
      <c r="A31" s="109"/>
      <c r="B31" s="110"/>
      <c r="C31" s="13" t="s">
        <v>5</v>
      </c>
      <c r="D31" s="92"/>
      <c r="E31" s="115"/>
      <c r="F31" s="109"/>
      <c r="H31" s="109"/>
      <c r="I31" s="109"/>
      <c r="J31" s="112"/>
    </row>
    <row r="32" spans="1:11" ht="17" thickBot="1">
      <c r="A32" s="109"/>
      <c r="B32" s="110"/>
      <c r="C32" s="106" t="s">
        <v>24</v>
      </c>
      <c r="D32" s="23" t="s">
        <v>1</v>
      </c>
      <c r="E32" s="113">
        <f>'Research data'!H34</f>
        <v>40</v>
      </c>
      <c r="F32" s="106"/>
      <c r="G32" s="106" t="s">
        <v>94</v>
      </c>
      <c r="H32" s="106"/>
      <c r="I32" s="108" t="s">
        <v>130</v>
      </c>
      <c r="J32" s="112"/>
    </row>
    <row r="33" spans="1:10" ht="17" thickBot="1">
      <c r="A33" s="109"/>
      <c r="B33" s="110"/>
      <c r="C33" s="106" t="s">
        <v>92</v>
      </c>
      <c r="D33" s="23" t="s">
        <v>1</v>
      </c>
      <c r="E33" s="113">
        <f>'Research data'!H35</f>
        <v>3</v>
      </c>
      <c r="F33" s="106"/>
      <c r="G33" s="106" t="s">
        <v>93</v>
      </c>
      <c r="H33" s="106"/>
      <c r="I33" s="108" t="s">
        <v>130</v>
      </c>
      <c r="J33" s="112"/>
    </row>
    <row r="34" spans="1:10" ht="17" thickBot="1">
      <c r="A34" s="109"/>
      <c r="B34" s="110"/>
      <c r="C34" s="106" t="s">
        <v>90</v>
      </c>
      <c r="D34" s="23" t="s">
        <v>91</v>
      </c>
      <c r="E34" s="131">
        <f>'Research data'!H36</f>
        <v>0.20234300000000002</v>
      </c>
      <c r="F34" s="106"/>
      <c r="G34" s="106" t="s">
        <v>100</v>
      </c>
      <c r="H34" s="106"/>
      <c r="I34" s="108" t="s">
        <v>130</v>
      </c>
      <c r="J34" s="112"/>
    </row>
    <row r="35" spans="1:10" ht="17" thickBot="1">
      <c r="A35" s="109"/>
      <c r="B35" s="110"/>
      <c r="C35" s="106" t="s">
        <v>21</v>
      </c>
      <c r="D35" s="23" t="s">
        <v>2</v>
      </c>
      <c r="E35" s="113">
        <v>0</v>
      </c>
      <c r="F35" s="106"/>
      <c r="G35" s="106"/>
      <c r="H35" s="106"/>
      <c r="I35" s="108"/>
      <c r="J35" s="112"/>
    </row>
    <row r="36" spans="1:10" ht="17" thickBot="1">
      <c r="A36" s="109"/>
      <c r="B36" s="116"/>
      <c r="C36" s="117"/>
      <c r="D36" s="117"/>
      <c r="E36" s="117"/>
      <c r="F36" s="117"/>
      <c r="G36" s="117"/>
      <c r="H36" s="117"/>
      <c r="I36" s="117"/>
      <c r="J36" s="118"/>
    </row>
    <row r="37" spans="1:10">
      <c r="A37" s="109"/>
      <c r="B37" s="109"/>
      <c r="C37" s="109"/>
      <c r="D37" s="109"/>
      <c r="E37" s="109"/>
      <c r="F37" s="109"/>
      <c r="G37" s="109"/>
      <c r="H37" s="109"/>
      <c r="I37" s="109"/>
      <c r="J37" s="109"/>
    </row>
    <row r="38" spans="1:10">
      <c r="A38" s="109"/>
      <c r="B38" s="109"/>
      <c r="C38" s="109"/>
      <c r="D38" s="109"/>
      <c r="E38" s="109"/>
      <c r="F38" s="109"/>
      <c r="G38" s="109"/>
      <c r="H38" s="109"/>
      <c r="I38" s="109"/>
      <c r="J38" s="109"/>
    </row>
    <row r="39" spans="1:10">
      <c r="A39" s="109"/>
      <c r="B39" s="109"/>
      <c r="C39" s="109"/>
      <c r="D39" s="109"/>
      <c r="E39" s="109"/>
      <c r="F39" s="109"/>
      <c r="G39" s="109"/>
      <c r="H39" s="109"/>
      <c r="I39" s="109"/>
      <c r="J39" s="109"/>
    </row>
    <row r="40" spans="1:10">
      <c r="A40" s="109"/>
      <c r="B40" s="109"/>
      <c r="E40" s="109"/>
      <c r="F40" s="109"/>
      <c r="G40" s="109"/>
      <c r="H40" s="109"/>
      <c r="I40" s="109"/>
      <c r="J40" s="109"/>
    </row>
    <row r="41" spans="1:10">
      <c r="A41" s="109"/>
      <c r="B41" s="109"/>
      <c r="C41" s="109"/>
      <c r="D41" s="109"/>
      <c r="E41" s="109"/>
      <c r="F41" s="109"/>
      <c r="G41" s="109"/>
      <c r="H41" s="109"/>
      <c r="I41" s="109"/>
      <c r="J41" s="109"/>
    </row>
    <row r="42" spans="1:10">
      <c r="A42" s="109"/>
      <c r="B42" s="109"/>
      <c r="C42" s="109"/>
      <c r="D42" s="109"/>
      <c r="E42" s="109"/>
      <c r="F42" s="109"/>
      <c r="G42" s="109"/>
      <c r="H42" s="109"/>
      <c r="I42" s="109"/>
      <c r="J42" s="109"/>
    </row>
    <row r="43" spans="1:10">
      <c r="A43" s="109"/>
      <c r="B43" s="109"/>
      <c r="C43" s="109"/>
      <c r="D43" s="109"/>
      <c r="E43" s="109"/>
      <c r="F43" s="109"/>
      <c r="G43" s="109"/>
      <c r="H43" s="109"/>
      <c r="I43" s="109"/>
      <c r="J43" s="109"/>
    </row>
    <row r="44" spans="1:10">
      <c r="A44" s="109"/>
      <c r="B44" s="109"/>
      <c r="C44" s="109"/>
      <c r="D44" s="109"/>
      <c r="E44" s="109"/>
      <c r="F44" s="109"/>
      <c r="G44" s="109"/>
      <c r="H44" s="109"/>
      <c r="I44" s="109"/>
      <c r="J44" s="109"/>
    </row>
    <row r="45" spans="1:10">
      <c r="A45" s="109"/>
    </row>
    <row r="46" spans="1:10">
      <c r="A46" s="109"/>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T42"/>
  <sheetViews>
    <sheetView workbookViewId="0">
      <selection activeCell="J12" sqref="J12"/>
    </sheetView>
  </sheetViews>
  <sheetFormatPr baseColWidth="10" defaultColWidth="10.7109375" defaultRowHeight="16"/>
  <cols>
    <col min="1" max="1" width="3.42578125" style="40" customWidth="1"/>
    <col min="2" max="2" width="3" style="40" customWidth="1"/>
    <col min="3" max="3" width="34.42578125" style="40" customWidth="1"/>
    <col min="4" max="4" width="16.42578125" style="40" hidden="1" customWidth="1"/>
    <col min="5" max="5" width="13.85546875" style="40" hidden="1" customWidth="1"/>
    <col min="6" max="6" width="10" style="40" customWidth="1"/>
    <col min="7" max="7" width="3" style="40" customWidth="1"/>
    <col min="8" max="8" width="14.85546875" style="40" customWidth="1"/>
    <col min="9" max="9" width="2.42578125" style="40" customWidth="1"/>
    <col min="10" max="10" width="10.42578125" style="40" customWidth="1"/>
    <col min="11" max="11" width="2.42578125" style="40" customWidth="1"/>
    <col min="12" max="12" width="15.85546875" style="40" customWidth="1"/>
    <col min="13" max="13" width="2.42578125" style="40" customWidth="1"/>
    <col min="14" max="14" width="14.85546875" style="40" customWidth="1"/>
    <col min="15" max="15" width="2.140625" style="40" customWidth="1"/>
    <col min="16" max="16" width="9.140625" style="40" customWidth="1"/>
    <col min="17" max="17" width="23.42578125" style="40" customWidth="1"/>
    <col min="18" max="18" width="11" style="40" customWidth="1"/>
    <col min="19" max="19" width="2.42578125" style="40" customWidth="1"/>
    <col min="20" max="20" width="22.42578125" style="40" customWidth="1"/>
    <col min="21" max="16384" width="10.7109375" style="40"/>
  </cols>
  <sheetData>
    <row r="2" spans="1:20" ht="17" thickBot="1"/>
    <row r="3" spans="1:20">
      <c r="B3" s="41"/>
      <c r="C3" s="42"/>
      <c r="D3" s="42"/>
      <c r="E3" s="42"/>
      <c r="F3" s="42"/>
      <c r="G3" s="42"/>
      <c r="H3" s="42"/>
      <c r="I3" s="42"/>
      <c r="J3" s="42"/>
      <c r="K3" s="42"/>
      <c r="L3" s="42"/>
      <c r="M3" s="42"/>
      <c r="N3" s="42"/>
      <c r="O3" s="42"/>
      <c r="P3" s="42"/>
      <c r="Q3" s="42"/>
      <c r="R3" s="42"/>
      <c r="S3" s="42"/>
      <c r="T3" s="42"/>
    </row>
    <row r="4" spans="1:20" s="13" customFormat="1">
      <c r="B4" s="25"/>
      <c r="C4" s="88" t="s">
        <v>19</v>
      </c>
      <c r="D4" s="9"/>
      <c r="E4" s="9"/>
      <c r="F4" s="88" t="s">
        <v>8</v>
      </c>
      <c r="G4" s="88"/>
      <c r="H4" s="88" t="s">
        <v>52</v>
      </c>
      <c r="I4" s="88"/>
      <c r="J4" s="88" t="s">
        <v>68</v>
      </c>
      <c r="K4" s="88"/>
      <c r="L4" s="88" t="s">
        <v>107</v>
      </c>
      <c r="M4" s="88"/>
      <c r="N4" s="88" t="s">
        <v>118</v>
      </c>
      <c r="O4" s="88"/>
      <c r="P4" s="88"/>
      <c r="Q4" s="88" t="s">
        <v>47</v>
      </c>
    </row>
    <row r="5" spans="1:20" ht="18" customHeight="1">
      <c r="B5" s="43"/>
      <c r="C5" s="49"/>
      <c r="D5" s="49"/>
      <c r="E5" s="49"/>
      <c r="H5" s="47"/>
      <c r="I5" s="47"/>
      <c r="J5" s="47"/>
      <c r="K5" s="47"/>
      <c r="L5" s="47"/>
      <c r="M5" s="47"/>
      <c r="N5" s="48"/>
      <c r="Q5" s="54"/>
    </row>
    <row r="6" spans="1:20" ht="18" customHeight="1" thickBot="1">
      <c r="B6" s="43"/>
      <c r="C6" s="12" t="s">
        <v>45</v>
      </c>
      <c r="D6" s="12"/>
      <c r="E6" s="12"/>
      <c r="F6" s="12"/>
      <c r="G6" s="33"/>
      <c r="H6" s="10"/>
      <c r="I6" s="10"/>
      <c r="J6" s="10"/>
      <c r="K6" s="10"/>
      <c r="L6" s="10"/>
      <c r="M6" s="10"/>
      <c r="Q6" s="52"/>
    </row>
    <row r="7" spans="1:20" ht="17" thickBot="1">
      <c r="B7" s="43"/>
      <c r="C7" s="107" t="s">
        <v>67</v>
      </c>
      <c r="D7" s="50"/>
      <c r="E7" s="50"/>
      <c r="F7" s="101"/>
      <c r="G7" s="89"/>
      <c r="H7" s="102">
        <f>J7</f>
        <v>2.3057412958266084E-2</v>
      </c>
      <c r="I7" s="47"/>
      <c r="J7" s="102">
        <f>Notes!E33</f>
        <v>2.3057412958266084E-2</v>
      </c>
      <c r="K7" s="47"/>
      <c r="L7" s="53"/>
      <c r="M7" s="47"/>
      <c r="N7" s="53"/>
      <c r="Q7" s="105"/>
    </row>
    <row r="8" spans="1:20" ht="17" thickBot="1">
      <c r="B8" s="43"/>
      <c r="C8" s="107" t="s">
        <v>66</v>
      </c>
      <c r="D8" s="50"/>
      <c r="E8" s="50"/>
      <c r="F8" s="101"/>
      <c r="G8" s="89"/>
      <c r="H8" s="102">
        <f>J8</f>
        <v>0</v>
      </c>
      <c r="I8" s="47"/>
      <c r="J8" s="102">
        <f>Notes!E34</f>
        <v>0</v>
      </c>
      <c r="K8" s="47"/>
      <c r="L8" s="53"/>
      <c r="M8" s="47"/>
      <c r="N8" s="53"/>
      <c r="Q8" s="105"/>
    </row>
    <row r="9" spans="1:20" ht="17" thickBot="1">
      <c r="B9" s="43"/>
      <c r="C9" s="150" t="s">
        <v>170</v>
      </c>
      <c r="D9" s="50"/>
      <c r="E9" s="50"/>
      <c r="F9" s="101"/>
      <c r="G9" s="89"/>
      <c r="H9" s="102">
        <f>J9</f>
        <v>0.97694258704173387</v>
      </c>
      <c r="I9" s="47"/>
      <c r="J9" s="102">
        <f>Notes!E32</f>
        <v>0.97694258704173387</v>
      </c>
      <c r="K9" s="47"/>
      <c r="L9" s="53"/>
      <c r="M9" s="47"/>
      <c r="N9" s="53"/>
      <c r="Q9" s="105"/>
    </row>
    <row r="10" spans="1:20" ht="17" thickBot="1">
      <c r="B10" s="43"/>
      <c r="C10" s="107" t="s">
        <v>65</v>
      </c>
      <c r="D10" s="50"/>
      <c r="E10" s="50"/>
      <c r="F10" s="101" t="s">
        <v>2</v>
      </c>
      <c r="G10" s="89"/>
      <c r="H10" s="102">
        <f>J10</f>
        <v>0.46100000000000002</v>
      </c>
      <c r="I10" s="47"/>
      <c r="J10" s="102">
        <f>Notes!E61</f>
        <v>0.46100000000000002</v>
      </c>
      <c r="K10" s="47"/>
      <c r="L10" s="53"/>
      <c r="M10" s="47"/>
      <c r="N10" s="53"/>
      <c r="Q10" s="105"/>
    </row>
    <row r="11" spans="1:20" ht="17" thickBot="1">
      <c r="B11" s="43"/>
      <c r="C11" s="168" t="s">
        <v>171</v>
      </c>
      <c r="D11" s="50"/>
      <c r="E11" s="50"/>
      <c r="F11" s="120" t="s">
        <v>74</v>
      </c>
      <c r="G11" s="89"/>
      <c r="H11" s="102">
        <f>J11</f>
        <v>468.08075239013408</v>
      </c>
      <c r="I11" s="47"/>
      <c r="J11" s="102">
        <f>Notes!E73</f>
        <v>468.08075239013408</v>
      </c>
      <c r="K11" s="47"/>
      <c r="M11" s="47"/>
      <c r="N11" s="53"/>
      <c r="Q11" s="105"/>
    </row>
    <row r="12" spans="1:20" ht="17" thickBot="1">
      <c r="A12" s="109"/>
      <c r="B12" s="110"/>
      <c r="C12" s="106" t="s">
        <v>79</v>
      </c>
      <c r="D12" s="50"/>
      <c r="E12" s="50"/>
      <c r="F12" s="23" t="s">
        <v>2</v>
      </c>
      <c r="G12" s="89"/>
      <c r="H12" s="111">
        <f>N12</f>
        <v>0.9</v>
      </c>
      <c r="I12" s="106"/>
      <c r="J12" s="109"/>
      <c r="K12" s="109"/>
      <c r="L12" s="109"/>
      <c r="M12" s="109"/>
      <c r="N12" s="126">
        <f>Notes!E66</f>
        <v>0.9</v>
      </c>
      <c r="O12" s="109"/>
      <c r="P12" s="109"/>
      <c r="Q12" s="109"/>
      <c r="R12" s="109"/>
    </row>
    <row r="13" spans="1:20" ht="17" thickBot="1">
      <c r="A13" s="109"/>
      <c r="B13" s="110"/>
      <c r="C13" s="106" t="s">
        <v>105</v>
      </c>
      <c r="F13" s="106" t="s">
        <v>106</v>
      </c>
      <c r="H13" s="126">
        <f>N13</f>
        <v>7884</v>
      </c>
      <c r="I13" s="114"/>
      <c r="J13" s="114"/>
      <c r="K13" s="114"/>
      <c r="L13" s="114"/>
      <c r="M13" s="114"/>
      <c r="N13" s="126">
        <f>Notes!E67</f>
        <v>7884</v>
      </c>
      <c r="Q13" s="55"/>
    </row>
    <row r="14" spans="1:20" ht="17" thickBot="1">
      <c r="A14" s="109"/>
      <c r="B14" s="110"/>
      <c r="C14" s="134" t="s">
        <v>80</v>
      </c>
      <c r="D14" s="12"/>
      <c r="E14" s="12"/>
      <c r="F14" s="23" t="s">
        <v>2</v>
      </c>
      <c r="G14" s="11"/>
      <c r="H14" s="113">
        <v>0</v>
      </c>
      <c r="I14" s="106"/>
      <c r="J14" s="109"/>
      <c r="K14" s="109"/>
      <c r="L14" s="109"/>
      <c r="M14" s="109"/>
      <c r="N14" s="109"/>
      <c r="O14" s="109"/>
      <c r="P14" s="109"/>
      <c r="Q14" s="109"/>
      <c r="R14" s="109"/>
    </row>
    <row r="15" spans="1:20" ht="17" thickBot="1">
      <c r="A15" s="109"/>
      <c r="B15" s="110"/>
      <c r="C15" s="134" t="s">
        <v>81</v>
      </c>
      <c r="D15" s="33"/>
      <c r="E15" s="33"/>
      <c r="F15" s="23" t="s">
        <v>2</v>
      </c>
      <c r="H15" s="108">
        <v>0.1</v>
      </c>
      <c r="I15" s="106"/>
      <c r="J15" s="109"/>
      <c r="K15" s="109"/>
      <c r="L15" s="109"/>
      <c r="M15" s="109"/>
      <c r="N15" s="109"/>
      <c r="O15" s="109"/>
      <c r="P15" s="109"/>
      <c r="Q15" s="109"/>
      <c r="R15" s="109"/>
    </row>
    <row r="16" spans="1:20" ht="17" thickBot="1">
      <c r="A16" s="109"/>
      <c r="B16" s="110"/>
      <c r="C16" s="134" t="s">
        <v>82</v>
      </c>
      <c r="D16" s="33"/>
      <c r="E16" s="33"/>
      <c r="F16" s="23" t="s">
        <v>2</v>
      </c>
      <c r="H16" s="108">
        <v>0.7</v>
      </c>
      <c r="I16" s="106"/>
      <c r="J16" s="109"/>
      <c r="K16" s="109"/>
      <c r="L16" s="109"/>
      <c r="M16" s="109"/>
      <c r="N16" s="109"/>
      <c r="O16" s="109"/>
      <c r="P16" s="109"/>
      <c r="Q16" s="109"/>
      <c r="R16" s="109"/>
    </row>
    <row r="17" spans="1:18" ht="17" thickBot="1">
      <c r="A17" s="109"/>
      <c r="B17" s="110"/>
      <c r="C17" s="134" t="s">
        <v>83</v>
      </c>
      <c r="D17" s="107"/>
      <c r="E17" s="107"/>
      <c r="F17" s="23" t="s">
        <v>2</v>
      </c>
      <c r="H17" s="111">
        <v>65.369349100926101</v>
      </c>
      <c r="I17" s="106"/>
      <c r="J17" s="109"/>
      <c r="K17" s="109"/>
      <c r="L17" s="109"/>
      <c r="M17" s="109"/>
      <c r="N17" s="109"/>
      <c r="O17" s="109"/>
      <c r="P17" s="109"/>
      <c r="Q17" s="109"/>
      <c r="R17" s="109"/>
    </row>
    <row r="18" spans="1:18">
      <c r="B18" s="43"/>
      <c r="C18" s="50"/>
      <c r="D18" s="107"/>
      <c r="E18" s="107"/>
      <c r="F18" s="45"/>
      <c r="H18" s="53"/>
      <c r="I18" s="47"/>
      <c r="J18" s="47"/>
      <c r="K18" s="47"/>
      <c r="L18" s="53"/>
      <c r="M18" s="47"/>
      <c r="N18" s="53"/>
      <c r="Q18" s="55"/>
    </row>
    <row r="19" spans="1:18">
      <c r="A19" s="109"/>
      <c r="B19" s="110"/>
      <c r="C19" s="33"/>
      <c r="F19" s="33"/>
      <c r="H19" s="11"/>
      <c r="I19" s="123"/>
      <c r="J19" s="123"/>
      <c r="K19" s="123"/>
      <c r="L19" s="123"/>
      <c r="M19" s="122"/>
      <c r="Q19" s="54"/>
    </row>
    <row r="20" spans="1:18" ht="17" thickBot="1">
      <c r="A20" s="109"/>
      <c r="B20" s="110"/>
      <c r="C20" s="12" t="s">
        <v>43</v>
      </c>
      <c r="F20" s="12"/>
      <c r="H20" s="11"/>
      <c r="I20" s="11"/>
      <c r="J20" s="11"/>
      <c r="K20" s="11"/>
      <c r="L20" s="11"/>
      <c r="M20" s="122"/>
      <c r="P20" s="47"/>
      <c r="Q20" s="105"/>
    </row>
    <row r="21" spans="1:18" ht="17" thickBot="1">
      <c r="A21" s="109"/>
      <c r="B21" s="110"/>
      <c r="C21" s="125" t="s">
        <v>102</v>
      </c>
      <c r="D21" s="119"/>
      <c r="E21" s="119"/>
      <c r="F21" s="125" t="s">
        <v>20</v>
      </c>
      <c r="H21" s="121">
        <f>N21</f>
        <v>144005991.80327868</v>
      </c>
      <c r="I21" s="122"/>
      <c r="J21" s="122"/>
      <c r="K21" s="122"/>
      <c r="L21" s="123"/>
      <c r="M21" s="122"/>
      <c r="N21" s="126">
        <f>Notes!E142</f>
        <v>144005991.80327868</v>
      </c>
      <c r="P21" s="47"/>
      <c r="Q21" s="105"/>
    </row>
    <row r="22" spans="1:18" ht="17" thickBot="1">
      <c r="A22" s="109"/>
      <c r="B22" s="110"/>
      <c r="C22" s="125" t="s">
        <v>103</v>
      </c>
      <c r="F22" s="127" t="s">
        <v>53</v>
      </c>
      <c r="H22" s="121">
        <f>N22</f>
        <v>9516558.2877959926</v>
      </c>
      <c r="J22" s="122"/>
      <c r="L22" s="122"/>
      <c r="M22" s="122"/>
      <c r="N22" s="126">
        <f>Notes!E164</f>
        <v>9516558.2877959926</v>
      </c>
      <c r="Q22" s="106" t="s">
        <v>119</v>
      </c>
    </row>
    <row r="23" spans="1:18" ht="17" thickBot="1">
      <c r="A23" s="109"/>
      <c r="B23" s="110"/>
      <c r="C23" s="125" t="s">
        <v>104</v>
      </c>
      <c r="F23" s="127" t="s">
        <v>20</v>
      </c>
      <c r="H23" s="135">
        <f>N23</f>
        <v>8758652.0947176684</v>
      </c>
      <c r="J23" s="122"/>
      <c r="L23" s="122"/>
      <c r="M23" s="122"/>
      <c r="N23" s="126">
        <f>Notes!E215</f>
        <v>8758652.0947176684</v>
      </c>
      <c r="Q23" s="106" t="s">
        <v>119</v>
      </c>
    </row>
    <row r="24" spans="1:18" ht="17" thickBot="1">
      <c r="A24" s="109"/>
      <c r="B24" s="110"/>
      <c r="C24" s="125" t="s">
        <v>104</v>
      </c>
      <c r="F24" s="120" t="s">
        <v>63</v>
      </c>
      <c r="H24" s="136">
        <f>N24</f>
        <v>1.4301001459934731E-3</v>
      </c>
      <c r="J24" s="122"/>
      <c r="L24" s="122"/>
      <c r="M24" s="114"/>
      <c r="N24" s="135">
        <f>Notes!E218</f>
        <v>1.4301001459934731E-3</v>
      </c>
      <c r="Q24" s="106" t="s">
        <v>119</v>
      </c>
    </row>
    <row r="25" spans="1:18" ht="17" thickBot="1">
      <c r="A25" s="109"/>
      <c r="B25" s="110"/>
      <c r="C25" s="125" t="s">
        <v>104</v>
      </c>
      <c r="F25" s="120" t="s">
        <v>84</v>
      </c>
      <c r="H25" s="135">
        <f>Notes!E219</f>
        <v>1110.9401439266449</v>
      </c>
      <c r="J25" s="123"/>
      <c r="L25" s="123"/>
      <c r="M25" s="114"/>
      <c r="N25" s="135">
        <f>Notes!E219</f>
        <v>1110.9401439266449</v>
      </c>
      <c r="Q25" s="106" t="s">
        <v>119</v>
      </c>
    </row>
    <row r="26" spans="1:18" ht="17" thickBot="1">
      <c r="A26" s="109"/>
      <c r="B26" s="110"/>
      <c r="C26" s="143" t="s">
        <v>155</v>
      </c>
      <c r="F26" s="143" t="s">
        <v>20</v>
      </c>
      <c r="H26" s="126">
        <f t="shared" ref="H26:H31" si="0">N26</f>
        <v>0</v>
      </c>
      <c r="I26" s="114"/>
      <c r="J26" s="114"/>
      <c r="K26" s="114"/>
      <c r="L26" s="114"/>
      <c r="M26" s="114"/>
      <c r="N26" s="126">
        <f>0</f>
        <v>0</v>
      </c>
      <c r="Q26" s="149" t="s">
        <v>165</v>
      </c>
    </row>
    <row r="27" spans="1:18" ht="17" thickBot="1">
      <c r="A27" s="109"/>
      <c r="B27" s="110"/>
      <c r="C27" s="143" t="s">
        <v>157</v>
      </c>
      <c r="F27" s="143" t="s">
        <v>20</v>
      </c>
      <c r="H27" s="126">
        <f t="shared" si="0"/>
        <v>0</v>
      </c>
      <c r="I27" s="114"/>
      <c r="J27" s="114"/>
      <c r="K27" s="114"/>
      <c r="L27" s="114"/>
      <c r="M27" s="114"/>
      <c r="N27" s="126">
        <f>0</f>
        <v>0</v>
      </c>
      <c r="Q27" s="149" t="s">
        <v>165</v>
      </c>
    </row>
    <row r="28" spans="1:18" ht="17" thickBot="1">
      <c r="A28" s="109"/>
      <c r="B28" s="110"/>
      <c r="C28" s="143" t="s">
        <v>162</v>
      </c>
      <c r="F28" s="143" t="s">
        <v>20</v>
      </c>
      <c r="H28" s="126">
        <f t="shared" si="0"/>
        <v>14164033.788706739</v>
      </c>
      <c r="I28" s="114"/>
      <c r="J28" s="114"/>
      <c r="K28" s="114"/>
      <c r="L28" s="114"/>
      <c r="M28" s="114"/>
      <c r="N28" s="126">
        <f>Notes!E131</f>
        <v>14164033.788706739</v>
      </c>
      <c r="Q28" s="55"/>
    </row>
    <row r="29" spans="1:18" ht="17" thickBot="1">
      <c r="A29" s="109"/>
      <c r="B29" s="110"/>
      <c r="C29" s="146" t="s">
        <v>160</v>
      </c>
      <c r="F29" s="143" t="s">
        <v>139</v>
      </c>
      <c r="H29" s="126">
        <f t="shared" si="0"/>
        <v>0</v>
      </c>
      <c r="I29" s="114"/>
      <c r="J29" s="114"/>
      <c r="K29" s="114"/>
      <c r="L29" s="114"/>
      <c r="M29" s="114"/>
      <c r="N29" s="126">
        <f>0</f>
        <v>0</v>
      </c>
      <c r="Q29" s="149" t="s">
        <v>165</v>
      </c>
    </row>
    <row r="30" spans="1:18" ht="17" thickBot="1">
      <c r="A30" s="109"/>
      <c r="B30" s="110"/>
      <c r="C30" s="143" t="s">
        <v>163</v>
      </c>
      <c r="F30" s="143" t="s">
        <v>53</v>
      </c>
      <c r="H30" s="126">
        <f t="shared" si="0"/>
        <v>0</v>
      </c>
      <c r="I30" s="114"/>
      <c r="J30" s="114"/>
      <c r="K30" s="114"/>
      <c r="L30" s="114"/>
      <c r="M30" s="114"/>
      <c r="N30" s="126">
        <f>0</f>
        <v>0</v>
      </c>
      <c r="Q30" s="149" t="s">
        <v>165</v>
      </c>
    </row>
    <row r="31" spans="1:18" ht="17" thickBot="1">
      <c r="A31" s="109"/>
      <c r="B31" s="110"/>
      <c r="C31" s="143" t="s">
        <v>164</v>
      </c>
      <c r="F31" s="143" t="s">
        <v>53</v>
      </c>
      <c r="H31" s="126">
        <f t="shared" si="0"/>
        <v>0</v>
      </c>
      <c r="I31" s="114"/>
      <c r="J31" s="114"/>
      <c r="K31" s="114"/>
      <c r="L31" s="114"/>
      <c r="M31" s="114"/>
      <c r="N31" s="126">
        <f>0</f>
        <v>0</v>
      </c>
      <c r="Q31" s="149" t="s">
        <v>165</v>
      </c>
    </row>
    <row r="32" spans="1:18">
      <c r="B32" s="43"/>
      <c r="Q32" s="46"/>
    </row>
    <row r="33" spans="1:17" ht="17" thickBot="1">
      <c r="A33" s="109"/>
      <c r="B33" s="110"/>
      <c r="C33" s="33" t="s">
        <v>5</v>
      </c>
      <c r="F33" s="33"/>
      <c r="H33" s="10"/>
      <c r="I33" s="11"/>
      <c r="J33" s="11"/>
      <c r="K33" s="11"/>
      <c r="L33" s="11"/>
      <c r="M33" s="11"/>
      <c r="Q33" s="55"/>
    </row>
    <row r="34" spans="1:17" ht="17" thickBot="1">
      <c r="A34" s="109"/>
      <c r="B34" s="110"/>
      <c r="C34" s="124" t="s">
        <v>3</v>
      </c>
      <c r="F34" s="120" t="s">
        <v>1</v>
      </c>
      <c r="H34" s="121">
        <f>N34</f>
        <v>40</v>
      </c>
      <c r="I34" s="122"/>
      <c r="J34" s="122"/>
      <c r="K34" s="122"/>
      <c r="L34" s="122"/>
      <c r="M34" s="123"/>
      <c r="N34" s="126">
        <f>Notes!E80</f>
        <v>40</v>
      </c>
      <c r="Q34" s="106"/>
    </row>
    <row r="35" spans="1:17" ht="17" thickBot="1">
      <c r="A35" s="109"/>
      <c r="B35" s="110"/>
      <c r="C35" s="107" t="s">
        <v>101</v>
      </c>
      <c r="F35" s="120" t="s">
        <v>1</v>
      </c>
      <c r="H35" s="121">
        <f t="shared" ref="H35" si="1">N35</f>
        <v>3</v>
      </c>
      <c r="I35" s="123"/>
      <c r="J35" s="123"/>
      <c r="K35" s="123"/>
      <c r="L35" s="123"/>
      <c r="M35" s="123"/>
      <c r="N35" s="126">
        <f>Notes!E81</f>
        <v>3</v>
      </c>
      <c r="Q35" s="106"/>
    </row>
    <row r="36" spans="1:17" ht="17" thickBot="1">
      <c r="A36" s="109"/>
      <c r="B36" s="110"/>
      <c r="C36" s="119" t="s">
        <v>100</v>
      </c>
      <c r="F36" s="120" t="s">
        <v>91</v>
      </c>
      <c r="H36" s="130">
        <f>N36</f>
        <v>0.20234300000000002</v>
      </c>
      <c r="I36" s="123"/>
      <c r="J36" s="123"/>
      <c r="K36" s="123"/>
      <c r="L36" s="123"/>
      <c r="M36" s="11"/>
      <c r="N36" s="126">
        <f>Notes!E136</f>
        <v>0.20234300000000002</v>
      </c>
      <c r="Q36" s="106" t="s">
        <v>119</v>
      </c>
    </row>
    <row r="37" spans="1:17" ht="17" thickBot="1">
      <c r="A37" s="109"/>
      <c r="B37" s="110"/>
      <c r="C37" s="100" t="s">
        <v>21</v>
      </c>
      <c r="F37" s="12"/>
      <c r="H37" s="51">
        <v>0</v>
      </c>
    </row>
    <row r="38" spans="1:17" ht="17" thickBot="1">
      <c r="A38" s="109"/>
      <c r="B38" s="110"/>
      <c r="C38" s="134" t="s">
        <v>95</v>
      </c>
      <c r="H38" s="113">
        <v>442800</v>
      </c>
    </row>
    <row r="39" spans="1:17" ht="17" thickBot="1">
      <c r="A39" s="109"/>
      <c r="B39" s="110"/>
      <c r="C39" s="134" t="s">
        <v>96</v>
      </c>
      <c r="H39" s="113">
        <v>0</v>
      </c>
    </row>
    <row r="40" spans="1:17" ht="17" thickBot="1">
      <c r="A40" s="109"/>
      <c r="B40" s="110"/>
      <c r="C40" s="134" t="s">
        <v>97</v>
      </c>
      <c r="H40" s="113">
        <v>2835000</v>
      </c>
    </row>
    <row r="41" spans="1:17" ht="17" thickBot="1">
      <c r="A41" s="109"/>
      <c r="B41" s="110"/>
      <c r="C41" s="134" t="s">
        <v>98</v>
      </c>
      <c r="H41" s="113">
        <v>534600</v>
      </c>
    </row>
    <row r="42" spans="1:17" ht="17" thickBot="1">
      <c r="A42" s="109"/>
      <c r="B42" s="110"/>
      <c r="C42" s="134" t="s">
        <v>99</v>
      </c>
      <c r="H42" s="113">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I16" sqref="I16"/>
    </sheetView>
  </sheetViews>
  <sheetFormatPr baseColWidth="10" defaultColWidth="33.140625" defaultRowHeight="16"/>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42578125" style="61" customWidth="1"/>
    <col min="9" max="9" width="31.42578125" style="61" customWidth="1"/>
    <col min="10" max="10" width="98.42578125" style="56" customWidth="1"/>
    <col min="11" max="16384" width="33.140625" style="56"/>
  </cols>
  <sheetData>
    <row r="1" spans="2:10" ht="17" thickBot="1"/>
    <row r="2" spans="2:10">
      <c r="B2" s="57"/>
      <c r="C2" s="58"/>
      <c r="D2" s="58"/>
      <c r="E2" s="58"/>
      <c r="F2" s="58"/>
      <c r="G2" s="58"/>
      <c r="H2" s="62"/>
      <c r="I2" s="62"/>
      <c r="J2" s="58"/>
    </row>
    <row r="3" spans="2:10">
      <c r="B3" s="59"/>
      <c r="C3" s="13" t="s">
        <v>15</v>
      </c>
      <c r="D3" s="13"/>
      <c r="E3" s="13"/>
      <c r="F3" s="13"/>
      <c r="G3" s="13"/>
      <c r="H3" s="18"/>
      <c r="I3" s="18"/>
    </row>
    <row r="4" spans="2:10">
      <c r="B4" s="59"/>
    </row>
    <row r="5" spans="2:10">
      <c r="B5" s="63"/>
      <c r="C5" s="15" t="s">
        <v>16</v>
      </c>
      <c r="D5" s="15" t="s">
        <v>0</v>
      </c>
      <c r="E5" s="15" t="s">
        <v>12</v>
      </c>
      <c r="F5" s="15" t="s">
        <v>17</v>
      </c>
      <c r="G5" s="15" t="s">
        <v>48</v>
      </c>
      <c r="H5" s="19" t="s">
        <v>18</v>
      </c>
      <c r="I5" s="19" t="s">
        <v>49</v>
      </c>
      <c r="J5" s="15" t="s">
        <v>9</v>
      </c>
    </row>
    <row r="6" spans="2:10">
      <c r="B6" s="59"/>
      <c r="C6" s="13"/>
      <c r="D6" s="13"/>
      <c r="E6" s="13"/>
      <c r="F6" s="13"/>
      <c r="G6" s="13"/>
      <c r="H6" s="18"/>
      <c r="I6" s="18"/>
      <c r="J6" s="13"/>
    </row>
    <row r="7" spans="2:10">
      <c r="B7" s="59"/>
      <c r="C7" s="128" t="s">
        <v>67</v>
      </c>
      <c r="D7" s="109" t="s">
        <v>112</v>
      </c>
      <c r="E7" s="109" t="s">
        <v>62</v>
      </c>
      <c r="F7" s="56">
        <v>2015</v>
      </c>
      <c r="G7" s="56">
        <v>2015</v>
      </c>
      <c r="H7" s="99">
        <v>42328</v>
      </c>
      <c r="I7" s="97" t="s">
        <v>134</v>
      </c>
      <c r="J7" s="44" t="s">
        <v>115</v>
      </c>
    </row>
    <row r="8" spans="2:10">
      <c r="B8" s="59"/>
      <c r="C8" s="109" t="s">
        <v>66</v>
      </c>
      <c r="H8" s="56"/>
      <c r="I8" s="56"/>
    </row>
    <row r="9" spans="2:10">
      <c r="B9" s="59"/>
      <c r="C9" s="142" t="s">
        <v>143</v>
      </c>
      <c r="D9" s="104"/>
      <c r="E9" s="104"/>
      <c r="H9" s="99"/>
      <c r="I9" s="56"/>
    </row>
    <row r="10" spans="2:10">
      <c r="B10" s="59"/>
      <c r="C10" s="64"/>
      <c r="H10" s="60"/>
      <c r="I10" s="97"/>
      <c r="J10" s="96"/>
    </row>
    <row r="11" spans="2:10">
      <c r="B11" s="59"/>
      <c r="E11" s="104"/>
      <c r="H11" s="99"/>
      <c r="I11" s="109"/>
      <c r="J11" s="95"/>
    </row>
    <row r="12" spans="2:10">
      <c r="B12" s="59"/>
      <c r="C12" s="128" t="s">
        <v>110</v>
      </c>
      <c r="D12" s="109" t="s">
        <v>116</v>
      </c>
      <c r="E12" s="109" t="s">
        <v>62</v>
      </c>
      <c r="F12" s="56">
        <v>2015</v>
      </c>
      <c r="G12" s="56">
        <v>2010</v>
      </c>
      <c r="H12" s="99">
        <v>42328</v>
      </c>
      <c r="I12" s="109" t="s">
        <v>154</v>
      </c>
      <c r="J12" s="56" t="s">
        <v>117</v>
      </c>
    </row>
    <row r="13" spans="2:10">
      <c r="B13" s="59"/>
      <c r="C13" s="109" t="s">
        <v>111</v>
      </c>
    </row>
    <row r="14" spans="2:10">
      <c r="B14" s="59"/>
      <c r="C14" s="109" t="s">
        <v>24</v>
      </c>
    </row>
    <row r="15" spans="2:10">
      <c r="B15" s="59"/>
      <c r="C15" s="128" t="s">
        <v>108</v>
      </c>
    </row>
    <row r="16" spans="2:10">
      <c r="B16" s="59"/>
      <c r="C16" s="129" t="s">
        <v>77</v>
      </c>
      <c r="H16" s="56"/>
      <c r="I16" s="56"/>
    </row>
    <row r="17" spans="2:9">
      <c r="B17" s="59"/>
      <c r="C17" s="128" t="s">
        <v>125</v>
      </c>
      <c r="H17" s="56"/>
      <c r="I17" s="97"/>
    </row>
    <row r="18" spans="2:9">
      <c r="B18" s="59"/>
      <c r="C18" s="142" t="s">
        <v>151</v>
      </c>
      <c r="H18" s="56"/>
      <c r="I18" s="56"/>
    </row>
    <row r="19" spans="2:9">
      <c r="C19" s="128" t="s">
        <v>109</v>
      </c>
    </row>
    <row r="20" spans="2:9">
      <c r="C20" s="142" t="s">
        <v>75</v>
      </c>
    </row>
  </sheetData>
  <phoneticPr fontId="3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219"/>
  <sheetViews>
    <sheetView topLeftCell="B14" workbookViewId="0">
      <selection activeCell="C24" sqref="C24:C25"/>
    </sheetView>
  </sheetViews>
  <sheetFormatPr baseColWidth="10" defaultColWidth="10.7109375" defaultRowHeight="16"/>
  <cols>
    <col min="1" max="2" width="3.42578125" style="65" customWidth="1"/>
    <col min="3" max="3" width="9.42578125" style="65" customWidth="1"/>
    <col min="4" max="4" width="4" style="65" customWidth="1"/>
    <col min="5" max="5" width="13.140625" style="65" customWidth="1"/>
    <col min="6" max="6" width="6.140625" style="65" customWidth="1"/>
    <col min="7" max="13" width="10.7109375" style="65"/>
    <col min="14" max="14" width="16.42578125" style="65" customWidth="1"/>
    <col min="15" max="15" width="10.7109375" style="65"/>
    <col min="16" max="16" width="55.140625" style="65" customWidth="1"/>
    <col min="17" max="16384" width="10.7109375" style="65"/>
  </cols>
  <sheetData>
    <row r="1" spans="1:14" ht="17" thickBot="1"/>
    <row r="2" spans="1:14">
      <c r="B2" s="66"/>
      <c r="C2" s="67"/>
      <c r="D2" s="67"/>
      <c r="E2" s="67"/>
      <c r="F2" s="67"/>
      <c r="G2" s="67"/>
      <c r="H2" s="67"/>
      <c r="I2" s="67"/>
      <c r="J2" s="67"/>
      <c r="K2" s="67"/>
      <c r="L2" s="67"/>
      <c r="M2" s="67"/>
      <c r="N2" s="68"/>
    </row>
    <row r="3" spans="1:14">
      <c r="A3" s="69"/>
      <c r="B3" s="93"/>
      <c r="C3" s="72" t="s">
        <v>0</v>
      </c>
      <c r="D3" s="72" t="s">
        <v>64</v>
      </c>
      <c r="E3" s="72" t="s">
        <v>26</v>
      </c>
      <c r="F3" s="72"/>
      <c r="G3" s="72"/>
      <c r="H3" s="70"/>
      <c r="I3" s="70"/>
      <c r="J3" s="70"/>
      <c r="K3" s="70"/>
      <c r="L3" s="70"/>
      <c r="M3" s="70"/>
      <c r="N3" s="94"/>
    </row>
    <row r="4" spans="1:14">
      <c r="B4" s="71"/>
    </row>
    <row r="5" spans="1:14">
      <c r="B5" s="71"/>
    </row>
    <row r="6" spans="1:14">
      <c r="B6" s="71"/>
      <c r="C6" s="65" t="s">
        <v>69</v>
      </c>
    </row>
    <row r="7" spans="1:14">
      <c r="B7" s="71"/>
    </row>
    <row r="8" spans="1:14">
      <c r="B8" s="71"/>
      <c r="C8" s="65" t="s">
        <v>71</v>
      </c>
    </row>
    <row r="9" spans="1:14">
      <c r="B9" s="71"/>
    </row>
    <row r="10" spans="1:14">
      <c r="B10" s="71"/>
    </row>
    <row r="11" spans="1:14">
      <c r="B11" s="71"/>
    </row>
    <row r="12" spans="1:14">
      <c r="B12" s="71"/>
    </row>
    <row r="13" spans="1:14">
      <c r="B13" s="71"/>
    </row>
    <row r="14" spans="1:14">
      <c r="B14" s="71"/>
    </row>
    <row r="15" spans="1:14">
      <c r="B15" s="71"/>
    </row>
    <row r="16" spans="1:14">
      <c r="B16" s="71"/>
    </row>
    <row r="17" spans="2:7">
      <c r="B17" s="71"/>
    </row>
    <row r="18" spans="2:7">
      <c r="B18" s="71"/>
    </row>
    <row r="19" spans="2:7">
      <c r="B19" s="71"/>
    </row>
    <row r="20" spans="2:7">
      <c r="B20" s="71"/>
    </row>
    <row r="21" spans="2:7">
      <c r="B21" s="71"/>
    </row>
    <row r="22" spans="2:7">
      <c r="B22" s="71"/>
    </row>
    <row r="23" spans="2:7">
      <c r="B23" s="71"/>
    </row>
    <row r="24" spans="2:7">
      <c r="B24" s="71"/>
      <c r="C24" s="171" t="s">
        <v>174</v>
      </c>
    </row>
    <row r="25" spans="2:7">
      <c r="B25" s="71"/>
      <c r="C25" s="172" t="s">
        <v>175</v>
      </c>
    </row>
    <row r="26" spans="2:7">
      <c r="B26" s="71"/>
    </row>
    <row r="27" spans="2:7">
      <c r="B27" s="71"/>
      <c r="E27" s="65">
        <v>249983</v>
      </c>
      <c r="F27" s="65" t="s">
        <v>70</v>
      </c>
      <c r="G27" s="65" t="s">
        <v>145</v>
      </c>
    </row>
    <row r="28" spans="2:7">
      <c r="B28" s="71"/>
      <c r="E28" s="65">
        <v>5900</v>
      </c>
      <c r="F28" s="65" t="s">
        <v>70</v>
      </c>
      <c r="G28" s="65" t="s">
        <v>144</v>
      </c>
    </row>
    <row r="29" spans="2:7">
      <c r="B29" s="71"/>
      <c r="C29" s="65">
        <v>34000</v>
      </c>
      <c r="D29" s="65" t="s">
        <v>141</v>
      </c>
      <c r="E29" s="65">
        <v>0</v>
      </c>
      <c r="F29" s="65" t="s">
        <v>70</v>
      </c>
      <c r="G29" s="65" t="s">
        <v>72</v>
      </c>
    </row>
    <row r="30" spans="2:7">
      <c r="B30" s="71"/>
    </row>
    <row r="31" spans="2:7">
      <c r="B31" s="71"/>
      <c r="C31" s="65">
        <v>113940</v>
      </c>
    </row>
    <row r="32" spans="2:7">
      <c r="B32" s="71"/>
      <c r="E32" s="65">
        <f t="shared" ref="E32" si="0">E27/($E$28+$E$29+$E$27)</f>
        <v>0.97694258704173387</v>
      </c>
      <c r="G32" s="65" t="s">
        <v>143</v>
      </c>
    </row>
    <row r="33" spans="2:7">
      <c r="B33" s="71"/>
      <c r="E33" s="65">
        <f>E28/($E$28+$E$29+$E$27)</f>
        <v>2.3057412958266084E-2</v>
      </c>
      <c r="G33" s="65" t="s">
        <v>67</v>
      </c>
    </row>
    <row r="34" spans="2:7">
      <c r="B34" s="71"/>
      <c r="E34" s="65">
        <f>E29/($E$28+$E$29+$E$27)</f>
        <v>0</v>
      </c>
      <c r="G34" s="65" t="s">
        <v>66</v>
      </c>
    </row>
    <row r="35" spans="2:7">
      <c r="B35" s="71"/>
    </row>
    <row r="36" spans="2:7">
      <c r="B36" s="71"/>
    </row>
    <row r="37" spans="2:7">
      <c r="B37" s="71"/>
    </row>
    <row r="38" spans="2:7">
      <c r="B38" s="71"/>
    </row>
    <row r="39" spans="2:7">
      <c r="B39" s="71"/>
    </row>
    <row r="40" spans="2:7">
      <c r="B40" s="71"/>
    </row>
    <row r="41" spans="2:7">
      <c r="B41" s="71"/>
    </row>
    <row r="42" spans="2:7">
      <c r="B42" s="71"/>
    </row>
    <row r="43" spans="2:7">
      <c r="B43" s="71"/>
    </row>
    <row r="44" spans="2:7">
      <c r="B44" s="71"/>
    </row>
    <row r="45" spans="2:7">
      <c r="B45" s="71"/>
    </row>
    <row r="46" spans="2:7">
      <c r="B46" s="71"/>
      <c r="E46" s="98"/>
    </row>
    <row r="47" spans="2:7">
      <c r="B47" s="71"/>
    </row>
    <row r="48" spans="2:7">
      <c r="B48" s="71"/>
      <c r="C48" s="65" t="s">
        <v>68</v>
      </c>
    </row>
    <row r="49" spans="2:17">
      <c r="B49" s="71"/>
      <c r="C49" s="65" t="s">
        <v>120</v>
      </c>
    </row>
    <row r="50" spans="2:17" ht="17" thickBot="1">
      <c r="B50" s="71"/>
      <c r="C50" s="65" t="s">
        <v>121</v>
      </c>
      <c r="J50"/>
    </row>
    <row r="51" spans="2:17">
      <c r="B51" s="71"/>
      <c r="C51" s="65" t="s">
        <v>146</v>
      </c>
      <c r="J51" s="152"/>
      <c r="K51" s="153"/>
      <c r="L51" s="153"/>
      <c r="M51" s="153"/>
      <c r="N51" s="153"/>
      <c r="O51" s="153"/>
      <c r="P51" s="153"/>
      <c r="Q51" s="154"/>
    </row>
    <row r="52" spans="2:17" ht="19">
      <c r="B52" s="71"/>
      <c r="J52" s="155"/>
      <c r="K52" s="156" t="s">
        <v>54</v>
      </c>
      <c r="L52" s="156" t="s">
        <v>8</v>
      </c>
      <c r="M52" s="156" t="s">
        <v>4</v>
      </c>
      <c r="N52" s="156" t="s">
        <v>7</v>
      </c>
      <c r="O52" s="156" t="s">
        <v>55</v>
      </c>
      <c r="P52" s="156" t="s">
        <v>0</v>
      </c>
      <c r="Q52" s="157"/>
    </row>
    <row r="53" spans="2:17" ht="20" thickBot="1">
      <c r="B53" s="71"/>
      <c r="C53" s="65" t="s">
        <v>122</v>
      </c>
      <c r="J53" s="158"/>
      <c r="K53" s="159"/>
      <c r="L53" s="159"/>
      <c r="M53" s="159"/>
      <c r="N53" s="159"/>
      <c r="O53" s="159"/>
      <c r="P53" s="159"/>
      <c r="Q53" s="160"/>
    </row>
    <row r="54" spans="2:17" ht="20" thickBot="1">
      <c r="B54" s="71"/>
      <c r="C54" s="65" t="s">
        <v>148</v>
      </c>
      <c r="E54" s="167">
        <f>M54</f>
        <v>1.0980000000000001</v>
      </c>
      <c r="F54" s="65" t="s">
        <v>78</v>
      </c>
      <c r="G54" s="65" t="s">
        <v>133</v>
      </c>
      <c r="J54" s="158"/>
      <c r="K54" s="151" t="s">
        <v>56</v>
      </c>
      <c r="L54" s="151" t="s">
        <v>57</v>
      </c>
      <c r="M54" s="161">
        <v>1.0980000000000001</v>
      </c>
      <c r="N54" s="151" t="s">
        <v>58</v>
      </c>
      <c r="O54" s="162">
        <v>42221</v>
      </c>
      <c r="P54" s="163" t="s">
        <v>59</v>
      </c>
      <c r="Q54" s="160"/>
    </row>
    <row r="55" spans="2:17" ht="17" thickBot="1">
      <c r="B55" s="71"/>
      <c r="C55" s="65" t="s">
        <v>149</v>
      </c>
      <c r="J55" s="164"/>
      <c r="K55" s="165"/>
      <c r="L55" s="165"/>
      <c r="M55" s="165"/>
      <c r="N55" s="165"/>
      <c r="O55" s="165"/>
      <c r="P55" s="165"/>
      <c r="Q55" s="166"/>
    </row>
    <row r="56" spans="2:17">
      <c r="B56" s="71"/>
      <c r="C56" s="65" t="s">
        <v>123</v>
      </c>
    </row>
    <row r="57" spans="2:17">
      <c r="B57" s="71"/>
    </row>
    <row r="58" spans="2:17">
      <c r="B58" s="71"/>
    </row>
    <row r="59" spans="2:17">
      <c r="B59" s="71"/>
    </row>
    <row r="60" spans="2:17">
      <c r="B60" s="71"/>
      <c r="E60" s="65">
        <v>46.1</v>
      </c>
      <c r="F60" s="65" t="s">
        <v>86</v>
      </c>
      <c r="G60" s="65" t="s">
        <v>153</v>
      </c>
    </row>
    <row r="61" spans="2:17">
      <c r="B61" s="71"/>
      <c r="E61" s="65">
        <v>0.46100000000000002</v>
      </c>
      <c r="G61" s="65" t="s">
        <v>109</v>
      </c>
    </row>
    <row r="62" spans="2:17">
      <c r="B62" s="71"/>
      <c r="F62" s="132"/>
    </row>
    <row r="63" spans="2:17">
      <c r="B63" s="71"/>
    </row>
    <row r="64" spans="2:17">
      <c r="B64" s="71"/>
    </row>
    <row r="65" spans="2:7">
      <c r="B65" s="71"/>
      <c r="E65" s="133">
        <v>90</v>
      </c>
      <c r="F65" s="65" t="s">
        <v>86</v>
      </c>
      <c r="G65" s="65" t="s">
        <v>131</v>
      </c>
    </row>
    <row r="66" spans="2:7">
      <c r="B66" s="71"/>
      <c r="E66" s="65">
        <f>E65/100</f>
        <v>0.9</v>
      </c>
      <c r="G66" s="65" t="s">
        <v>131</v>
      </c>
    </row>
    <row r="67" spans="2:7">
      <c r="B67" s="71"/>
      <c r="E67" s="65">
        <f>E66*8760</f>
        <v>7884</v>
      </c>
      <c r="F67" s="65" t="s">
        <v>106</v>
      </c>
      <c r="G67" s="65" t="s">
        <v>147</v>
      </c>
    </row>
    <row r="68" spans="2:7">
      <c r="B68" s="71"/>
    </row>
    <row r="69" spans="2:7">
      <c r="B69" s="71"/>
      <c r="E69" s="65">
        <v>155236</v>
      </c>
      <c r="F69" s="65" t="s">
        <v>76</v>
      </c>
    </row>
    <row r="70" spans="2:7">
      <c r="B70" s="71"/>
      <c r="E70" s="65">
        <f>E69/24</f>
        <v>6468.166666666667</v>
      </c>
      <c r="F70" s="65" t="s">
        <v>150</v>
      </c>
    </row>
    <row r="71" spans="2:7">
      <c r="B71" s="71"/>
      <c r="E71" s="65">
        <f>E70*120.1</f>
        <v>776826.81666666665</v>
      </c>
      <c r="F71" s="65" t="s">
        <v>73</v>
      </c>
    </row>
    <row r="72" spans="2:7">
      <c r="B72" s="71"/>
      <c r="E72" s="65">
        <f>E71/60/60</f>
        <v>215.78522685185183</v>
      </c>
      <c r="F72" s="65" t="s">
        <v>74</v>
      </c>
      <c r="G72" s="65" t="s">
        <v>75</v>
      </c>
    </row>
    <row r="73" spans="2:7">
      <c r="B73" s="71"/>
      <c r="E73" s="65">
        <f>E72/E61</f>
        <v>468.08075239013408</v>
      </c>
      <c r="F73" s="65" t="s">
        <v>74</v>
      </c>
      <c r="G73" s="65" t="s">
        <v>171</v>
      </c>
    </row>
    <row r="74" spans="2:7">
      <c r="B74" s="71"/>
    </row>
    <row r="75" spans="2:7">
      <c r="B75" s="71"/>
    </row>
    <row r="76" spans="2:7">
      <c r="B76" s="71"/>
      <c r="E76" s="65">
        <f>E71*E67</f>
        <v>6124502622.5999994</v>
      </c>
      <c r="F76" s="65" t="s">
        <v>60</v>
      </c>
      <c r="G76" s="65" t="s">
        <v>132</v>
      </c>
    </row>
    <row r="77" spans="2:7">
      <c r="B77" s="71"/>
    </row>
    <row r="78" spans="2:7">
      <c r="B78" s="71"/>
    </row>
    <row r="79" spans="2:7">
      <c r="B79" s="71"/>
    </row>
    <row r="80" spans="2:7">
      <c r="B80" s="71"/>
      <c r="E80" s="65">
        <v>40</v>
      </c>
      <c r="F80" s="65" t="s">
        <v>128</v>
      </c>
      <c r="G80" s="65" t="s">
        <v>124</v>
      </c>
    </row>
    <row r="81" spans="2:7">
      <c r="B81" s="71"/>
      <c r="E81" s="65">
        <v>3</v>
      </c>
      <c r="F81" s="65" t="s">
        <v>128</v>
      </c>
      <c r="G81" s="65" t="s">
        <v>111</v>
      </c>
    </row>
    <row r="82" spans="2:7">
      <c r="B82" s="71"/>
    </row>
    <row r="83" spans="2:7">
      <c r="B83" s="71"/>
    </row>
    <row r="84" spans="2:7">
      <c r="B84" s="71"/>
    </row>
    <row r="85" spans="2:7">
      <c r="B85" s="71"/>
    </row>
    <row r="86" spans="2:7">
      <c r="B86" s="71"/>
    </row>
    <row r="87" spans="2:7">
      <c r="B87" s="71"/>
    </row>
    <row r="88" spans="2:7">
      <c r="B88" s="71"/>
    </row>
    <row r="89" spans="2:7">
      <c r="B89" s="71"/>
    </row>
    <row r="90" spans="2:7">
      <c r="B90" s="71"/>
    </row>
    <row r="91" spans="2:7">
      <c r="B91" s="71"/>
    </row>
    <row r="92" spans="2:7">
      <c r="B92" s="71"/>
    </row>
    <row r="93" spans="2:7">
      <c r="B93" s="71"/>
    </row>
    <row r="94" spans="2:7">
      <c r="B94" s="71"/>
    </row>
    <row r="95" spans="2:7">
      <c r="B95" s="71"/>
      <c r="E95" s="65">
        <v>10</v>
      </c>
      <c r="F95" s="65" t="s">
        <v>86</v>
      </c>
      <c r="G95" s="65" t="s">
        <v>167</v>
      </c>
    </row>
    <row r="96" spans="2:7">
      <c r="B96" s="71"/>
      <c r="E96" s="65">
        <f>E95/100</f>
        <v>0.1</v>
      </c>
      <c r="G96" s="65" t="s">
        <v>168</v>
      </c>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7">
      <c r="B129" s="71"/>
      <c r="E129" s="65">
        <v>155521091</v>
      </c>
      <c r="F129" s="65" t="s">
        <v>127</v>
      </c>
      <c r="G129" s="65" t="s">
        <v>166</v>
      </c>
    </row>
    <row r="130" spans="2:7">
      <c r="B130" s="71"/>
      <c r="E130" s="65">
        <f>E129/E54</f>
        <v>141640337.88706738</v>
      </c>
      <c r="F130" s="65" t="s">
        <v>20</v>
      </c>
      <c r="G130" s="65" t="s">
        <v>166</v>
      </c>
    </row>
    <row r="131" spans="2:7">
      <c r="B131" s="71"/>
      <c r="E131" s="65">
        <f>E130*E96</f>
        <v>14164033.788706739</v>
      </c>
      <c r="F131" s="65" t="s">
        <v>20</v>
      </c>
      <c r="G131" s="65" t="s">
        <v>169</v>
      </c>
    </row>
    <row r="132" spans="2:7">
      <c r="B132" s="71"/>
    </row>
    <row r="133" spans="2:7">
      <c r="B133" s="71"/>
    </row>
    <row r="134" spans="2:7">
      <c r="B134" s="71"/>
    </row>
    <row r="135" spans="2:7">
      <c r="B135" s="71"/>
      <c r="E135" s="65">
        <v>50</v>
      </c>
      <c r="F135" s="65" t="s">
        <v>129</v>
      </c>
      <c r="G135" s="65" t="s">
        <v>110</v>
      </c>
    </row>
    <row r="136" spans="2:7">
      <c r="B136" s="71"/>
      <c r="E136" s="65">
        <f>E135*0.00404686</f>
        <v>0.20234300000000002</v>
      </c>
      <c r="F136" s="65" t="s">
        <v>91</v>
      </c>
      <c r="G136" s="65" t="s">
        <v>110</v>
      </c>
    </row>
    <row r="137" spans="2:7">
      <c r="B137" s="71"/>
    </row>
    <row r="138" spans="2:7">
      <c r="B138" s="71"/>
    </row>
    <row r="139" spans="2:7">
      <c r="B139" s="71"/>
    </row>
    <row r="140" spans="2:7">
      <c r="B140" s="71"/>
    </row>
    <row r="141" spans="2:7">
      <c r="B141" s="71"/>
      <c r="E141" s="65">
        <v>158118579</v>
      </c>
      <c r="F141" s="65" t="s">
        <v>127</v>
      </c>
      <c r="G141" s="65" t="s">
        <v>108</v>
      </c>
    </row>
    <row r="142" spans="2:7">
      <c r="B142" s="71"/>
      <c r="E142" s="65">
        <f>E141/E54</f>
        <v>144005991.80327868</v>
      </c>
      <c r="F142" s="65" t="s">
        <v>20</v>
      </c>
      <c r="G142" s="65" t="s">
        <v>108</v>
      </c>
    </row>
    <row r="143" spans="2:7">
      <c r="B143" s="71"/>
    </row>
    <row r="144" spans="2:7">
      <c r="B144" s="71"/>
    </row>
    <row r="145" spans="2:2">
      <c r="B145" s="71"/>
    </row>
    <row r="146" spans="2:2">
      <c r="B146" s="71"/>
    </row>
    <row r="147" spans="2:2">
      <c r="B147" s="71"/>
    </row>
    <row r="148" spans="2:2">
      <c r="B148" s="71"/>
    </row>
    <row r="149" spans="2:2">
      <c r="B149" s="71"/>
    </row>
    <row r="150" spans="2:2">
      <c r="B150" s="71"/>
    </row>
    <row r="151" spans="2:2">
      <c r="B151" s="71"/>
    </row>
    <row r="152" spans="2:2">
      <c r="B152" s="71"/>
    </row>
    <row r="153" spans="2:2">
      <c r="B153" s="71"/>
    </row>
    <row r="154" spans="2:2">
      <c r="B154" s="71"/>
    </row>
    <row r="163" spans="5:7">
      <c r="E163" s="65">
        <v>10449181</v>
      </c>
      <c r="F163" s="65" t="s">
        <v>61</v>
      </c>
      <c r="G163" s="65" t="s">
        <v>136</v>
      </c>
    </row>
    <row r="164" spans="5:7">
      <c r="E164" s="65">
        <f>E163/E54</f>
        <v>9516558.2877959926</v>
      </c>
      <c r="F164" s="65" t="s">
        <v>53</v>
      </c>
      <c r="G164" s="65" t="s">
        <v>136</v>
      </c>
    </row>
    <row r="214" spans="5:7">
      <c r="E214" s="65">
        <f>138000+7430000+1274000+775000</f>
        <v>9617000</v>
      </c>
      <c r="F214" s="65" t="s">
        <v>61</v>
      </c>
      <c r="G214" s="65" t="s">
        <v>135</v>
      </c>
    </row>
    <row r="215" spans="5:7">
      <c r="E215" s="65">
        <f>E214/E54</f>
        <v>8758652.0947176684</v>
      </c>
      <c r="F215" s="65" t="s">
        <v>53</v>
      </c>
      <c r="G215" s="65" t="s">
        <v>135</v>
      </c>
    </row>
    <row r="216" spans="5:7">
      <c r="G216" s="65" t="s">
        <v>126</v>
      </c>
    </row>
    <row r="218" spans="5:7">
      <c r="E218" s="65">
        <f>E215/E76</f>
        <v>1.4301001459934731E-3</v>
      </c>
      <c r="F218" s="65" t="s">
        <v>63</v>
      </c>
      <c r="G218" s="65" t="s">
        <v>137</v>
      </c>
    </row>
    <row r="219" spans="5:7">
      <c r="E219" s="65">
        <f>E215/E67</f>
        <v>1110.9401439266449</v>
      </c>
      <c r="F219" s="65" t="s">
        <v>84</v>
      </c>
      <c r="G219" s="65" t="s">
        <v>138</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Dashboard</vt:lpstr>
      <vt:lpstr>Research data</vt:lpstr>
      <vt:lpstr>Sources</vt:lpstr>
      <vt:lpstr>Notes</vt:lpstr>
      <vt:lpstr>depr_cap</vt:lpstr>
      <vt:lpstr>non_dep_cap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2022-11-10T13:01:38Z</dcterms:modified>
</cp:coreProperties>
</file>