
<file path=[Content_Types].xml><?xml version="1.0" encoding="utf-8"?>
<Types xmlns="http://schemas.openxmlformats.org/package/2006/content-type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transport/"/>
    </mc:Choice>
  </mc:AlternateContent>
  <xr:revisionPtr revIDLastSave="0" documentId="13_ncr:1_{6490C9A2-8303-0C48-90B1-1B26C05793FF}" xr6:coauthVersionLast="47" xr6:coauthVersionMax="47" xr10:uidLastSave="{00000000-0000-0000-0000-000000000000}"/>
  <bookViews>
    <workbookView xWindow="-60160" yWindow="-18040" windowWidth="30080" windowHeight="160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oncurrentManualCount="4"/>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32" i="16" l="1"/>
  <c r="E14" i="12" l="1"/>
  <c r="E15" i="12"/>
  <c r="E12" i="12"/>
  <c r="E10" i="13"/>
  <c r="E11" i="13"/>
  <c r="E8" i="13"/>
  <c r="I11" i="13"/>
  <c r="I10" i="13"/>
  <c r="J9" i="13"/>
  <c r="E9" i="13" s="1"/>
  <c r="E13" i="12" s="1"/>
  <c r="I8" i="13"/>
  <c r="E110" i="16"/>
  <c r="E111" i="16" s="1"/>
  <c r="E108" i="16"/>
  <c r="H14" i="13" l="1"/>
  <c r="E14" i="13" s="1"/>
  <c r="E31" i="12" s="1"/>
  <c r="E27" i="16" l="1"/>
  <c r="E12" i="16"/>
  <c r="E28" i="16"/>
  <c r="E30" i="16" s="1"/>
  <c r="E34" i="16" s="1"/>
  <c r="H7" i="13" s="1"/>
  <c r="E7" i="13" s="1"/>
  <c r="E11" i="12" s="1"/>
  <c r="E26" i="16"/>
  <c r="D34" i="16"/>
</calcChain>
</file>

<file path=xl/sharedStrings.xml><?xml version="1.0" encoding="utf-8"?>
<sst xmlns="http://schemas.openxmlformats.org/spreadsheetml/2006/main" count="205" uniqueCount="141">
  <si>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</si>
  <si>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</si>
  <si>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</si>
  <si>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</si>
  <si>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</si>
  <si>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</si>
  <si>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</si>
  <si>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</si>
  <si>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</si>
  <si>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</si>
  <si>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</si>
  <si>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</si>
  <si>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</si>
  <si>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</si>
  <si>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</si>
  <si>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</si>
  <si>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</si>
  <si>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</si>
  <si>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</si>
  <si>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</si>
  <si>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</si>
  <si>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</si>
  <si>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</si>
  <si>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</si>
  <si>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</si>
  <si>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</si>
  <si>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</si>
  <si>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</si>
  <si>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</si>
  <si>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</si>
  <si>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</si>
  <si>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</si>
  <si>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</si>
  <si>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</si>
  <si>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</si>
  <si>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</si>
  <si>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</si>
  <si>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</si>
  <si>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</si>
  <si>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</si>
  <si>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</si>
  <si>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</si>
  <si>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</si>
  <si>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</si>
  <si>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</si>
  <si>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</si>
  <si>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</si>
  <si>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</si>
  <si>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</si>
  <si>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</si>
  <si>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</si>
  <si>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</si>
  <si>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</si>
  <si>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</si>
  <si>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</si>
  <si>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</si>
  <si>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</si>
  <si>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</si>
  <si>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</si>
  <si>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</si>
  <si>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</si>
  <si>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</si>
  <si>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</si>
  <si>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</si>
  <si>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</si>
  <si>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</si>
  <si>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</si>
  <si>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</si>
  <si>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</si>
  <si>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</si>
  <si>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</si>
  <si>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</si>
  <si>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</si>
  <si>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</si>
  <si>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</si>
  <si>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</si>
  <si>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</si>
  <si>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</si>
  <si>
    <t>storage.volume</t>
  </si>
  <si>
    <t>MWh</t>
  </si>
  <si>
    <t>storage.decay</t>
  </si>
  <si>
    <t>% per hour</t>
  </si>
  <si>
    <t>availability</t>
  </si>
  <si>
    <t>full_load_hours</t>
  </si>
  <si>
    <t>typical_input_capacity</t>
  </si>
  <si>
    <t>MW</t>
  </si>
  <si>
    <t>Cost</t>
  </si>
  <si>
    <t>initial_investment</t>
  </si>
  <si>
    <t>euro</t>
  </si>
  <si>
    <t>fixed_operation_and_maintenance_costs_per_year</t>
  </si>
  <si>
    <t>euro/year</t>
  </si>
  <si>
    <t>Fixed operational and maintenance costs per year</t>
  </si>
  <si>
    <t>ccs_investment</t>
  </si>
  <si>
    <t>CCS investment costs</t>
  </si>
  <si>
    <t>cost_of_installing</t>
  </si>
  <si>
    <t>Installation costs</t>
  </si>
  <si>
    <r>
      <t>decommis</t>
    </r>
    <r>
      <rPr>
        <sz val="12"/>
        <color theme="1"/>
        <rFont val="Calibri"/>
        <family val="2"/>
        <scheme val="minor"/>
      </rPr>
      <t>s</t>
    </r>
    <r>
      <rPr>
        <sz val="12"/>
        <color theme="1"/>
        <rFont val="Calibri"/>
        <family val="2"/>
        <scheme val="minor"/>
      </rPr>
      <t>ioning_costs</t>
    </r>
  </si>
  <si>
    <t>Decommissioning costs</t>
  </si>
  <si>
    <t>variable_operation_and_maintenance_costs_per_full_load_hour</t>
  </si>
  <si>
    <t>Variable operational and maintenance costs per flh</t>
  </si>
  <si>
    <t>variable_operation_and_maintenance_costs_for_ccs_per_full_load_hour</t>
  </si>
  <si>
    <t>Variable operational and maintenance costs for ccs per flh</t>
  </si>
  <si>
    <t>wacc</t>
  </si>
  <si>
    <t>%</t>
  </si>
  <si>
    <t>takes_part_in_ets</t>
  </si>
  <si>
    <t>yes=1, no=0</t>
  </si>
  <si>
    <t>technical_lifetime</t>
  </si>
  <si>
    <t>years</t>
  </si>
  <si>
    <t xml:space="preserve">Technical lifetime </t>
  </si>
  <si>
    <t>Does not take part in ETS</t>
  </si>
  <si>
    <t>The ETM only encompasses costs that are directly related to the energy system, see documentation: https://docs.energytransitionmodel.com/main/cost-main-principles</t>
  </si>
  <si>
    <t>p.87</t>
  </si>
  <si>
    <t>yr</t>
  </si>
  <si>
    <t>electricity_output_capacity</t>
  </si>
  <si>
    <t>VDL Citea busses</t>
  </si>
  <si>
    <t>p.23</t>
  </si>
  <si>
    <t>kWh</t>
  </si>
  <si>
    <t>kW</t>
  </si>
  <si>
    <t>assumption: input capacity = output capacity</t>
  </si>
  <si>
    <t>Tesla model s owner's manual</t>
  </si>
  <si>
    <t>p 6.4</t>
  </si>
  <si>
    <t>Decay assumed to be the same as for lithium-ion battteries in cars as decay depends on battery type, not vehicle</t>
  </si>
  <si>
    <t>storage decay per hour</t>
  </si>
  <si>
    <t>EU</t>
  </si>
  <si>
    <t>23/08/16</t>
  </si>
  <si>
    <t>https://www.tesla.com/sites/default/files/blog_attachments/model_s_owners_manual_europe_1.0.pdf</t>
  </si>
  <si>
    <t>VDL Citea brochure</t>
  </si>
  <si>
    <t>01/2023</t>
  </si>
  <si>
    <t>https://brochures.vdlbuscoach.com/en/brochure.html?brochure=3&amp;lang=83</t>
  </si>
  <si>
    <t>VDL</t>
  </si>
  <si>
    <t>Tesla</t>
  </si>
  <si>
    <t>Necessary attribute for 0 euro costs baseline</t>
  </si>
  <si>
    <t>transport_bus_using_electricity.converter.ad</t>
  </si>
  <si>
    <t>Marlieke Verweij</t>
  </si>
  <si>
    <t>Quintel assumption</t>
  </si>
  <si>
    <t>construction_time</t>
  </si>
  <si>
    <t>Construction time of the plant</t>
  </si>
  <si>
    <t>Set to 0 baseline</t>
  </si>
  <si>
    <t>Weighted average cost of capital</t>
  </si>
  <si>
    <t>Quintel assumption (see https://docs.energytransitionmodel.com/main/cost-wacc)</t>
  </si>
  <si>
    <t>storage decay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</si>
</sst>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
    <numFmt numFmtId="166" formatCode="0.0000"/>
    <numFmt numFmtId="167" formatCode="0.000000000000"/>
    <numFmt numFmtId="168" formatCode="0.0000000%"/>
    <numFmt numFmtId="169" formatCode="0.0%"/>
    <numFmt numFmtId="170" formatCode="0.0000000"/>
  </numFmts>
  <fonts count="3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
      <sz val="12"/>
      <color theme="1"/>
      <name val="Lettertype hoofdtekst"/>
      <family val="2"/>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bottom style="medium">
        <color auto="1"/>
      </bottom>
      <diagonal/>
    </border>
  </borders>
  <cellStyleXfs count="244">
    <xf numFmtId="0" fontId="0" fillId="0" borderId="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9" fontId="32" fillId="0" borderId="0" applyFont="0" applyFill="0" applyBorder="0" applyAlignment="0" applyProtection="0"/>
  </cellStyleXfs>
  <cellXfs count="155">
    <xf numFmtId="0" fontId="0" fillId="0" borderId="0" xfId="0"/>
    <xf numFmtId="0" fontId="23" fillId="3" borderId="7" xfId="0" applyFont="1" applyFill="1" applyBorder="1"/>
    <xf numFmtId="0" fontId="24" fillId="3" borderId="17" xfId="0" applyFont="1" applyFill="1" applyBorder="1"/>
    <xf numFmtId="0" fontId="23" fillId="3" borderId="13" xfId="0" applyFont="1" applyFill="1" applyBorder="1"/>
    <xf numFmtId="0" fontId="25" fillId="3" borderId="7" xfId="0" applyFont="1" applyFill="1" applyBorder="1" applyAlignment="1">
      <alignment vertical="center"/>
    </xf>
    <xf numFmtId="49" fontId="23" fillId="2" borderId="8" xfId="0" applyNumberFormat="1" applyFont="1" applyFill="1" applyBorder="1" applyAlignment="1">
      <alignment horizontal="left"/>
    </xf>
    <xf numFmtId="0" fontId="25" fillId="3" borderId="1" xfId="0" applyFont="1" applyFill="1" applyBorder="1" applyAlignment="1">
      <alignment vertical="center"/>
    </xf>
    <xf numFmtId="0" fontId="23" fillId="3" borderId="14" xfId="0" applyFont="1" applyFill="1" applyBorder="1"/>
    <xf numFmtId="0" fontId="23" fillId="3" borderId="0" xfId="0" applyFont="1" applyFill="1"/>
    <xf numFmtId="0" fontId="22" fillId="2" borderId="0" xfId="0" applyFont="1" applyFill="1"/>
    <xf numFmtId="0" fontId="22" fillId="2" borderId="5" xfId="0" applyFont="1" applyFill="1" applyBorder="1"/>
    <xf numFmtId="0" fontId="22" fillId="2" borderId="4" xfId="0" applyFont="1" applyFill="1" applyBorder="1"/>
    <xf numFmtId="0" fontId="19" fillId="2" borderId="0" xfId="0" applyFont="1" applyFill="1"/>
    <xf numFmtId="0" fontId="23" fillId="0" borderId="0" xfId="0" applyFont="1"/>
    <xf numFmtId="0" fontId="22" fillId="2" borderId="6" xfId="0" applyFont="1" applyFill="1" applyBorder="1"/>
    <xf numFmtId="0" fontId="23" fillId="3" borderId="17" xfId="0" applyFont="1" applyFill="1" applyBorder="1"/>
    <xf numFmtId="0" fontId="23" fillId="3" borderId="2" xfId="0" applyFont="1" applyFill="1" applyBorder="1"/>
    <xf numFmtId="0" fontId="19" fillId="2" borderId="2" xfId="0" applyFont="1" applyFill="1" applyBorder="1"/>
    <xf numFmtId="0" fontId="26" fillId="3" borderId="0" xfId="0" applyFont="1" applyFill="1"/>
    <xf numFmtId="0" fontId="19" fillId="2" borderId="7" xfId="0" applyFont="1" applyFill="1" applyBorder="1"/>
    <xf numFmtId="0" fontId="22" fillId="0" borderId="0" xfId="0" applyFont="1"/>
    <xf numFmtId="0" fontId="24" fillId="3" borderId="0" xfId="0" applyFont="1" applyFill="1"/>
    <xf numFmtId="0" fontId="18" fillId="2" borderId="18" xfId="0" applyFont="1" applyFill="1" applyBorder="1"/>
    <xf numFmtId="0" fontId="18" fillId="2" borderId="0" xfId="0" applyFont="1" applyFill="1"/>
    <xf numFmtId="0" fontId="18" fillId="2" borderId="3" xfId="0" applyFont="1" applyFill="1" applyBorder="1"/>
    <xf numFmtId="0" fontId="18" fillId="2" borderId="15" xfId="0" applyFont="1" applyFill="1" applyBorder="1"/>
    <xf numFmtId="0" fontId="18" fillId="0" borderId="0" xfId="0" applyFont="1"/>
    <xf numFmtId="0" fontId="18" fillId="2" borderId="6" xfId="0" applyFont="1" applyFill="1" applyBorder="1"/>
    <xf numFmtId="164" fontId="18" fillId="2" borderId="18" xfId="0" applyNumberFormat="1" applyFont="1" applyFill="1" applyBorder="1"/>
    <xf numFmtId="0" fontId="18" fillId="2" borderId="10" xfId="0" applyFont="1" applyFill="1" applyBorder="1"/>
    <xf numFmtId="0" fontId="18" fillId="2" borderId="11" xfId="0" applyFont="1" applyFill="1" applyBorder="1"/>
    <xf numFmtId="0" fontId="18" fillId="2" borderId="12" xfId="0" applyFont="1" applyFill="1" applyBorder="1"/>
    <xf numFmtId="0" fontId="17" fillId="2" borderId="0" xfId="0" applyFont="1" applyFill="1"/>
    <xf numFmtId="0" fontId="17" fillId="2" borderId="3" xfId="0" applyFont="1" applyFill="1" applyBorder="1"/>
    <xf numFmtId="0" fontId="17" fillId="2" borderId="4" xfId="0" applyFont="1" applyFill="1" applyBorder="1"/>
    <xf numFmtId="0" fontId="17" fillId="2" borderId="6" xfId="0" applyFont="1" applyFill="1" applyBorder="1"/>
    <xf numFmtId="0" fontId="22" fillId="2" borderId="17" xfId="0" applyFont="1" applyFill="1" applyBorder="1"/>
    <xf numFmtId="0" fontId="13" fillId="2" borderId="2" xfId="0" applyFont="1" applyFill="1" applyBorder="1"/>
    <xf numFmtId="0" fontId="22" fillId="2" borderId="7" xfId="0" applyFont="1" applyFill="1" applyBorder="1"/>
    <xf numFmtId="0" fontId="13" fillId="2" borderId="0" xfId="0" applyFont="1" applyFill="1"/>
    <xf numFmtId="0" fontId="28" fillId="2" borderId="0" xfId="0" applyFont="1" applyFill="1"/>
    <xf numFmtId="0" fontId="13" fillId="2" borderId="18" xfId="0" applyFont="1" applyFill="1" applyBorder="1"/>
    <xf numFmtId="0" fontId="13" fillId="4" borderId="0" xfId="0" applyFont="1" applyFill="1"/>
    <xf numFmtId="0" fontId="13" fillId="5" borderId="0" xfId="0" applyFont="1" applyFill="1"/>
    <xf numFmtId="0" fontId="13" fillId="6" borderId="0" xfId="0" applyFont="1" applyFill="1"/>
    <xf numFmtId="0" fontId="13" fillId="7" borderId="0" xfId="0" applyFont="1" applyFill="1"/>
    <xf numFmtId="0" fontId="13" fillId="2" borderId="7" xfId="0" applyFont="1" applyFill="1" applyBorder="1"/>
    <xf numFmtId="0" fontId="13" fillId="8" borderId="0" xfId="0" applyFont="1" applyFill="1"/>
    <xf numFmtId="0" fontId="13" fillId="9" borderId="0" xfId="0" applyFont="1" applyFill="1"/>
    <xf numFmtId="0" fontId="13" fillId="10" borderId="0" xfId="0" applyFont="1" applyFill="1"/>
    <xf numFmtId="0" fontId="13" fillId="11" borderId="0" xfId="0" applyFont="1" applyFill="1"/>
    <xf numFmtId="0" fontId="22" fillId="2" borderId="16" xfId="0" applyFont="1" applyFill="1" applyBorder="1"/>
    <xf numFmtId="0" fontId="22" fillId="2" borderId="9" xfId="0" applyFont="1" applyFill="1" applyBorder="1"/>
    <xf numFmtId="0" fontId="24" fillId="2" borderId="9" xfId="0" applyFont="1" applyFill="1" applyBorder="1"/>
    <xf numFmtId="0" fontId="22" fillId="2" borderId="19" xfId="0" applyFont="1" applyFill="1" applyBorder="1"/>
    <xf numFmtId="0" fontId="23" fillId="2" borderId="0" xfId="0" applyFont="1" applyFill="1"/>
    <xf numFmtId="0" fontId="18" fillId="2" borderId="5" xfId="0" applyFont="1" applyFill="1" applyBorder="1"/>
    <xf numFmtId="0" fontId="22" fillId="2" borderId="9" xfId="0" applyFont="1" applyFill="1" applyBorder="1" applyAlignment="1">
      <alignment vertical="center"/>
    </xf>
    <xf numFmtId="0" fontId="12" fillId="2" borderId="0" xfId="0" applyFont="1" applyFill="1"/>
    <xf numFmtId="49" fontId="12" fillId="2" borderId="0" xfId="0" applyNumberFormat="1" applyFont="1" applyFill="1"/>
    <xf numFmtId="0" fontId="12" fillId="2" borderId="3" xfId="0" applyFont="1" applyFill="1" applyBorder="1"/>
    <xf numFmtId="0" fontId="12" fillId="2" borderId="4" xfId="0" applyFont="1" applyFill="1" applyBorder="1"/>
    <xf numFmtId="49" fontId="12" fillId="2" borderId="4" xfId="0" applyNumberFormat="1" applyFont="1" applyFill="1" applyBorder="1"/>
    <xf numFmtId="0" fontId="12" fillId="2" borderId="6" xfId="0" applyFont="1" applyFill="1" applyBorder="1"/>
    <xf numFmtId="49" fontId="22" fillId="2" borderId="0" xfId="0" applyNumberFormat="1" applyFont="1" applyFill="1"/>
    <xf numFmtId="0" fontId="12" fillId="2" borderId="16" xfId="0" applyFont="1" applyFill="1" applyBorder="1"/>
    <xf numFmtId="49" fontId="22" fillId="2" borderId="9" xfId="0" applyNumberFormat="1" applyFont="1" applyFill="1" applyBorder="1"/>
    <xf numFmtId="0" fontId="12" fillId="2" borderId="0" xfId="0" applyFont="1" applyFill="1" applyAlignment="1">
      <alignment vertical="top"/>
    </xf>
    <xf numFmtId="0" fontId="11" fillId="2" borderId="0" xfId="0" applyFont="1" applyFill="1"/>
    <xf numFmtId="0" fontId="11" fillId="2" borderId="3" xfId="0" applyFont="1" applyFill="1" applyBorder="1"/>
    <xf numFmtId="0" fontId="11" fillId="2" borderId="4" xfId="0" applyFont="1" applyFill="1" applyBorder="1"/>
    <xf numFmtId="0" fontId="11" fillId="2" borderId="6" xfId="0" applyFont="1" applyFill="1" applyBorder="1"/>
    <xf numFmtId="0" fontId="10" fillId="2" borderId="0" xfId="0" applyFont="1" applyFill="1"/>
    <xf numFmtId="0" fontId="9" fillId="0" borderId="0" xfId="0" applyFont="1"/>
    <xf numFmtId="0" fontId="8" fillId="2" borderId="0" xfId="0" applyFont="1" applyFill="1"/>
    <xf numFmtId="0" fontId="17" fillId="2" borderId="18" xfId="0" applyFont="1" applyFill="1" applyBorder="1"/>
    <xf numFmtId="0" fontId="8" fillId="2" borderId="18" xfId="0" applyFont="1" applyFill="1" applyBorder="1"/>
    <xf numFmtId="0" fontId="8" fillId="0" borderId="0" xfId="0" applyFont="1"/>
    <xf numFmtId="0" fontId="7" fillId="0" borderId="0" xfId="0" applyFont="1" applyAlignment="1">
      <alignment vertical="top"/>
    </xf>
    <xf numFmtId="0" fontId="0" fillId="2" borderId="0" xfId="0" applyFill="1"/>
    <xf numFmtId="0" fontId="30" fillId="2" borderId="0" xfId="0" applyFont="1" applyFill="1"/>
    <xf numFmtId="0" fontId="27" fillId="2" borderId="0" xfId="0" applyFont="1" applyFill="1"/>
    <xf numFmtId="0" fontId="0" fillId="0" borderId="18" xfId="0" applyBorder="1"/>
    <xf numFmtId="0" fontId="27" fillId="2" borderId="18" xfId="0" applyFont="1" applyFill="1" applyBorder="1"/>
    <xf numFmtId="2" fontId="27" fillId="2" borderId="0" xfId="0" applyNumberFormat="1" applyFont="1" applyFill="1"/>
    <xf numFmtId="165" fontId="27" fillId="2" borderId="0" xfId="0" applyNumberFormat="1" applyFont="1" applyFill="1"/>
    <xf numFmtId="0" fontId="6" fillId="2" borderId="0" xfId="0" applyFont="1" applyFill="1"/>
    <xf numFmtId="0" fontId="31" fillId="0" borderId="0" xfId="0" applyFont="1" applyAlignment="1">
      <alignment vertical="top"/>
    </xf>
    <xf numFmtId="49" fontId="6" fillId="2" borderId="0" xfId="0" applyNumberFormat="1" applyFont="1" applyFill="1"/>
    <xf numFmtId="49" fontId="5" fillId="2" borderId="0" xfId="0" applyNumberFormat="1" applyFont="1" applyFill="1"/>
    <xf numFmtId="0" fontId="5" fillId="2" borderId="0" xfId="0" applyFont="1" applyFill="1"/>
    <xf numFmtId="0" fontId="4" fillId="0" borderId="0" xfId="0" applyFont="1"/>
    <xf numFmtId="0" fontId="4" fillId="2" borderId="18" xfId="0" applyFont="1" applyFill="1" applyBorder="1"/>
    <xf numFmtId="0" fontId="4" fillId="2" borderId="0" xfId="0" applyFont="1" applyFill="1"/>
    <xf numFmtId="0" fontId="4" fillId="2" borderId="6" xfId="0" applyFont="1" applyFill="1" applyBorder="1"/>
    <xf numFmtId="164" fontId="4" fillId="2" borderId="18" xfId="0" applyNumberFormat="1" applyFont="1" applyFill="1" applyBorder="1"/>
    <xf numFmtId="0" fontId="4" fillId="2" borderId="5" xfId="0" applyFont="1" applyFill="1" applyBorder="1"/>
    <xf numFmtId="165" fontId="4" fillId="0" borderId="18" xfId="0" applyNumberFormat="1" applyFont="1" applyBorder="1"/>
    <xf numFmtId="164" fontId="4" fillId="0" borderId="18" xfId="0" applyNumberFormat="1" applyFont="1" applyBorder="1"/>
    <xf numFmtId="2" fontId="4" fillId="0" borderId="18" xfId="0" applyNumberFormat="1" applyFont="1" applyBorder="1"/>
    <xf numFmtId="167" fontId="4" fillId="2" borderId="0" xfId="0" applyNumberFormat="1" applyFont="1" applyFill="1"/>
    <xf numFmtId="164" fontId="4" fillId="2" borderId="0" xfId="0" applyNumberFormat="1" applyFont="1" applyFill="1"/>
    <xf numFmtId="166" fontId="4" fillId="2" borderId="6" xfId="0" applyNumberFormat="1" applyFont="1" applyFill="1" applyBorder="1"/>
    <xf numFmtId="166" fontId="4" fillId="0" borderId="0" xfId="0" applyNumberFormat="1" applyFont="1"/>
    <xf numFmtId="166" fontId="23" fillId="0" borderId="0" xfId="0" applyNumberFormat="1" applyFont="1"/>
    <xf numFmtId="166" fontId="4" fillId="2" borderId="5" xfId="0" applyNumberFormat="1" applyFont="1" applyFill="1" applyBorder="1"/>
    <xf numFmtId="2" fontId="27" fillId="2" borderId="20" xfId="0" applyNumberFormat="1" applyFont="1" applyFill="1" applyBorder="1"/>
    <xf numFmtId="0" fontId="3" fillId="2" borderId="18" xfId="0" applyFont="1" applyFill="1" applyBorder="1"/>
    <xf numFmtId="0" fontId="2" fillId="2" borderId="0" xfId="0" applyFont="1" applyFill="1"/>
    <xf numFmtId="0" fontId="31" fillId="2" borderId="0" xfId="0" applyFont="1" applyFill="1"/>
    <xf numFmtId="0" fontId="33" fillId="0" borderId="18" xfId="0" applyFont="1" applyBorder="1"/>
    <xf numFmtId="0" fontId="33" fillId="2" borderId="0" xfId="0" applyFont="1" applyFill="1"/>
    <xf numFmtId="0" fontId="33" fillId="2" borderId="18" xfId="0" applyFont="1" applyFill="1" applyBorder="1"/>
    <xf numFmtId="169" fontId="33" fillId="0" borderId="18" xfId="243" applyNumberFormat="1" applyFont="1" applyBorder="1"/>
    <xf numFmtId="168" fontId="33" fillId="2" borderId="18" xfId="243" applyNumberFormat="1" applyFont="1" applyFill="1" applyBorder="1"/>
    <xf numFmtId="0" fontId="2" fillId="0" borderId="0" xfId="0" applyFont="1"/>
    <xf numFmtId="49" fontId="2" fillId="2" borderId="0" xfId="0" applyNumberFormat="1" applyFont="1" applyFill="1" applyAlignment="1">
      <alignment horizontal="right"/>
    </xf>
    <xf numFmtId="49" fontId="2" fillId="2" borderId="0" xfId="0" applyNumberFormat="1" applyFont="1" applyFill="1"/>
    <xf numFmtId="170" fontId="4" fillId="0" borderId="18" xfId="0" applyNumberFormat="1" applyFont="1" applyBorder="1"/>
    <xf numFmtId="0" fontId="2" fillId="2" borderId="18" xfId="0" applyFont="1" applyFill="1" applyBorder="1"/>
    <xf numFmtId="0" fontId="29" fillId="12" borderId="17" xfId="0" applyFont="1" applyFill="1" applyBorder="1" applyAlignment="1">
      <alignment horizontal="left" vertical="top" wrapText="1"/>
    </xf>
    <xf numFmtId="0" fontId="29" fillId="12" borderId="2" xfId="0" applyFont="1" applyFill="1" applyBorder="1" applyAlignment="1">
      <alignment horizontal="left" vertical="top" wrapText="1"/>
    </xf>
    <xf numFmtId="0" fontId="29" fillId="12" borderId="13" xfId="0" applyFont="1" applyFill="1" applyBorder="1" applyAlignment="1">
      <alignment horizontal="left" vertical="top" wrapText="1"/>
    </xf>
    <xf numFmtId="0" fontId="29" fillId="12" borderId="7" xfId="0" applyFont="1" applyFill="1" applyBorder="1" applyAlignment="1">
      <alignment horizontal="left" vertical="top" wrapText="1"/>
    </xf>
    <xf numFmtId="0" fontId="29" fillId="12" borderId="0" xfId="0" applyFont="1" applyFill="1" applyAlignment="1">
      <alignment horizontal="left" vertical="top" wrapText="1"/>
    </xf>
    <xf numFmtId="0" fontId="29" fillId="12" borderId="8" xfId="0" applyFont="1" applyFill="1" applyBorder="1" applyAlignment="1">
      <alignment horizontal="left" vertical="top" wrapText="1"/>
    </xf>
    <xf numFmtId="0" fontId="29" fillId="12" borderId="1" xfId="0" applyFont="1" applyFill="1" applyBorder="1" applyAlignment="1">
      <alignment horizontal="left" vertical="top" wrapText="1"/>
    </xf>
    <xf numFmtId="0" fontId="29" fillId="12" borderId="9" xfId="0" applyFont="1" applyFill="1" applyBorder="1" applyAlignment="1">
      <alignment horizontal="left" vertical="top" wrapText="1"/>
    </xf>
    <xf numFmtId="0" fontId="29" fillId="12" borderId="14" xfId="0" applyFont="1" applyFill="1" applyBorder="1" applyAlignment="1">
      <alignment horizontal="left" vertical="top" wrapText="1"/>
    </xf>
    <xf numFmtId="0" fontId="1" fillId="2" borderId="18" xfId="0" applyFont="1" applyFill="1" applyBorder="1"/>
    <xf numFmtId="0" fontId="1" fillId="0" borderId="0" xfId="0" applyFont="1"/>
    <xf numFmtId="0" fontId="17" fillId="2" borderId="0" xfId="0" applyFont="1" applyFill="1" applyBorder="1"/>
    <xf numFmtId="0" fontId="17" fillId="2" borderId="15" xfId="0" applyFont="1" applyFill="1" applyBorder="1"/>
    <xf numFmtId="0" fontId="22" fillId="2" borderId="19" xfId="0" applyFont="1" applyFill="1" applyBorder="1" applyAlignment="1">
      <alignment vertical="center"/>
    </xf>
    <xf numFmtId="10" fontId="17" fillId="2" borderId="0" xfId="0" applyNumberFormat="1" applyFont="1" applyFill="1" applyBorder="1" applyAlignment="1">
      <alignment horizontal="left" vertical="center" indent="2"/>
    </xf>
    <xf numFmtId="2" fontId="17" fillId="2" borderId="0" xfId="0" applyNumberFormat="1" applyFont="1" applyFill="1" applyBorder="1" applyAlignment="1">
      <alignment horizontal="right" vertical="center"/>
    </xf>
    <xf numFmtId="0" fontId="15" fillId="0" borderId="5" xfId="0" applyFont="1" applyBorder="1"/>
    <xf numFmtId="0" fontId="22" fillId="0" borderId="0" xfId="0" applyFont="1" applyBorder="1" applyAlignment="1">
      <alignment horizontal="left" vertical="center"/>
    </xf>
    <xf numFmtId="1" fontId="22" fillId="2" borderId="0" xfId="0" applyNumberFormat="1" applyFont="1" applyFill="1" applyBorder="1" applyAlignment="1">
      <alignment horizontal="right" vertical="center"/>
    </xf>
    <xf numFmtId="0" fontId="16" fillId="0" borderId="5" xfId="0" applyFont="1" applyBorder="1"/>
    <xf numFmtId="0" fontId="4" fillId="0" borderId="0" xfId="0" applyFont="1" applyBorder="1" applyAlignment="1">
      <alignment horizontal="left" vertical="center"/>
    </xf>
    <xf numFmtId="165" fontId="8" fillId="0" borderId="0" xfId="0" applyNumberFormat="1" applyFont="1" applyBorder="1" applyAlignment="1">
      <alignment vertical="center"/>
    </xf>
    <xf numFmtId="0" fontId="14" fillId="0" borderId="5" xfId="0" applyFont="1" applyBorder="1"/>
    <xf numFmtId="0" fontId="4" fillId="0" borderId="0" xfId="0" applyFont="1" applyBorder="1"/>
    <xf numFmtId="0" fontId="23" fillId="0" borderId="0" xfId="0" applyFont="1" applyBorder="1"/>
    <xf numFmtId="0" fontId="3" fillId="2" borderId="0" xfId="0" applyFont="1" applyFill="1" applyBorder="1"/>
    <xf numFmtId="0" fontId="17" fillId="2" borderId="5" xfId="0" applyFont="1" applyFill="1" applyBorder="1"/>
    <xf numFmtId="0" fontId="3" fillId="0" borderId="0" xfId="0" applyFont="1" applyBorder="1"/>
    <xf numFmtId="0" fontId="22" fillId="2" borderId="0" xfId="0" applyFont="1" applyFill="1" applyBorder="1"/>
    <xf numFmtId="0" fontId="23" fillId="2" borderId="0" xfId="0" applyFont="1" applyFill="1" applyBorder="1"/>
    <xf numFmtId="0" fontId="17" fillId="2" borderId="10" xfId="0" applyFont="1" applyFill="1" applyBorder="1"/>
    <xf numFmtId="0" fontId="17" fillId="2" borderId="11" xfId="0" applyFont="1" applyFill="1" applyBorder="1"/>
    <xf numFmtId="0" fontId="17" fillId="2" borderId="12" xfId="0" applyFont="1" applyFill="1" applyBorder="1"/>
    <xf numFmtId="0" fontId="1" fillId="2" borderId="0" xfId="0" applyFont="1" applyFill="1"/>
    <xf numFmtId="9" fontId="11" fillId="2" borderId="0" xfId="243" applyFont="1" applyFill="1"/>
  </cellXfs>
  <cellStyles count="24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Per cent" xfId="243" builtinId="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tiff"/><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8775700" y="3149600"/>
          <a:ext cx="6781800" cy="2279933"/>
          <a:chOff x="9231573" y="32137067"/>
          <a:chExt cx="12902777" cy="4417646"/>
        </a:xfrm>
      </xdr:grpSpPr>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a:extLst>
              <a:ext uri="{FF2B5EF4-FFF2-40B4-BE49-F238E27FC236}">
                <a16:creationId xmlns:a16="http://schemas.microsoft.com/office/drawing/2014/main" id="{00000000-0008-0000-0400-00000C000000}"/>
              </a:ext>
            </a:extLst>
          </xdr:cNvPr>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a:extLst>
            <a:ext uri="{FF2B5EF4-FFF2-40B4-BE49-F238E27FC236}">
              <a16:creationId xmlns:a16="http://schemas.microsoft.com/office/drawing/2014/main" id="{00000000-0008-0000-0400-00000D000000}"/>
            </a:ext>
          </a:extLst>
        </xdr:cNvPr>
        <xdr:cNvGrpSpPr/>
      </xdr:nvGrpSpPr>
      <xdr:grpSpPr>
        <a:xfrm>
          <a:off x="9245600" y="6832600"/>
          <a:ext cx="13830299" cy="2514600"/>
          <a:chOff x="9702800" y="37896800"/>
          <a:chExt cx="16776701" cy="4152900"/>
        </a:xfrm>
      </xdr:grpSpPr>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a:extLst>
              <a:ext uri="{FF2B5EF4-FFF2-40B4-BE49-F238E27FC236}">
                <a16:creationId xmlns:a16="http://schemas.microsoft.com/office/drawing/2014/main" id="{00000000-0008-0000-0400-00000F000000}"/>
              </a:ext>
            </a:extLst>
          </xdr:cNvPr>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a:extLst>
            <a:ext uri="{FF2B5EF4-FFF2-40B4-BE49-F238E27FC236}">
              <a16:creationId xmlns:a16="http://schemas.microsoft.com/office/drawing/2014/main" id="{00000000-0008-0000-0400-000010000000}"/>
            </a:ext>
          </a:extLst>
        </xdr:cNvPr>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twoCellAnchor editAs="oneCell">
    <xdr:from>
      <xdr:col>3</xdr:col>
      <xdr:colOff>431800</xdr:colOff>
      <xdr:row>80</xdr:row>
      <xdr:rowOff>114300</xdr:rowOff>
    </xdr:from>
    <xdr:to>
      <xdr:col>8</xdr:col>
      <xdr:colOff>342900</xdr:colOff>
      <xdr:row>97</xdr:row>
      <xdr:rowOff>101600</xdr:rowOff>
    </xdr:to>
    <xdr:pic>
      <xdr:nvPicPr>
        <xdr:cNvPr id="4" name="Picture 3">
          <a:extLst>
            <a:ext uri="{FF2B5EF4-FFF2-40B4-BE49-F238E27FC236}">
              <a16:creationId xmlns:a16="http://schemas.microsoft.com/office/drawing/2014/main" id="{ABD4B34C-D9F6-9741-ABAD-9BB73BD29F55}"/>
            </a:ext>
          </a:extLst>
        </xdr:cNvPr>
        <xdr:cNvPicPr>
          <a:picLocks noChangeAspect="1"/>
        </xdr:cNvPicPr>
      </xdr:nvPicPr>
      <xdr:blipFill>
        <a:blip xmlns:r="http://schemas.openxmlformats.org/officeDocument/2006/relationships" r:embed="rId7"/>
        <a:stretch>
          <a:fillRect/>
        </a:stretch>
      </xdr:blipFill>
      <xdr:spPr>
        <a:xfrm>
          <a:off x="2146300" y="736600"/>
          <a:ext cx="5638800" cy="3441700"/>
        </a:xfrm>
        <a:prstGeom prst="rect">
          <a:avLst/>
        </a:prstGeom>
      </xdr:spPr>
    </xdr:pic>
    <xdr:clientData/>
  </xdr:twoCellAnchor>
  <xdr:twoCellAnchor editAs="oneCell">
    <xdr:from>
      <xdr:col>8</xdr:col>
      <xdr:colOff>1574800</xdr:colOff>
      <xdr:row>102</xdr:row>
      <xdr:rowOff>8452</xdr:rowOff>
    </xdr:from>
    <xdr:to>
      <xdr:col>22</xdr:col>
      <xdr:colOff>584200</xdr:colOff>
      <xdr:row>126</xdr:row>
      <xdr:rowOff>66676</xdr:rowOff>
    </xdr:to>
    <xdr:pic>
      <xdr:nvPicPr>
        <xdr:cNvPr id="6" name="Picture 5">
          <a:extLst>
            <a:ext uri="{FF2B5EF4-FFF2-40B4-BE49-F238E27FC236}">
              <a16:creationId xmlns:a16="http://schemas.microsoft.com/office/drawing/2014/main" id="{600DEE52-2B5D-BC43-EEDA-D319F7B0FF15}"/>
            </a:ext>
          </a:extLst>
        </xdr:cNvPr>
        <xdr:cNvPicPr>
          <a:picLocks noChangeAspect="1"/>
        </xdr:cNvPicPr>
      </xdr:nvPicPr>
      <xdr:blipFill>
        <a:blip xmlns:r="http://schemas.openxmlformats.org/officeDocument/2006/relationships" r:embed="rId8"/>
        <a:stretch>
          <a:fillRect/>
        </a:stretch>
      </xdr:blipFill>
      <xdr:spPr>
        <a:xfrm>
          <a:off x="9017000" y="20798352"/>
          <a:ext cx="11264900" cy="5011224"/>
        </a:xfrm>
        <a:prstGeom prst="rect">
          <a:avLst/>
        </a:prstGeom>
      </xdr:spPr>
    </xdr:pic>
    <xdr:clientData/>
  </xdr:twoCellAnchor>
  <xdr:twoCellAnchor editAs="oneCell">
    <xdr:from>
      <xdr:col>8</xdr:col>
      <xdr:colOff>1536700</xdr:colOff>
      <xdr:row>125</xdr:row>
      <xdr:rowOff>152400</xdr:rowOff>
    </xdr:from>
    <xdr:to>
      <xdr:col>11</xdr:col>
      <xdr:colOff>698500</xdr:colOff>
      <xdr:row>146</xdr:row>
      <xdr:rowOff>177800</xdr:rowOff>
    </xdr:to>
    <xdr:pic>
      <xdr:nvPicPr>
        <xdr:cNvPr id="7" name="Picture 6">
          <a:extLst>
            <a:ext uri="{FF2B5EF4-FFF2-40B4-BE49-F238E27FC236}">
              <a16:creationId xmlns:a16="http://schemas.microsoft.com/office/drawing/2014/main" id="{52C34CA9-FD15-9A4A-9B0B-1065E4BE2D88}"/>
            </a:ext>
          </a:extLst>
        </xdr:cNvPr>
        <xdr:cNvPicPr>
          <a:picLocks noChangeAspect="1"/>
        </xdr:cNvPicPr>
      </xdr:nvPicPr>
      <xdr:blipFill>
        <a:blip xmlns:r="http://schemas.openxmlformats.org/officeDocument/2006/relationships" r:embed="rId9"/>
        <a:stretch>
          <a:fillRect/>
        </a:stretch>
      </xdr:blipFill>
      <xdr:spPr>
        <a:xfrm>
          <a:off x="8978900" y="25692100"/>
          <a:ext cx="2336800" cy="4330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K21" sqref="K21"/>
    </sheetView>
  </sheetViews>
  <sheetFormatPr baseColWidth="10" defaultColWidth="10.85546875" defaultRowHeight="16"/>
  <cols>
    <col min="1" max="1" width="3.140625" style="19" customWidth="1"/>
    <col min="2" max="2" width="11.42578125" style="12" customWidth="1"/>
    <col min="3" max="3" width="38.42578125" style="12" customWidth="1"/>
    <col min="4" max="16384" width="10.85546875" style="12"/>
  </cols>
  <sheetData>
    <row r="1" spans="1:3" s="17" customFormat="1">
      <c r="A1" s="15"/>
      <c r="B1" s="16"/>
      <c r="C1" s="16"/>
    </row>
    <row r="2" spans="1:3" ht="21">
      <c r="A2" s="1"/>
      <c r="B2" s="18" t="s">
        <v>10</v>
      </c>
      <c r="C2" s="18"/>
    </row>
    <row r="3" spans="1:3">
      <c r="A3" s="1"/>
      <c r="B3" s="8"/>
      <c r="C3" s="8"/>
    </row>
    <row r="4" spans="1:3">
      <c r="A4" s="1"/>
      <c r="B4" s="2" t="s">
        <v>11</v>
      </c>
      <c r="C4" s="3" t="s">
        <v>132</v>
      </c>
    </row>
    <row r="5" spans="1:3">
      <c r="A5" s="1"/>
      <c r="B5" s="4" t="s">
        <v>22</v>
      </c>
      <c r="C5" s="5" t="s">
        <v>133</v>
      </c>
    </row>
    <row r="6" spans="1:3">
      <c r="A6" s="1"/>
      <c r="B6" s="6" t="s">
        <v>13</v>
      </c>
      <c r="C6" s="7" t="s">
        <v>14</v>
      </c>
    </row>
    <row r="7" spans="1:3">
      <c r="A7" s="1"/>
      <c r="B7" s="8"/>
      <c r="C7" s="8"/>
    </row>
    <row r="8" spans="1:3">
      <c r="A8" s="1"/>
      <c r="B8" s="8"/>
      <c r="C8" s="8"/>
    </row>
    <row r="9" spans="1:3">
      <c r="A9" s="1"/>
      <c r="B9" s="36" t="s">
        <v>23</v>
      </c>
      <c r="C9" s="37"/>
    </row>
    <row r="10" spans="1:3">
      <c r="A10" s="1"/>
      <c r="B10" s="38"/>
      <c r="C10" s="39"/>
    </row>
    <row r="11" spans="1:3">
      <c r="A11" s="1"/>
      <c r="B11" s="38" t="s">
        <v>24</v>
      </c>
      <c r="C11" s="40" t="s">
        <v>25</v>
      </c>
    </row>
    <row r="12" spans="1:3" ht="17" thickBot="1">
      <c r="A12" s="1"/>
      <c r="B12" s="38"/>
      <c r="C12" s="9" t="s">
        <v>26</v>
      </c>
    </row>
    <row r="13" spans="1:3" ht="17" thickBot="1">
      <c r="A13" s="1"/>
      <c r="B13" s="38"/>
      <c r="C13" s="41" t="s">
        <v>27</v>
      </c>
    </row>
    <row r="14" spans="1:3">
      <c r="A14" s="1"/>
      <c r="B14" s="38"/>
      <c r="C14" s="39" t="s">
        <v>28</v>
      </c>
    </row>
    <row r="15" spans="1:3">
      <c r="A15" s="1"/>
      <c r="B15" s="38"/>
      <c r="C15" s="39"/>
    </row>
    <row r="16" spans="1:3">
      <c r="A16" s="1"/>
      <c r="B16" s="38" t="s">
        <v>29</v>
      </c>
      <c r="C16" s="42" t="s">
        <v>30</v>
      </c>
    </row>
    <row r="17" spans="1:3">
      <c r="A17" s="1"/>
      <c r="B17" s="38"/>
      <c r="C17" s="43" t="s">
        <v>31</v>
      </c>
    </row>
    <row r="18" spans="1:3">
      <c r="A18" s="1"/>
      <c r="B18" s="38"/>
      <c r="C18" s="44" t="s">
        <v>32</v>
      </c>
    </row>
    <row r="19" spans="1:3">
      <c r="A19" s="1"/>
      <c r="B19" s="38"/>
      <c r="C19" s="45" t="s">
        <v>33</v>
      </c>
    </row>
    <row r="20" spans="1:3">
      <c r="A20" s="1"/>
      <c r="B20" s="46"/>
      <c r="C20" s="47" t="s">
        <v>34</v>
      </c>
    </row>
    <row r="21" spans="1:3">
      <c r="A21" s="1"/>
      <c r="B21" s="46"/>
      <c r="C21" s="48" t="s">
        <v>35</v>
      </c>
    </row>
    <row r="22" spans="1:3">
      <c r="A22" s="1"/>
      <c r="B22" s="46"/>
      <c r="C22" s="49" t="s">
        <v>36</v>
      </c>
    </row>
    <row r="23" spans="1:3">
      <c r="B23" s="46"/>
      <c r="C23" s="5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38"/>
  <sheetViews>
    <sheetView tabSelected="1" workbookViewId="0">
      <selection activeCell="E25" sqref="E25"/>
    </sheetView>
  </sheetViews>
  <sheetFormatPr baseColWidth="10" defaultColWidth="10.85546875" defaultRowHeight="16"/>
  <cols>
    <col min="1" max="1" width="3.140625" style="23" customWidth="1"/>
    <col min="2" max="2" width="3.42578125" style="23" customWidth="1"/>
    <col min="3" max="3" width="33.85546875" style="23" customWidth="1"/>
    <col min="4" max="4" width="12.42578125" style="23" customWidth="1"/>
    <col min="5" max="5" width="17.42578125" style="23" customWidth="1"/>
    <col min="6" max="6" width="4.42578125" style="23" customWidth="1"/>
    <col min="7" max="7" width="44.140625" style="23" customWidth="1"/>
    <col min="8" max="8" width="2.42578125" style="23" customWidth="1"/>
    <col min="9" max="9" width="42.42578125" style="23" customWidth="1"/>
    <col min="10" max="10" width="3.42578125" style="23" customWidth="1"/>
    <col min="11" max="16384" width="10.85546875" style="23"/>
  </cols>
  <sheetData>
    <row r="2" spans="2:10" ht="16" customHeight="1">
      <c r="B2" s="120" t="s">
        <v>50</v>
      </c>
      <c r="C2" s="121"/>
      <c r="D2" s="121"/>
      <c r="E2" s="121"/>
      <c r="F2" s="121"/>
      <c r="G2" s="122"/>
    </row>
    <row r="3" spans="2:10">
      <c r="B3" s="123"/>
      <c r="C3" s="124"/>
      <c r="D3" s="124"/>
      <c r="E3" s="124"/>
      <c r="F3" s="124"/>
      <c r="G3" s="125"/>
    </row>
    <row r="4" spans="2:10">
      <c r="B4" s="123"/>
      <c r="C4" s="124"/>
      <c r="D4" s="124"/>
      <c r="E4" s="124"/>
      <c r="F4" s="124"/>
      <c r="G4" s="125"/>
    </row>
    <row r="5" spans="2:10">
      <c r="B5" s="126"/>
      <c r="C5" s="127"/>
      <c r="D5" s="127"/>
      <c r="E5" s="127"/>
      <c r="F5" s="127"/>
      <c r="G5" s="128"/>
    </row>
    <row r="6" spans="2:10" ht="17" thickBot="1"/>
    <row r="7" spans="2:10">
      <c r="B7" s="24"/>
      <c r="C7" s="11"/>
      <c r="D7" s="11"/>
      <c r="E7" s="11"/>
      <c r="F7" s="11"/>
      <c r="G7" s="11"/>
      <c r="H7" s="11"/>
      <c r="I7" s="11"/>
      <c r="J7" s="25"/>
    </row>
    <row r="8" spans="2:10" s="9" customFormat="1">
      <c r="B8" s="51"/>
      <c r="C8" s="52" t="s">
        <v>19</v>
      </c>
      <c r="D8" s="53" t="s">
        <v>8</v>
      </c>
      <c r="E8" s="52" t="s">
        <v>3</v>
      </c>
      <c r="F8" s="52"/>
      <c r="G8" s="52" t="s">
        <v>7</v>
      </c>
      <c r="H8" s="52"/>
      <c r="I8" s="52" t="s">
        <v>0</v>
      </c>
      <c r="J8" s="54"/>
    </row>
    <row r="9" spans="2:10" s="9" customFormat="1">
      <c r="B9" s="14"/>
      <c r="D9" s="21"/>
      <c r="J9" s="10"/>
    </row>
    <row r="10" spans="2:10" s="9" customFormat="1" ht="17" thickBot="1">
      <c r="B10" s="14"/>
      <c r="C10" s="9" t="s">
        <v>38</v>
      </c>
      <c r="D10" s="21"/>
      <c r="J10" s="10"/>
    </row>
    <row r="11" spans="2:10" s="9" customFormat="1" ht="17" thickBot="1">
      <c r="B11" s="14"/>
      <c r="C11" s="73" t="s">
        <v>76</v>
      </c>
      <c r="D11" s="13" t="s">
        <v>77</v>
      </c>
      <c r="E11" s="22">
        <f>'Research data'!E7</f>
        <v>2.8361075544174135</v>
      </c>
      <c r="F11" s="26"/>
      <c r="G11" s="77" t="s">
        <v>49</v>
      </c>
      <c r="H11" s="20"/>
      <c r="I11" s="76" t="s">
        <v>40</v>
      </c>
      <c r="J11" s="10"/>
    </row>
    <row r="12" spans="2:10" s="9" customFormat="1" ht="17" thickBot="1">
      <c r="B12" s="14"/>
      <c r="C12" s="91" t="s">
        <v>78</v>
      </c>
      <c r="D12" s="13" t="s">
        <v>79</v>
      </c>
      <c r="E12" s="97">
        <f>'Research data'!E8</f>
        <v>0.216</v>
      </c>
      <c r="F12" s="91"/>
      <c r="G12" s="91"/>
      <c r="H12" s="20"/>
      <c r="I12" s="119" t="s">
        <v>129</v>
      </c>
      <c r="J12" s="10"/>
    </row>
    <row r="13" spans="2:10" s="9" customFormat="1" ht="17" thickBot="1">
      <c r="B13" s="14"/>
      <c r="C13" s="91" t="s">
        <v>80</v>
      </c>
      <c r="D13" s="13" t="s">
        <v>81</v>
      </c>
      <c r="E13" s="118">
        <f>'Research data'!E9</f>
        <v>5.4866766968530989E-5</v>
      </c>
      <c r="F13" s="91"/>
      <c r="G13" s="91"/>
      <c r="H13" s="20"/>
      <c r="I13" s="119" t="s">
        <v>130</v>
      </c>
      <c r="J13" s="10"/>
    </row>
    <row r="14" spans="2:10" s="9" customFormat="1" ht="17" thickBot="1">
      <c r="B14" s="14"/>
      <c r="C14" s="91" t="s">
        <v>113</v>
      </c>
      <c r="D14" s="13" t="s">
        <v>85</v>
      </c>
      <c r="E14" s="97">
        <f>'Research data'!E10</f>
        <v>0.32</v>
      </c>
      <c r="F14" s="91"/>
      <c r="G14" s="91"/>
      <c r="H14" s="20"/>
      <c r="I14" s="119" t="s">
        <v>129</v>
      </c>
      <c r="J14" s="10"/>
    </row>
    <row r="15" spans="2:10" s="93" customFormat="1" ht="18" customHeight="1" thickBot="1">
      <c r="B15" s="94"/>
      <c r="C15" s="91" t="s">
        <v>84</v>
      </c>
      <c r="D15" s="13" t="s">
        <v>85</v>
      </c>
      <c r="E15" s="97">
        <f>'Research data'!E11</f>
        <v>0.32</v>
      </c>
      <c r="F15" s="91"/>
      <c r="G15" s="91"/>
      <c r="H15" s="91"/>
      <c r="I15" s="119" t="s">
        <v>129</v>
      </c>
      <c r="J15" s="96"/>
    </row>
    <row r="16" spans="2:10" s="93" customFormat="1" ht="17" thickBot="1">
      <c r="B16" s="94"/>
      <c r="C16" s="91" t="s">
        <v>82</v>
      </c>
      <c r="D16" s="13" t="s">
        <v>1</v>
      </c>
      <c r="E16" s="98">
        <v>1</v>
      </c>
      <c r="F16" s="91"/>
      <c r="G16" s="91"/>
      <c r="H16" s="91"/>
      <c r="I16" s="129" t="s">
        <v>134</v>
      </c>
      <c r="J16" s="96"/>
    </row>
    <row r="17" spans="2:10" s="93" customFormat="1" ht="17" thickBot="1">
      <c r="B17" s="94"/>
      <c r="C17" s="91" t="s">
        <v>83</v>
      </c>
      <c r="D17" s="13" t="s">
        <v>1</v>
      </c>
      <c r="E17" s="99">
        <v>0</v>
      </c>
      <c r="F17" s="91"/>
      <c r="G17" s="91"/>
      <c r="H17" s="91"/>
      <c r="I17" s="119" t="s">
        <v>131</v>
      </c>
      <c r="J17" s="96"/>
    </row>
    <row r="18" spans="2:10" s="93" customFormat="1">
      <c r="B18" s="94"/>
      <c r="D18" s="55"/>
      <c r="E18" s="100"/>
      <c r="J18" s="96"/>
    </row>
    <row r="19" spans="2:10" s="93" customFormat="1" ht="17" thickBot="1">
      <c r="B19" s="94"/>
      <c r="C19" s="9" t="s">
        <v>86</v>
      </c>
      <c r="D19" s="55"/>
      <c r="E19" s="101"/>
      <c r="J19" s="96"/>
    </row>
    <row r="20" spans="2:10" s="93" customFormat="1" ht="17" thickBot="1">
      <c r="B20" s="94"/>
      <c r="C20" s="91" t="s">
        <v>87</v>
      </c>
      <c r="D20" s="13" t="s">
        <v>88</v>
      </c>
      <c r="E20" s="95">
        <v>0</v>
      </c>
      <c r="F20" s="91"/>
      <c r="G20" s="91" t="s">
        <v>5</v>
      </c>
      <c r="H20" s="91"/>
      <c r="I20" s="92" t="s">
        <v>110</v>
      </c>
      <c r="J20" s="96"/>
    </row>
    <row r="21" spans="2:10" s="93" customFormat="1" ht="17" thickBot="1">
      <c r="B21" s="94"/>
      <c r="C21" s="91" t="s">
        <v>89</v>
      </c>
      <c r="D21" s="13" t="s">
        <v>90</v>
      </c>
      <c r="E21" s="95">
        <v>0</v>
      </c>
      <c r="F21" s="91"/>
      <c r="G21" s="91" t="s">
        <v>91</v>
      </c>
      <c r="H21" s="91"/>
      <c r="I21" s="92" t="s">
        <v>110</v>
      </c>
      <c r="J21" s="96"/>
    </row>
    <row r="22" spans="2:10" s="93" customFormat="1" ht="17" thickBot="1">
      <c r="B22" s="102"/>
      <c r="C22" s="103" t="s">
        <v>92</v>
      </c>
      <c r="D22" s="104"/>
      <c r="E22" s="95">
        <v>0</v>
      </c>
      <c r="F22" s="103"/>
      <c r="G22" s="103" t="s">
        <v>93</v>
      </c>
      <c r="H22" s="103"/>
      <c r="I22" s="92" t="s">
        <v>110</v>
      </c>
      <c r="J22" s="105"/>
    </row>
    <row r="23" spans="2:10" s="93" customFormat="1" ht="17" thickBot="1">
      <c r="B23" s="102"/>
      <c r="C23" s="103" t="s">
        <v>94</v>
      </c>
      <c r="D23" s="104"/>
      <c r="E23" s="95">
        <v>0</v>
      </c>
      <c r="F23" s="103"/>
      <c r="G23" s="103" t="s">
        <v>95</v>
      </c>
      <c r="H23" s="103"/>
      <c r="I23" s="92" t="s">
        <v>110</v>
      </c>
      <c r="J23" s="105"/>
    </row>
    <row r="24" spans="2:10" s="93" customFormat="1" ht="17" thickBot="1">
      <c r="B24" s="102"/>
      <c r="C24" s="103" t="s">
        <v>96</v>
      </c>
      <c r="D24" s="104"/>
      <c r="E24" s="95">
        <v>0</v>
      </c>
      <c r="F24" s="103"/>
      <c r="G24" s="103" t="s">
        <v>97</v>
      </c>
      <c r="H24" s="103"/>
      <c r="I24" s="92" t="s">
        <v>110</v>
      </c>
      <c r="J24" s="105"/>
    </row>
    <row r="25" spans="2:10" s="93" customFormat="1" ht="17" thickBot="1">
      <c r="B25" s="102"/>
      <c r="C25" s="103" t="s">
        <v>98</v>
      </c>
      <c r="D25" s="104"/>
      <c r="E25" s="95">
        <v>0</v>
      </c>
      <c r="F25" s="103"/>
      <c r="G25" s="91" t="s">
        <v>99</v>
      </c>
      <c r="H25" s="103"/>
      <c r="I25" s="92" t="s">
        <v>110</v>
      </c>
      <c r="J25" s="105"/>
    </row>
    <row r="26" spans="2:10" s="93" customFormat="1" ht="17" thickBot="1">
      <c r="B26" s="102"/>
      <c r="C26" s="103" t="s">
        <v>100</v>
      </c>
      <c r="D26" s="104"/>
      <c r="E26" s="95">
        <v>0</v>
      </c>
      <c r="F26" s="103"/>
      <c r="G26" s="91" t="s">
        <v>101</v>
      </c>
      <c r="H26" s="103"/>
      <c r="I26" s="92" t="s">
        <v>110</v>
      </c>
      <c r="J26" s="105"/>
    </row>
    <row r="27" spans="2:10" s="93" customFormat="1" ht="15" customHeight="1" thickBot="1">
      <c r="B27" s="94"/>
      <c r="C27" s="91" t="s">
        <v>102</v>
      </c>
      <c r="D27" s="13" t="s">
        <v>103</v>
      </c>
      <c r="E27" s="106">
        <v>0.04</v>
      </c>
      <c r="F27" s="91"/>
      <c r="G27" s="130" t="s">
        <v>138</v>
      </c>
      <c r="H27" s="91"/>
      <c r="I27" s="110" t="s">
        <v>139</v>
      </c>
      <c r="J27" s="96"/>
    </row>
    <row r="28" spans="2:10" s="93" customFormat="1" ht="17" thickBot="1">
      <c r="B28" s="94"/>
      <c r="C28" s="91" t="s">
        <v>104</v>
      </c>
      <c r="D28" s="13" t="s">
        <v>105</v>
      </c>
      <c r="E28" s="95">
        <v>0</v>
      </c>
      <c r="F28" s="91"/>
      <c r="G28" s="91"/>
      <c r="H28" s="91"/>
      <c r="I28" s="92" t="s">
        <v>109</v>
      </c>
      <c r="J28" s="96"/>
    </row>
    <row r="29" spans="2:10" s="93" customFormat="1">
      <c r="B29" s="94"/>
      <c r="C29" s="91"/>
      <c r="D29" s="13"/>
      <c r="E29" s="84"/>
      <c r="F29" s="91"/>
      <c r="G29" s="91"/>
      <c r="H29" s="91"/>
      <c r="J29" s="96"/>
    </row>
    <row r="30" spans="2:10" s="93" customFormat="1" ht="17" thickBot="1">
      <c r="B30" s="94"/>
      <c r="C30" s="9" t="s">
        <v>4</v>
      </c>
      <c r="D30" s="55"/>
      <c r="E30" s="84"/>
      <c r="J30" s="96"/>
    </row>
    <row r="31" spans="2:10" s="93" customFormat="1" ht="17" thickBot="1">
      <c r="B31" s="94"/>
      <c r="C31" s="91" t="s">
        <v>106</v>
      </c>
      <c r="D31" s="13" t="s">
        <v>107</v>
      </c>
      <c r="E31" s="99">
        <f>'Research data'!E14</f>
        <v>14</v>
      </c>
      <c r="F31" s="91"/>
      <c r="G31" s="91" t="s">
        <v>108</v>
      </c>
      <c r="H31" s="91"/>
      <c r="I31" s="76" t="s">
        <v>40</v>
      </c>
      <c r="J31" s="96"/>
    </row>
    <row r="32" spans="2:10" s="93" customFormat="1" ht="17" thickBot="1">
      <c r="B32" s="94"/>
      <c r="C32" s="130" t="s">
        <v>135</v>
      </c>
      <c r="D32" s="13" t="s">
        <v>107</v>
      </c>
      <c r="E32" s="98">
        <v>0</v>
      </c>
      <c r="F32" s="91"/>
      <c r="G32" s="130" t="s">
        <v>136</v>
      </c>
      <c r="H32" s="91"/>
      <c r="I32" s="129" t="s">
        <v>137</v>
      </c>
      <c r="J32" s="96"/>
    </row>
    <row r="33" spans="2:10" ht="17" thickBot="1">
      <c r="B33" s="27"/>
      <c r="C33" s="26" t="s">
        <v>20</v>
      </c>
      <c r="D33" s="13" t="s">
        <v>1</v>
      </c>
      <c r="E33" s="28">
        <v>0</v>
      </c>
      <c r="F33" s="26"/>
      <c r="G33" s="26"/>
      <c r="H33" s="26"/>
      <c r="I33" s="129" t="s">
        <v>134</v>
      </c>
      <c r="J33" s="56"/>
    </row>
    <row r="34" spans="2:10" ht="17" thickBot="1">
      <c r="B34" s="29"/>
      <c r="C34" s="30"/>
      <c r="D34" s="30"/>
      <c r="E34" s="30"/>
      <c r="F34" s="30"/>
      <c r="G34" s="30"/>
      <c r="H34" s="30"/>
      <c r="I34" s="30"/>
      <c r="J34" s="31"/>
    </row>
    <row r="38" spans="2:10" ht="15" customHeight="1"/>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L17"/>
  <sheetViews>
    <sheetView workbookViewId="0">
      <selection activeCell="J18" sqref="J18"/>
    </sheetView>
  </sheetViews>
  <sheetFormatPr baseColWidth="10" defaultColWidth="10.85546875" defaultRowHeight="16"/>
  <cols>
    <col min="1" max="2" width="4.42578125" style="32" customWidth="1"/>
    <col min="3" max="3" width="33.140625" style="32" customWidth="1"/>
    <col min="4" max="4" width="11.42578125" style="32" customWidth="1"/>
    <col min="5" max="5" width="9.42578125" style="32" customWidth="1"/>
    <col min="6" max="6" width="2.42578125" style="32" customWidth="1"/>
    <col min="7" max="7" width="2.140625" style="32" customWidth="1"/>
    <col min="8" max="10" width="17.140625" style="32" customWidth="1"/>
    <col min="11" max="11" width="2.85546875" style="32" customWidth="1"/>
    <col min="12" max="12" width="59.140625" style="32" customWidth="1"/>
    <col min="13" max="16384" width="10.85546875" style="32"/>
  </cols>
  <sheetData>
    <row r="2" spans="1:12" ht="17" thickBot="1"/>
    <row r="3" spans="1:12">
      <c r="B3" s="33"/>
      <c r="C3" s="34"/>
      <c r="D3" s="34"/>
      <c r="E3" s="34"/>
      <c r="F3" s="34"/>
      <c r="G3" s="34"/>
      <c r="H3" s="34"/>
      <c r="I3" s="34"/>
      <c r="J3" s="34"/>
      <c r="K3" s="34"/>
      <c r="L3" s="132"/>
    </row>
    <row r="4" spans="1:12" s="9" customFormat="1">
      <c r="B4" s="14"/>
      <c r="C4" s="57" t="s">
        <v>39</v>
      </c>
      <c r="D4" s="57" t="s">
        <v>8</v>
      </c>
      <c r="E4" s="57" t="s">
        <v>34</v>
      </c>
      <c r="F4" s="57"/>
      <c r="G4" s="57"/>
      <c r="H4" s="57" t="s">
        <v>40</v>
      </c>
      <c r="I4" s="57" t="s">
        <v>129</v>
      </c>
      <c r="J4" s="57" t="s">
        <v>130</v>
      </c>
      <c r="K4" s="57"/>
      <c r="L4" s="133" t="s">
        <v>41</v>
      </c>
    </row>
    <row r="5" spans="1:12" ht="18" customHeight="1">
      <c r="B5" s="35"/>
      <c r="C5" s="134"/>
      <c r="D5" s="131"/>
      <c r="E5" s="135"/>
      <c r="F5" s="135"/>
      <c r="G5" s="131"/>
      <c r="H5" s="131"/>
      <c r="I5" s="131"/>
      <c r="J5" s="131"/>
      <c r="K5" s="131"/>
      <c r="L5" s="136"/>
    </row>
    <row r="6" spans="1:12" ht="18" customHeight="1" thickBot="1">
      <c r="B6" s="35"/>
      <c r="C6" s="137" t="s">
        <v>38</v>
      </c>
      <c r="D6" s="137"/>
      <c r="E6" s="138"/>
      <c r="F6" s="138"/>
      <c r="G6" s="131"/>
      <c r="H6" s="131"/>
      <c r="I6" s="131"/>
      <c r="J6" s="131"/>
      <c r="K6" s="131"/>
      <c r="L6" s="139"/>
    </row>
    <row r="7" spans="1:12" ht="17" thickBot="1">
      <c r="B7" s="35"/>
      <c r="C7" s="140" t="s">
        <v>76</v>
      </c>
      <c r="D7" s="141" t="s">
        <v>77</v>
      </c>
      <c r="E7" s="75">
        <f>H7</f>
        <v>2.8361075544174135</v>
      </c>
      <c r="F7" s="135"/>
      <c r="G7" s="131"/>
      <c r="H7" s="75">
        <f>Notes!E34</f>
        <v>2.8361075544174135</v>
      </c>
      <c r="I7" s="131"/>
      <c r="J7" s="131"/>
      <c r="K7" s="131"/>
      <c r="L7" s="142"/>
    </row>
    <row r="8" spans="1:12" ht="17" thickBot="1">
      <c r="B8" s="35"/>
      <c r="C8" s="143" t="s">
        <v>78</v>
      </c>
      <c r="D8" s="144" t="s">
        <v>79</v>
      </c>
      <c r="E8" s="75">
        <f>I8</f>
        <v>0.216</v>
      </c>
      <c r="F8" s="135"/>
      <c r="G8" s="131"/>
      <c r="H8" s="131"/>
      <c r="I8" s="107">
        <f>Notes!E108</f>
        <v>0.216</v>
      </c>
      <c r="J8" s="145"/>
      <c r="K8" s="131"/>
      <c r="L8" s="136"/>
    </row>
    <row r="9" spans="1:12" ht="17" thickBot="1">
      <c r="B9" s="35"/>
      <c r="C9" s="143" t="s">
        <v>80</v>
      </c>
      <c r="D9" s="144" t="s">
        <v>81</v>
      </c>
      <c r="E9" s="75">
        <f>J9</f>
        <v>5.4866766968530989E-5</v>
      </c>
      <c r="F9" s="131"/>
      <c r="G9" s="131"/>
      <c r="H9" s="131"/>
      <c r="I9" s="145"/>
      <c r="J9" s="107">
        <f>Notes!E132</f>
        <v>5.4866766968530989E-5</v>
      </c>
      <c r="K9" s="131"/>
      <c r="L9" s="146"/>
    </row>
    <row r="10" spans="1:12" ht="17" thickBot="1">
      <c r="B10" s="35"/>
      <c r="C10" s="143" t="s">
        <v>113</v>
      </c>
      <c r="D10" s="144" t="s">
        <v>85</v>
      </c>
      <c r="E10" s="75">
        <f t="shared" ref="E10:E11" si="0">I10</f>
        <v>0.32</v>
      </c>
      <c r="F10" s="131"/>
      <c r="G10" s="131"/>
      <c r="H10" s="131"/>
      <c r="I10" s="107">
        <f>Notes!E111</f>
        <v>0.32</v>
      </c>
      <c r="J10" s="145"/>
      <c r="K10" s="131"/>
      <c r="L10" s="146"/>
    </row>
    <row r="11" spans="1:12" ht="17" thickBot="1">
      <c r="B11" s="35"/>
      <c r="C11" s="147" t="s">
        <v>84</v>
      </c>
      <c r="D11" s="144" t="s">
        <v>85</v>
      </c>
      <c r="E11" s="75">
        <f t="shared" si="0"/>
        <v>0.32</v>
      </c>
      <c r="F11" s="131"/>
      <c r="G11" s="131"/>
      <c r="H11" s="131"/>
      <c r="I11" s="107">
        <f>Notes!E110</f>
        <v>0.32</v>
      </c>
      <c r="J11" s="145"/>
      <c r="K11" s="131"/>
      <c r="L11" s="146"/>
    </row>
    <row r="12" spans="1:12">
      <c r="B12" s="35"/>
      <c r="C12" s="131"/>
      <c r="D12" s="131"/>
      <c r="E12" s="131"/>
      <c r="F12" s="131"/>
      <c r="G12" s="131"/>
      <c r="H12" s="131"/>
      <c r="I12" s="131"/>
      <c r="J12" s="131"/>
      <c r="K12" s="131"/>
      <c r="L12" s="146"/>
    </row>
    <row r="13" spans="1:12" ht="17" thickBot="1">
      <c r="B13" s="35"/>
      <c r="C13" s="148" t="s">
        <v>4</v>
      </c>
      <c r="D13" s="149"/>
      <c r="E13" s="131"/>
      <c r="F13" s="131"/>
      <c r="G13" s="131"/>
      <c r="H13" s="131"/>
      <c r="I13" s="131"/>
      <c r="J13" s="131"/>
      <c r="K13" s="131"/>
      <c r="L13" s="146"/>
    </row>
    <row r="14" spans="1:12" ht="17" thickBot="1">
      <c r="B14" s="35"/>
      <c r="C14" s="143" t="s">
        <v>106</v>
      </c>
      <c r="D14" s="144" t="s">
        <v>107</v>
      </c>
      <c r="E14" s="75">
        <f>H14</f>
        <v>14</v>
      </c>
      <c r="F14" s="131"/>
      <c r="G14" s="131"/>
      <c r="H14" s="75">
        <f>Notes!C89</f>
        <v>14</v>
      </c>
      <c r="I14" s="131"/>
      <c r="J14" s="131"/>
      <c r="K14" s="131"/>
      <c r="L14" s="146"/>
    </row>
    <row r="15" spans="1:12" ht="17" thickBot="1">
      <c r="B15" s="150"/>
      <c r="C15" s="151"/>
      <c r="D15" s="151"/>
      <c r="E15" s="151"/>
      <c r="F15" s="151"/>
      <c r="G15" s="151"/>
      <c r="H15" s="151"/>
      <c r="I15" s="151"/>
      <c r="J15" s="151"/>
      <c r="K15" s="151"/>
      <c r="L15" s="152"/>
    </row>
    <row r="16" spans="1:12">
      <c r="A16" s="131"/>
      <c r="B16" s="131"/>
    </row>
    <row r="17" spans="1:2">
      <c r="A17" s="131"/>
      <c r="B17" s="131"/>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41"/>
  <sheetViews>
    <sheetView workbookViewId="0">
      <selection activeCell="I19" sqref="I19"/>
    </sheetView>
  </sheetViews>
  <sheetFormatPr baseColWidth="10" defaultColWidth="33.140625" defaultRowHeight="16"/>
  <cols>
    <col min="1" max="1" width="3.140625" style="58" customWidth="1"/>
    <col min="2" max="2" width="4" style="58" customWidth="1"/>
    <col min="3" max="3" width="47.28515625" style="58" customWidth="1"/>
    <col min="4" max="4" width="16.140625" style="58" customWidth="1"/>
    <col min="5" max="5" width="10.140625" style="58" customWidth="1"/>
    <col min="6" max="7" width="13.140625" style="58" customWidth="1"/>
    <col min="8" max="8" width="12.42578125" style="59" customWidth="1"/>
    <col min="9" max="9" width="32.42578125" style="59" customWidth="1"/>
    <col min="10" max="10" width="98.42578125" style="58" customWidth="1"/>
    <col min="11" max="16384" width="33.140625" style="58"/>
  </cols>
  <sheetData>
    <row r="1" spans="2:10" ht="17" thickBot="1"/>
    <row r="2" spans="2:10">
      <c r="B2" s="60"/>
      <c r="C2" s="61"/>
      <c r="D2" s="61"/>
      <c r="E2" s="61"/>
      <c r="F2" s="61"/>
      <c r="G2" s="61"/>
      <c r="H2" s="62"/>
      <c r="I2" s="62"/>
      <c r="J2" s="61"/>
    </row>
    <row r="3" spans="2:10">
      <c r="B3" s="63"/>
      <c r="C3" s="9" t="s">
        <v>15</v>
      </c>
      <c r="D3" s="9"/>
      <c r="E3" s="9"/>
      <c r="F3" s="9"/>
      <c r="G3" s="9"/>
      <c r="H3" s="64"/>
      <c r="I3" s="64"/>
    </row>
    <row r="4" spans="2:10">
      <c r="B4" s="63"/>
    </row>
    <row r="5" spans="2:10">
      <c r="B5" s="65"/>
      <c r="C5" s="52" t="s">
        <v>16</v>
      </c>
      <c r="D5" s="52" t="s">
        <v>0</v>
      </c>
      <c r="E5" s="52" t="s">
        <v>12</v>
      </c>
      <c r="F5" s="52" t="s">
        <v>17</v>
      </c>
      <c r="G5" s="52" t="s">
        <v>43</v>
      </c>
      <c r="H5" s="66" t="s">
        <v>18</v>
      </c>
      <c r="I5" s="66" t="s">
        <v>44</v>
      </c>
      <c r="J5" s="52" t="s">
        <v>9</v>
      </c>
    </row>
    <row r="6" spans="2:10">
      <c r="B6" s="63"/>
      <c r="C6" s="78" t="s">
        <v>49</v>
      </c>
      <c r="D6" s="58" t="s">
        <v>40</v>
      </c>
      <c r="E6" s="58" t="s">
        <v>6</v>
      </c>
      <c r="F6" s="58">
        <v>2013</v>
      </c>
      <c r="G6" s="58">
        <v>2012</v>
      </c>
      <c r="H6" s="58"/>
      <c r="I6" s="72" t="s">
        <v>45</v>
      </c>
      <c r="J6" s="58" t="s">
        <v>21</v>
      </c>
    </row>
    <row r="7" spans="2:10">
      <c r="B7" s="63"/>
      <c r="C7" s="67" t="s">
        <v>5</v>
      </c>
      <c r="H7" s="58"/>
      <c r="I7" s="58"/>
    </row>
    <row r="8" spans="2:10">
      <c r="B8" s="63"/>
      <c r="C8" s="67" t="s">
        <v>2</v>
      </c>
      <c r="H8" s="58"/>
      <c r="I8" s="58"/>
    </row>
    <row r="9" spans="2:10">
      <c r="B9" s="63"/>
    </row>
    <row r="10" spans="2:10" s="86" customFormat="1">
      <c r="B10" s="63"/>
      <c r="C10" s="87"/>
      <c r="H10" s="88"/>
      <c r="I10" s="88"/>
    </row>
    <row r="11" spans="2:10" s="86" customFormat="1">
      <c r="B11" s="63"/>
      <c r="C11" s="87" t="s">
        <v>57</v>
      </c>
      <c r="D11" s="86" t="s">
        <v>55</v>
      </c>
      <c r="E11" s="86" t="s">
        <v>6</v>
      </c>
      <c r="G11" s="86">
        <v>2015</v>
      </c>
      <c r="H11" s="88" t="s">
        <v>52</v>
      </c>
      <c r="I11" s="88"/>
      <c r="J11" s="86" t="s">
        <v>56</v>
      </c>
    </row>
    <row r="12" spans="2:10">
      <c r="B12" s="63"/>
      <c r="C12" s="86" t="s">
        <v>58</v>
      </c>
      <c r="D12" s="86" t="s">
        <v>55</v>
      </c>
      <c r="E12" s="86" t="s">
        <v>6</v>
      </c>
      <c r="G12" s="58">
        <v>2015</v>
      </c>
      <c r="H12" s="88" t="s">
        <v>52</v>
      </c>
      <c r="J12" s="79" t="s">
        <v>59</v>
      </c>
    </row>
    <row r="13" spans="2:10">
      <c r="B13" s="63"/>
      <c r="C13" s="90" t="s">
        <v>72</v>
      </c>
      <c r="D13" s="90" t="s">
        <v>55</v>
      </c>
      <c r="E13" s="90" t="s">
        <v>6</v>
      </c>
      <c r="G13" s="58">
        <v>2015</v>
      </c>
      <c r="H13" s="89" t="s">
        <v>52</v>
      </c>
      <c r="J13" s="58" t="s">
        <v>67</v>
      </c>
    </row>
    <row r="14" spans="2:10">
      <c r="B14" s="63"/>
      <c r="C14" s="90" t="s">
        <v>73</v>
      </c>
      <c r="D14" s="90" t="s">
        <v>71</v>
      </c>
      <c r="E14" s="90" t="s">
        <v>6</v>
      </c>
      <c r="G14" s="58">
        <v>2014</v>
      </c>
      <c r="H14" s="89" t="s">
        <v>52</v>
      </c>
      <c r="I14" s="58" t="s">
        <v>74</v>
      </c>
      <c r="J14" s="58" t="s">
        <v>75</v>
      </c>
    </row>
    <row r="15" spans="2:10">
      <c r="B15" s="63"/>
    </row>
    <row r="16" spans="2:10">
      <c r="B16" s="63"/>
    </row>
    <row r="17" spans="2:10" s="108" customFormat="1">
      <c r="B17" s="63"/>
      <c r="C17" s="115" t="s">
        <v>80</v>
      </c>
      <c r="D17" s="108" t="s">
        <v>119</v>
      </c>
      <c r="E17" s="108" t="s">
        <v>123</v>
      </c>
      <c r="F17" s="108">
        <v>2013</v>
      </c>
      <c r="G17" s="108">
        <v>2013</v>
      </c>
      <c r="H17" s="116" t="s">
        <v>124</v>
      </c>
      <c r="I17" s="117"/>
      <c r="J17" s="108" t="s">
        <v>125</v>
      </c>
    </row>
    <row r="18" spans="2:10">
      <c r="B18" s="63"/>
    </row>
    <row r="19" spans="2:10">
      <c r="B19" s="63"/>
      <c r="C19" s="108" t="s">
        <v>78</v>
      </c>
      <c r="D19" s="108" t="s">
        <v>126</v>
      </c>
      <c r="E19" s="108" t="s">
        <v>6</v>
      </c>
      <c r="F19" s="58">
        <v>2019</v>
      </c>
      <c r="G19" s="58">
        <v>2019</v>
      </c>
      <c r="H19" s="117" t="s">
        <v>127</v>
      </c>
      <c r="I19" s="59" t="s">
        <v>128</v>
      </c>
    </row>
    <row r="20" spans="2:10">
      <c r="B20" s="63"/>
      <c r="C20" s="108" t="s">
        <v>84</v>
      </c>
    </row>
    <row r="21" spans="2:10">
      <c r="B21" s="63"/>
      <c r="C21" s="108" t="s">
        <v>113</v>
      </c>
    </row>
    <row r="22" spans="2:10">
      <c r="B22" s="63"/>
    </row>
    <row r="23" spans="2:10">
      <c r="B23" s="63"/>
    </row>
    <row r="24" spans="2:10">
      <c r="B24" s="63"/>
    </row>
    <row r="25" spans="2:10">
      <c r="B25" s="63"/>
    </row>
    <row r="26" spans="2:10">
      <c r="B26" s="63"/>
    </row>
    <row r="27" spans="2:10">
      <c r="B27" s="63"/>
    </row>
    <row r="28" spans="2:10">
      <c r="B28" s="63"/>
    </row>
    <row r="29" spans="2:10">
      <c r="B29" s="63"/>
    </row>
    <row r="30" spans="2:10">
      <c r="B30" s="63"/>
    </row>
    <row r="31" spans="2:10">
      <c r="B31" s="63"/>
    </row>
    <row r="32" spans="2:10">
      <c r="B32" s="63"/>
    </row>
    <row r="33" spans="2:2">
      <c r="B33" s="63"/>
    </row>
    <row r="34" spans="2:2">
      <c r="B34" s="63"/>
    </row>
    <row r="35" spans="2:2">
      <c r="B35" s="63"/>
    </row>
    <row r="36" spans="2:2">
      <c r="B36" s="63"/>
    </row>
    <row r="37" spans="2:2">
      <c r="B37" s="63"/>
    </row>
    <row r="38" spans="2:2">
      <c r="B38" s="63"/>
    </row>
    <row r="39" spans="2:2">
      <c r="B39" s="63"/>
    </row>
    <row r="40" spans="2:2">
      <c r="B40" s="63"/>
    </row>
    <row r="41" spans="2:2">
      <c r="B41" s="6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C174"/>
  <sheetViews>
    <sheetView topLeftCell="A89" workbookViewId="0">
      <selection activeCell="F106" sqref="F106"/>
    </sheetView>
  </sheetViews>
  <sheetFormatPr baseColWidth="10" defaultColWidth="10.85546875" defaultRowHeight="16"/>
  <cols>
    <col min="1" max="1" width="5.42578125" style="68" customWidth="1"/>
    <col min="2" max="2" width="4.42578125" style="68" customWidth="1"/>
    <col min="3" max="3" width="12.42578125" style="68" customWidth="1"/>
    <col min="4" max="4" width="25.140625" style="68" customWidth="1"/>
    <col min="5" max="5" width="17.42578125" style="68" customWidth="1"/>
    <col min="6" max="8" width="10.85546875" style="68"/>
    <col min="9" max="9" width="20.85546875" style="68" customWidth="1"/>
    <col min="10" max="10" width="10.85546875" style="68"/>
    <col min="11" max="11" width="10" style="68" customWidth="1"/>
    <col min="12" max="16384" width="10.85546875" style="68"/>
  </cols>
  <sheetData>
    <row r="1" spans="2:29" ht="17" thickBot="1"/>
    <row r="2" spans="2:29">
      <c r="B2" s="69"/>
      <c r="C2" s="70"/>
      <c r="D2" s="70"/>
      <c r="E2" s="70"/>
      <c r="F2" s="70"/>
      <c r="G2" s="70"/>
      <c r="H2" s="70"/>
      <c r="I2" s="70"/>
      <c r="J2" s="70"/>
      <c r="K2" s="70"/>
      <c r="L2" s="70"/>
      <c r="M2" s="70"/>
      <c r="N2" s="70"/>
      <c r="O2" s="70"/>
      <c r="P2" s="70"/>
      <c r="Q2" s="70"/>
      <c r="R2" s="70"/>
      <c r="S2" s="70"/>
      <c r="T2" s="70"/>
      <c r="U2" s="70"/>
      <c r="V2" s="70"/>
      <c r="W2" s="70"/>
      <c r="X2" s="70"/>
      <c r="Y2" s="70"/>
      <c r="Z2" s="70"/>
      <c r="AA2" s="70"/>
      <c r="AB2" s="70"/>
      <c r="AC2" s="70"/>
    </row>
    <row r="3" spans="2:29" s="9" customFormat="1">
      <c r="B3" s="51"/>
      <c r="C3" s="52" t="s">
        <v>33</v>
      </c>
      <c r="D3" s="52" t="s">
        <v>42</v>
      </c>
      <c r="E3" s="52"/>
      <c r="F3" s="52"/>
      <c r="G3" s="52"/>
      <c r="H3" s="52"/>
      <c r="I3" s="52"/>
      <c r="J3" s="52"/>
      <c r="K3" s="52"/>
    </row>
    <row r="4" spans="2:29">
      <c r="B4" s="71"/>
    </row>
    <row r="5" spans="2:29">
      <c r="B5" s="71"/>
    </row>
    <row r="6" spans="2:29">
      <c r="B6" s="71"/>
    </row>
    <row r="7" spans="2:29">
      <c r="B7" s="71"/>
    </row>
    <row r="8" spans="2:29">
      <c r="B8" s="71"/>
    </row>
    <row r="9" spans="2:29">
      <c r="B9" s="71"/>
    </row>
    <row r="10" spans="2:29">
      <c r="B10" s="71"/>
    </row>
    <row r="11" spans="2:29">
      <c r="B11" s="71"/>
      <c r="C11" s="74" t="s">
        <v>40</v>
      </c>
      <c r="E11" s="68">
        <v>5</v>
      </c>
      <c r="F11" s="74" t="s">
        <v>46</v>
      </c>
    </row>
    <row r="12" spans="2:29">
      <c r="B12" s="71"/>
      <c r="C12" s="74" t="s">
        <v>48</v>
      </c>
      <c r="E12" s="68">
        <f>1/E11</f>
        <v>0.2</v>
      </c>
      <c r="F12" s="74" t="s">
        <v>47</v>
      </c>
    </row>
    <row r="13" spans="2:29">
      <c r="B13" s="71"/>
    </row>
    <row r="14" spans="2:29">
      <c r="B14" s="71"/>
    </row>
    <row r="15" spans="2:29">
      <c r="B15" s="71"/>
    </row>
    <row r="16" spans="2:29">
      <c r="B16" s="71"/>
    </row>
    <row r="17" spans="2:10">
      <c r="B17" s="71"/>
    </row>
    <row r="18" spans="2:10">
      <c r="B18" s="71"/>
    </row>
    <row r="19" spans="2:10">
      <c r="B19" s="71"/>
    </row>
    <row r="20" spans="2:10">
      <c r="B20" s="71"/>
    </row>
    <row r="21" spans="2:10">
      <c r="B21" s="71"/>
    </row>
    <row r="22" spans="2:10">
      <c r="B22" s="71"/>
    </row>
    <row r="23" spans="2:10">
      <c r="B23" s="71"/>
    </row>
    <row r="24" spans="2:10" ht="17" thickBot="1">
      <c r="B24" s="71"/>
    </row>
    <row r="25" spans="2:10" s="79" customFormat="1" ht="17" thickBot="1">
      <c r="B25" s="71"/>
      <c r="C25" s="80" t="s">
        <v>51</v>
      </c>
      <c r="D25" s="81" t="s">
        <v>53</v>
      </c>
      <c r="E25" s="82">
        <v>624.79999999999995</v>
      </c>
      <c r="F25" s="81" t="s">
        <v>54</v>
      </c>
      <c r="G25" s="81"/>
      <c r="H25" s="81"/>
      <c r="I25" s="81"/>
    </row>
    <row r="26" spans="2:10" s="79" customFormat="1" ht="17" thickBot="1">
      <c r="B26" s="71"/>
      <c r="C26" s="81"/>
      <c r="D26" s="81"/>
      <c r="E26" s="81">
        <f>E25*1000000</f>
        <v>624800000</v>
      </c>
      <c r="F26" s="81" t="s">
        <v>53</v>
      </c>
      <c r="G26" s="81"/>
      <c r="H26" s="81"/>
      <c r="I26" s="81"/>
    </row>
    <row r="27" spans="2:10" s="79" customFormat="1" ht="17" thickBot="1">
      <c r="B27" s="71"/>
      <c r="C27" s="81"/>
      <c r="D27" s="81" t="s">
        <v>60</v>
      </c>
      <c r="E27" s="83">
        <f>5.8-0.9+3.96</f>
        <v>8.86</v>
      </c>
      <c r="F27" s="81" t="s">
        <v>63</v>
      </c>
      <c r="G27" s="81"/>
      <c r="H27" s="81"/>
      <c r="I27" s="81"/>
    </row>
    <row r="28" spans="2:10" s="79" customFormat="1">
      <c r="B28" s="71"/>
      <c r="C28" s="81"/>
      <c r="D28" s="81"/>
      <c r="E28" s="84">
        <f>E27*1000000000</f>
        <v>8860000000</v>
      </c>
      <c r="F28" s="81" t="s">
        <v>60</v>
      </c>
      <c r="G28" s="81"/>
      <c r="H28" s="81"/>
      <c r="I28" s="81"/>
    </row>
    <row r="29" spans="2:10" s="79" customFormat="1">
      <c r="B29" s="71"/>
      <c r="C29" s="81"/>
      <c r="D29" s="81"/>
      <c r="E29" s="81"/>
      <c r="F29" s="81"/>
      <c r="G29" s="81"/>
      <c r="H29" s="81"/>
      <c r="I29" s="81" t="s">
        <v>64</v>
      </c>
      <c r="J29" s="79" t="s">
        <v>65</v>
      </c>
    </row>
    <row r="30" spans="2:10" s="79" customFormat="1">
      <c r="B30" s="71"/>
      <c r="C30" s="81"/>
      <c r="D30" s="81"/>
      <c r="E30" s="85">
        <f>E28/E26</f>
        <v>14.180537772087067</v>
      </c>
      <c r="F30" s="81" t="s">
        <v>61</v>
      </c>
      <c r="G30" s="81"/>
      <c r="H30" s="81"/>
      <c r="I30" s="81"/>
      <c r="J30" s="79" t="s">
        <v>66</v>
      </c>
    </row>
    <row r="31" spans="2:10" s="79" customFormat="1">
      <c r="B31" s="71"/>
      <c r="C31" s="81"/>
      <c r="D31" s="81"/>
      <c r="E31" s="81"/>
      <c r="F31" s="81"/>
      <c r="G31" s="81"/>
      <c r="H31" s="81"/>
      <c r="I31" s="81"/>
      <c r="J31" s="79" t="s">
        <v>68</v>
      </c>
    </row>
    <row r="32" spans="2:10" s="79" customFormat="1">
      <c r="B32" s="71"/>
      <c r="C32" s="81"/>
      <c r="D32" s="81"/>
      <c r="E32" s="81"/>
      <c r="F32" s="81"/>
      <c r="G32" s="81"/>
      <c r="H32" s="81"/>
      <c r="I32" s="81"/>
      <c r="J32" s="79" t="s">
        <v>69</v>
      </c>
    </row>
    <row r="33" spans="2:10" s="79" customFormat="1">
      <c r="B33" s="71"/>
      <c r="C33" s="81"/>
      <c r="D33" s="81"/>
      <c r="E33" s="81"/>
      <c r="F33" s="81"/>
      <c r="G33" s="81"/>
      <c r="H33" s="81"/>
      <c r="I33" s="81"/>
      <c r="J33" s="79" t="s">
        <v>70</v>
      </c>
    </row>
    <row r="34" spans="2:10" s="79" customFormat="1">
      <c r="B34" s="71"/>
      <c r="C34" s="81"/>
      <c r="D34" s="81" t="str">
        <f>Dashboard!C11</f>
        <v>output.passenger_kms</v>
      </c>
      <c r="E34" s="81">
        <f>E30*E12</f>
        <v>2.8361075544174135</v>
      </c>
      <c r="F34" s="81" t="s">
        <v>62</v>
      </c>
      <c r="G34" s="81"/>
      <c r="H34" s="57" t="s">
        <v>40</v>
      </c>
      <c r="I34" s="81"/>
    </row>
    <row r="35" spans="2:10" s="79" customFormat="1">
      <c r="B35" s="71"/>
      <c r="C35" s="81"/>
      <c r="D35" s="81"/>
      <c r="E35" s="81"/>
      <c r="F35" s="81"/>
      <c r="G35" s="81"/>
      <c r="I35" s="81"/>
    </row>
    <row r="36" spans="2:10" s="79" customFormat="1">
      <c r="B36" s="71"/>
      <c r="C36" s="81"/>
      <c r="D36" s="81"/>
      <c r="E36" s="81"/>
      <c r="F36" s="81"/>
      <c r="G36" s="81"/>
      <c r="I36" s="81"/>
    </row>
    <row r="37" spans="2:10" s="79" customFormat="1">
      <c r="B37" s="71"/>
      <c r="C37" s="81"/>
      <c r="D37" s="81"/>
      <c r="E37" s="81"/>
      <c r="F37" s="81"/>
      <c r="G37" s="81"/>
      <c r="I37" s="81"/>
    </row>
    <row r="38" spans="2:10" s="79" customFormat="1">
      <c r="B38" s="71"/>
    </row>
    <row r="39" spans="2:10" s="79" customFormat="1">
      <c r="B39" s="71"/>
    </row>
    <row r="40" spans="2:10" s="79" customFormat="1">
      <c r="B40" s="71"/>
    </row>
    <row r="41" spans="2:10" s="79" customFormat="1">
      <c r="B41" s="71"/>
    </row>
    <row r="42" spans="2:10" s="79" customFormat="1">
      <c r="B42" s="71"/>
    </row>
    <row r="43" spans="2:10" s="79" customFormat="1">
      <c r="B43" s="71"/>
    </row>
    <row r="44" spans="2:10" s="79" customFormat="1">
      <c r="B44" s="71"/>
    </row>
    <row r="45" spans="2:10" s="79" customFormat="1">
      <c r="B45" s="71"/>
    </row>
    <row r="46" spans="2:10" s="79" customFormat="1">
      <c r="B46" s="71"/>
    </row>
    <row r="47" spans="2:10" s="79" customFormat="1">
      <c r="B47" s="71"/>
    </row>
    <row r="48" spans="2:10" s="79" customFormat="1">
      <c r="B48" s="71"/>
    </row>
    <row r="49" spans="2:2" s="79" customFormat="1">
      <c r="B49" s="71"/>
    </row>
    <row r="50" spans="2:2" s="79" customFormat="1">
      <c r="B50" s="71"/>
    </row>
    <row r="51" spans="2:2" s="79" customFormat="1">
      <c r="B51" s="71"/>
    </row>
    <row r="52" spans="2:2" s="79" customFormat="1">
      <c r="B52" s="71"/>
    </row>
    <row r="53" spans="2:2" s="79" customFormat="1">
      <c r="B53" s="71"/>
    </row>
    <row r="54" spans="2:2" s="79" customFormat="1">
      <c r="B54" s="71"/>
    </row>
    <row r="55" spans="2:2" s="79" customFormat="1">
      <c r="B55" s="71"/>
    </row>
    <row r="56" spans="2:2" s="79" customFormat="1">
      <c r="B56" s="71"/>
    </row>
    <row r="57" spans="2:2" s="79" customFormat="1">
      <c r="B57" s="71"/>
    </row>
    <row r="58" spans="2:2" s="79" customFormat="1">
      <c r="B58" s="71"/>
    </row>
    <row r="59" spans="2:2" s="79" customFormat="1">
      <c r="B59" s="71"/>
    </row>
    <row r="60" spans="2:2">
      <c r="B60" s="71"/>
    </row>
    <row r="61" spans="2:2">
      <c r="B61" s="71"/>
    </row>
    <row r="62" spans="2:2">
      <c r="B62" s="71"/>
    </row>
    <row r="63" spans="2:2">
      <c r="B63" s="71"/>
    </row>
    <row r="64" spans="2:2">
      <c r="B64" s="71"/>
    </row>
    <row r="65" spans="2:2">
      <c r="B65" s="71"/>
    </row>
    <row r="66" spans="2:2">
      <c r="B66" s="71"/>
    </row>
    <row r="67" spans="2:2">
      <c r="B67" s="71"/>
    </row>
    <row r="68" spans="2:2">
      <c r="B68" s="71"/>
    </row>
    <row r="69" spans="2:2">
      <c r="B69" s="71"/>
    </row>
    <row r="70" spans="2:2">
      <c r="B70" s="71"/>
    </row>
    <row r="71" spans="2:2">
      <c r="B71" s="71"/>
    </row>
    <row r="72" spans="2:2">
      <c r="B72" s="71"/>
    </row>
    <row r="73" spans="2:2">
      <c r="B73" s="71"/>
    </row>
    <row r="74" spans="2:2">
      <c r="B74" s="71"/>
    </row>
    <row r="75" spans="2:2">
      <c r="B75" s="71"/>
    </row>
    <row r="76" spans="2:2">
      <c r="B76" s="71"/>
    </row>
    <row r="77" spans="2:2">
      <c r="B77" s="71"/>
    </row>
    <row r="78" spans="2:2">
      <c r="B78" s="71"/>
    </row>
    <row r="79" spans="2:2">
      <c r="B79" s="71"/>
    </row>
    <row r="80" spans="2:2">
      <c r="B80" s="71"/>
    </row>
    <row r="81" spans="2:4" s="93" customFormat="1">
      <c r="B81" s="94"/>
    </row>
    <row r="82" spans="2:4" s="93" customFormat="1">
      <c r="B82" s="94"/>
    </row>
    <row r="83" spans="2:4" s="93" customFormat="1">
      <c r="B83" s="94"/>
      <c r="C83" s="9" t="s">
        <v>40</v>
      </c>
    </row>
    <row r="84" spans="2:4" s="93" customFormat="1">
      <c r="B84" s="94"/>
      <c r="C84" s="93" t="s">
        <v>111</v>
      </c>
    </row>
    <row r="85" spans="2:4" s="93" customFormat="1">
      <c r="B85" s="94"/>
    </row>
    <row r="86" spans="2:4" s="93" customFormat="1">
      <c r="B86" s="94"/>
    </row>
    <row r="87" spans="2:4" s="93" customFormat="1">
      <c r="B87" s="94"/>
    </row>
    <row r="88" spans="2:4" s="93" customFormat="1">
      <c r="B88" s="94"/>
    </row>
    <row r="89" spans="2:4" s="93" customFormat="1">
      <c r="B89" s="94"/>
      <c r="C89" s="93">
        <v>14</v>
      </c>
      <c r="D89" s="93" t="s">
        <v>112</v>
      </c>
    </row>
    <row r="90" spans="2:4" s="93" customFormat="1">
      <c r="B90" s="94"/>
    </row>
    <row r="91" spans="2:4" s="93" customFormat="1">
      <c r="B91" s="94"/>
    </row>
    <row r="92" spans="2:4" s="93" customFormat="1">
      <c r="B92" s="94"/>
    </row>
    <row r="93" spans="2:4" s="93" customFormat="1">
      <c r="B93" s="94"/>
    </row>
    <row r="94" spans="2:4" s="93" customFormat="1">
      <c r="B94" s="94"/>
    </row>
    <row r="95" spans="2:4" s="93" customFormat="1">
      <c r="B95" s="94"/>
    </row>
    <row r="96" spans="2:4" s="93" customFormat="1">
      <c r="B96" s="94"/>
    </row>
    <row r="97" spans="2:7" s="93" customFormat="1">
      <c r="B97" s="94"/>
    </row>
    <row r="98" spans="2:7" s="93" customFormat="1">
      <c r="B98" s="94"/>
    </row>
    <row r="99" spans="2:7">
      <c r="B99" s="71"/>
    </row>
    <row r="100" spans="2:7">
      <c r="B100" s="71"/>
    </row>
    <row r="101" spans="2:7">
      <c r="B101" s="94"/>
    </row>
    <row r="102" spans="2:7">
      <c r="B102" s="94"/>
    </row>
    <row r="103" spans="2:7">
      <c r="B103" s="94"/>
      <c r="C103" s="9" t="s">
        <v>114</v>
      </c>
    </row>
    <row r="104" spans="2:7">
      <c r="B104" s="94"/>
      <c r="C104" s="108" t="s">
        <v>115</v>
      </c>
    </row>
    <row r="105" spans="2:7">
      <c r="B105" s="94"/>
      <c r="C105" s="108"/>
    </row>
    <row r="106" spans="2:7" ht="17" thickBot="1">
      <c r="B106" s="94"/>
    </row>
    <row r="107" spans="2:7" ht="17" thickBot="1">
      <c r="B107" s="94"/>
      <c r="D107" s="109" t="s">
        <v>78</v>
      </c>
      <c r="E107" s="110">
        <v>216</v>
      </c>
      <c r="F107" s="111" t="s">
        <v>116</v>
      </c>
      <c r="G107" s="111"/>
    </row>
    <row r="108" spans="2:7" ht="17" thickBot="1">
      <c r="B108" s="94"/>
      <c r="D108" s="109"/>
      <c r="E108" s="110">
        <f>E107/1000</f>
        <v>0.216</v>
      </c>
      <c r="F108" s="111" t="s">
        <v>79</v>
      </c>
      <c r="G108" s="111"/>
    </row>
    <row r="109" spans="2:7" ht="17" thickBot="1">
      <c r="B109" s="94"/>
      <c r="D109" s="109" t="s">
        <v>84</v>
      </c>
      <c r="E109" s="110">
        <v>320</v>
      </c>
      <c r="F109" s="111" t="s">
        <v>117</v>
      </c>
      <c r="G109" s="111"/>
    </row>
    <row r="110" spans="2:7" ht="17" thickBot="1">
      <c r="B110" s="94"/>
      <c r="E110" s="110">
        <f>E109/1000</f>
        <v>0.32</v>
      </c>
      <c r="F110" s="111" t="s">
        <v>85</v>
      </c>
      <c r="G110" s="111"/>
    </row>
    <row r="111" spans="2:7" ht="17" thickBot="1">
      <c r="B111" s="94"/>
      <c r="D111" s="111" t="s">
        <v>113</v>
      </c>
      <c r="E111" s="112">
        <f>E110</f>
        <v>0.32</v>
      </c>
      <c r="F111" s="111" t="s">
        <v>85</v>
      </c>
      <c r="G111" s="111" t="s">
        <v>118</v>
      </c>
    </row>
    <row r="112" spans="2:7">
      <c r="B112" s="94"/>
    </row>
    <row r="113" spans="2:3">
      <c r="B113" s="94"/>
    </row>
    <row r="114" spans="2:3">
      <c r="B114" s="94"/>
    </row>
    <row r="115" spans="2:3">
      <c r="B115" s="94"/>
    </row>
    <row r="116" spans="2:3">
      <c r="B116" s="94"/>
    </row>
    <row r="117" spans="2:3">
      <c r="B117" s="94"/>
    </row>
    <row r="118" spans="2:3">
      <c r="B118" s="94"/>
    </row>
    <row r="119" spans="2:3">
      <c r="B119" s="94"/>
    </row>
    <row r="120" spans="2:3">
      <c r="B120" s="94"/>
    </row>
    <row r="121" spans="2:3">
      <c r="B121" s="94"/>
    </row>
    <row r="122" spans="2:3">
      <c r="B122" s="94"/>
    </row>
    <row r="123" spans="2:3">
      <c r="B123" s="94"/>
    </row>
    <row r="124" spans="2:3">
      <c r="B124" s="94"/>
    </row>
    <row r="125" spans="2:3">
      <c r="B125" s="94"/>
    </row>
    <row r="126" spans="2:3">
      <c r="B126" s="94"/>
    </row>
    <row r="127" spans="2:3">
      <c r="B127" s="94"/>
      <c r="C127" s="9" t="s">
        <v>119</v>
      </c>
    </row>
    <row r="128" spans="2:3">
      <c r="B128" s="94"/>
      <c r="C128" s="68" t="s">
        <v>120</v>
      </c>
    </row>
    <row r="129" spans="2:5">
      <c r="B129" s="94"/>
      <c r="C129" s="68" t="s">
        <v>121</v>
      </c>
    </row>
    <row r="130" spans="2:5" ht="17" thickBot="1">
      <c r="B130" s="94"/>
    </row>
    <row r="131" spans="2:5" ht="17" thickBot="1">
      <c r="B131" s="94"/>
      <c r="D131" s="153" t="s">
        <v>140</v>
      </c>
      <c r="E131" s="113">
        <v>0.04</v>
      </c>
    </row>
    <row r="132" spans="2:5" ht="17" thickBot="1">
      <c r="B132" s="94"/>
      <c r="D132" s="68" t="s">
        <v>122</v>
      </c>
      <c r="E132" s="114">
        <f>1-(1-E131)^(1/(24*31))</f>
        <v>5.4866766968530989E-5</v>
      </c>
    </row>
    <row r="133" spans="2:5">
      <c r="B133" s="94"/>
    </row>
    <row r="134" spans="2:5">
      <c r="B134" s="94"/>
    </row>
    <row r="135" spans="2:5">
      <c r="B135" s="94"/>
      <c r="E135" s="154"/>
    </row>
    <row r="136" spans="2:5">
      <c r="B136" s="94"/>
    </row>
    <row r="137" spans="2:5">
      <c r="B137" s="94"/>
    </row>
    <row r="138" spans="2:5">
      <c r="B138" s="94"/>
    </row>
    <row r="139" spans="2:5">
      <c r="B139" s="94"/>
    </row>
    <row r="140" spans="2:5">
      <c r="B140" s="94"/>
    </row>
    <row r="141" spans="2:5">
      <c r="B141" s="94"/>
    </row>
    <row r="142" spans="2:5">
      <c r="B142" s="94"/>
    </row>
    <row r="143" spans="2:5">
      <c r="B143" s="94"/>
    </row>
    <row r="144" spans="2:5">
      <c r="B144" s="94"/>
    </row>
    <row r="145" spans="2:2">
      <c r="B145" s="94"/>
    </row>
    <row r="146" spans="2:2">
      <c r="B146" s="94"/>
    </row>
    <row r="147" spans="2:2">
      <c r="B147" s="94"/>
    </row>
    <row r="148" spans="2:2">
      <c r="B148" s="94"/>
    </row>
    <row r="149" spans="2:2">
      <c r="B149" s="94"/>
    </row>
    <row r="150" spans="2:2">
      <c r="B150" s="94"/>
    </row>
    <row r="151" spans="2:2">
      <c r="B151" s="94"/>
    </row>
    <row r="152" spans="2:2">
      <c r="B152" s="94"/>
    </row>
    <row r="153" spans="2:2">
      <c r="B153" s="94"/>
    </row>
    <row r="154" spans="2:2">
      <c r="B154" s="94"/>
    </row>
    <row r="155" spans="2:2">
      <c r="B155" s="94"/>
    </row>
    <row r="156" spans="2:2">
      <c r="B156" s="94"/>
    </row>
    <row r="157" spans="2:2">
      <c r="B157" s="94"/>
    </row>
    <row r="158" spans="2:2">
      <c r="B158" s="94"/>
    </row>
    <row r="159" spans="2:2">
      <c r="B159" s="94"/>
    </row>
    <row r="160" spans="2:2">
      <c r="B160" s="94"/>
    </row>
    <row r="161" spans="2:2">
      <c r="B161" s="94"/>
    </row>
    <row r="162" spans="2:2">
      <c r="B162" s="94"/>
    </row>
    <row r="163" spans="2:2">
      <c r="B163" s="94"/>
    </row>
    <row r="164" spans="2:2">
      <c r="B164" s="94"/>
    </row>
    <row r="165" spans="2:2">
      <c r="B165" s="94"/>
    </row>
    <row r="166" spans="2:2">
      <c r="B166" s="94"/>
    </row>
    <row r="167" spans="2:2">
      <c r="B167" s="94"/>
    </row>
    <row r="168" spans="2:2">
      <c r="B168" s="94"/>
    </row>
    <row r="169" spans="2:2">
      <c r="B169" s="94"/>
    </row>
    <row r="170" spans="2:2">
      <c r="B170" s="94"/>
    </row>
    <row r="171" spans="2:2">
      <c r="B171" s="94"/>
    </row>
    <row r="172" spans="2:2">
      <c r="B172" s="94"/>
    </row>
    <row r="173" spans="2:2">
      <c r="B173" s="94"/>
    </row>
    <row r="174" spans="2:2">
      <c r="B174" s="94"/>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2023-01-05T14:37:16Z</dcterms:modified>
</cp:coreProperties>
</file>