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F8B2ABBA-4D1E-3447-9438-337E54AF894D}" xr6:coauthVersionLast="47" xr6:coauthVersionMax="47" xr10:uidLastSave="{00000000-0000-0000-0000-000000000000}"/>
  <bookViews>
    <workbookView xWindow="-3008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1" i="16" l="1"/>
  <c r="J9" i="13" l="1"/>
  <c r="E9" i="13" s="1"/>
  <c r="E13" i="12" s="1"/>
  <c r="E93" i="16" l="1"/>
  <c r="E91" i="16"/>
  <c r="I8" i="13" s="1"/>
  <c r="E8" i="13" s="1"/>
  <c r="E12" i="12" s="1"/>
  <c r="E52" i="16"/>
  <c r="E53" i="16" s="1"/>
  <c r="E50" i="16"/>
  <c r="E51" i="16" s="1"/>
  <c r="E42" i="16"/>
  <c r="E43" i="16" s="1"/>
  <c r="E35" i="16"/>
  <c r="D59" i="16"/>
  <c r="H14" i="13"/>
  <c r="E14" i="13"/>
  <c r="E31" i="12" s="1"/>
  <c r="E94" i="16" l="1"/>
  <c r="I11" i="13" s="1"/>
  <c r="E11" i="13" s="1"/>
  <c r="E17" i="12" s="1"/>
  <c r="I10" i="13"/>
  <c r="E10" i="13" s="1"/>
  <c r="E16" i="12" s="1"/>
  <c r="E55" i="16"/>
  <c r="E59" i="16" s="1"/>
  <c r="H7" i="13" s="1"/>
  <c r="E7" i="13" s="1"/>
  <c r="E11" i="12" s="1"/>
</calcChain>
</file>

<file path=xl/sharedStrings.xml><?xml version="1.0" encoding="utf-8"?>
<sst xmlns="http://schemas.openxmlformats.org/spreadsheetml/2006/main" count="226" uniqueCount="155">
  <si>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</si>
  <si>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</si>
  <si>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</si>
  <si>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</si>
  <si>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</si>
  <si>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</si>
  <si>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</si>
  <si>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</si>
  <si>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</si>
  <si>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</si>
  <si>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</si>
  <si>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</si>
  <si>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</si>
  <si>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</si>
  <si>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</si>
  <si>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</si>
  <si>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</si>
  <si>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</si>
  <si>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</si>
  <si>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</si>
  <si>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</si>
  <si>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</si>
  <si>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</si>
  <si>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</si>
  <si>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</si>
  <si>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</si>
  <si>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</si>
  <si>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</si>
  <si>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</si>
  <si>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</si>
  <si>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</si>
  <si>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</si>
  <si>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</si>
  <si>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</si>
  <si>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</si>
  <si>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</si>
  <si>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</si>
  <si>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</si>
  <si>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</si>
  <si>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</si>
  <si>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</si>
  <si>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</si>
  <si>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</si>
  <si>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</si>
  <si>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</si>
  <si>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</si>
  <si>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transport_truck_using_electricity.converter.ad</t>
  </si>
  <si>
    <t>http://www.theicct.org/sites/default/files/publications/CE_Delft_4841_Zero_emissions_trucks_Def.pdf</t>
  </si>
  <si>
    <t>cedelft</t>
  </si>
  <si>
    <t>cedelft-ecn-tno</t>
  </si>
  <si>
    <r>
      <t>cedelft-ecn-tno</t>
    </r>
    <r>
      <rPr>
        <sz val="12"/>
        <color theme="1"/>
        <rFont val="Calibri"/>
        <family val="2"/>
        <scheme val="minor"/>
      </rPr>
      <t>, cedelft</t>
    </r>
  </si>
  <si>
    <t>Fixed operational and maintenance</t>
  </si>
  <si>
    <t>Comments</t>
  </si>
  <si>
    <t>Notes</t>
  </si>
  <si>
    <t>yr</t>
  </si>
  <si>
    <t>p.87</t>
  </si>
  <si>
    <t>Subject year</t>
  </si>
  <si>
    <t>ETM Library URL</t>
  </si>
  <si>
    <t>http://refman.et-model.com/publications/1934</t>
  </si>
  <si>
    <t>http://refman.et-model.com/publications/1928</t>
  </si>
  <si>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</si>
  <si>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</si>
  <si>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</si>
  <si>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</si>
  <si>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</si>
  <si>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</si>
  <si>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</si>
  <si>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</si>
  <si>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</si>
  <si>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</si>
  <si>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</si>
  <si>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</si>
  <si>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</si>
  <si>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</si>
  <si>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</si>
  <si>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</si>
  <si>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</si>
  <si>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</si>
  <si>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</si>
  <si>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</si>
  <si>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</si>
  <si>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</si>
  <si>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</si>
  <si>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</si>
  <si>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</si>
  <si>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</si>
  <si>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based on relative efficiencies electric passenger cars, see NL 2015 source analysis for details</t>
  </si>
  <si>
    <t>truck kms</t>
  </si>
  <si>
    <t>truck tonne kms</t>
  </si>
  <si>
    <t>van kms</t>
  </si>
  <si>
    <t>van tonne kms</t>
  </si>
  <si>
    <t>mln</t>
  </si>
  <si>
    <t xml:space="preserve">Note: used 2016 data since tonne kms is only available for 2016. Used van vehicle kms from different Statline than tonne kms since we are interested in all vehicle kms, not just loaded </t>
  </si>
  <si>
    <t>Note: used 2016 data since tonne kms is only available for 2016</t>
  </si>
  <si>
    <t>weighted efficiency</t>
  </si>
  <si>
    <t>km/mj</t>
  </si>
  <si>
    <t>Note: vans are no longer part of trucks in the ETM</t>
  </si>
  <si>
    <t>Weighted average is therefore no longer used</t>
  </si>
  <si>
    <t>Only truck data is used</t>
  </si>
  <si>
    <t>Note: Eurostat freight transport excludes all vehicles &lt; 3.5 tonne.</t>
  </si>
  <si>
    <t>storage.volume</t>
  </si>
  <si>
    <t>MWh</t>
  </si>
  <si>
    <t>storage.decay</t>
  </si>
  <si>
    <t>% per hour</t>
  </si>
  <si>
    <t>availability</t>
  </si>
  <si>
    <t>full_load_hours</t>
  </si>
  <si>
    <t>typical_input_capacity</t>
  </si>
  <si>
    <t>MW</t>
  </si>
  <si>
    <t>Cost</t>
  </si>
  <si>
    <t>initial_investment</t>
  </si>
  <si>
    <t>The ETM only encompasses costs that are directly related to the energy system, see documentation: https://docs.energytransitionmodel.com/main/cost-main-principles</t>
  </si>
  <si>
    <t>fixed_operation_and_maintenance_costs_per_year</t>
  </si>
  <si>
    <t>Fixed operational and maintenance costs per year</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</si>
  <si>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</si>
  <si>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</si>
  <si>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</si>
  <si>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</si>
  <si>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</si>
  <si>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</si>
  <si>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variable_operation_and_maintenance_costs_per_full_load_hour</t>
  </si>
  <si>
    <t>Variable operational and maintenance costs per flh</t>
  </si>
  <si>
    <t>variable_operation_and_maintenance_costs_for_ccs_per_full_load_hour</t>
  </si>
  <si>
    <t>Variable operational and maintenance costs for ccs per flh</t>
  </si>
  <si>
    <t>wacc</t>
  </si>
  <si>
    <t>%</t>
  </si>
  <si>
    <t>takes_part_in_ets</t>
  </si>
  <si>
    <t>yes=1, no=0</t>
  </si>
  <si>
    <t>Does not take part in ETS</t>
  </si>
  <si>
    <t>Scania technical specs</t>
  </si>
  <si>
    <t>kWh</t>
  </si>
  <si>
    <t>kW</t>
  </si>
  <si>
    <t>https://www.scania.com/group/en/home/products-and-services/trucks/battery-electric-truck.html</t>
  </si>
  <si>
    <t>2023</t>
  </si>
  <si>
    <t>Scania</t>
  </si>
  <si>
    <t>Tesla model s owner's manual</t>
  </si>
  <si>
    <t>p 6.4</t>
  </si>
  <si>
    <t>storage decay per hour</t>
  </si>
  <si>
    <t>EU</t>
  </si>
  <si>
    <t>23/08/16</t>
  </si>
  <si>
    <t>https://www.tesla.com/sites/default/files/blog_attachments/model_s_owners_manual_europe_1.0.pdf</t>
  </si>
  <si>
    <t>scania</t>
  </si>
  <si>
    <t>tesla</t>
  </si>
  <si>
    <t>Tesla</t>
  </si>
  <si>
    <t>electricity_output_capacity</t>
  </si>
  <si>
    <t>assumption: output capacity = input capacity</t>
  </si>
  <si>
    <t>Decay assumed to be the same as for lithium-ion battteries in cars as decay depends on battery type, not vehicle</t>
  </si>
  <si>
    <t>Necessary attribute for 0 euro costs baseline</t>
  </si>
  <si>
    <t>Quintel assumption</t>
  </si>
  <si>
    <t>construction_time</t>
  </si>
  <si>
    <t>Construction time of the plant</t>
  </si>
  <si>
    <t>Set to 0 baseline</t>
  </si>
  <si>
    <t>Weighted average cost of capital</t>
  </si>
  <si>
    <t>Quintel assumption (see https://docs.energytransitionmodel.com/main/cost-wacc)</t>
  </si>
  <si>
    <t>storage decay per month</t>
  </si>
  <si>
    <t>charging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</si>
</sst>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000"/>
    <numFmt numFmtId="168" formatCode="0.0000000%"/>
    <numFmt numFmtId="169" formatCode="0.0%"/>
    <numFmt numFmtId="170" formatCode="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
      <sz val="12"/>
      <color theme="1"/>
      <name val="Calibri"/>
      <family val="2"/>
    </font>
    <font>
      <b/>
      <sz val="12"/>
      <color theme="1"/>
      <name val="Calibri"/>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9" fontId="33" fillId="0" borderId="0" applyFont="0" applyFill="0" applyBorder="0" applyAlignment="0" applyProtection="0"/>
  </cellStyleXfs>
  <cellXfs count="15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xf numFmtId="1"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0" fontId="25" fillId="0" borderId="0" xfId="0" applyFont="1" applyAlignment="1">
      <alignment horizontal="left" vertical="center"/>
    </xf>
    <xf numFmtId="0" fontId="25" fillId="2" borderId="0" xfId="0" applyFont="1" applyFill="1"/>
    <xf numFmtId="0" fontId="25" fillId="2" borderId="5" xfId="0" applyFont="1" applyFill="1" applyBorder="1"/>
    <xf numFmtId="0" fontId="25" fillId="2" borderId="4" xfId="0" applyFont="1" applyFill="1" applyBorder="1"/>
    <xf numFmtId="0" fontId="27" fillId="0" borderId="0" xfId="0" applyFont="1"/>
    <xf numFmtId="0" fontId="22" fillId="2" borderId="0" xfId="0" applyFont="1" applyFill="1"/>
    <xf numFmtId="0" fontId="26" fillId="0" borderId="0" xfId="0" applyFont="1"/>
    <xf numFmtId="0" fontId="25" fillId="2" borderId="6" xfId="0" applyFont="1" applyFill="1" applyBorder="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xf numFmtId="0" fontId="22" fillId="2" borderId="7" xfId="0" applyFont="1" applyFill="1" applyBorder="1"/>
    <xf numFmtId="0" fontId="25" fillId="0" borderId="0" xfId="0" applyFont="1"/>
    <xf numFmtId="0" fontId="27" fillId="3" borderId="0" xfId="0" applyFont="1" applyFill="1"/>
    <xf numFmtId="0" fontId="25" fillId="2" borderId="0" xfId="0" applyFont="1" applyFill="1" applyAlignment="1">
      <alignment horizontal="left" vertical="center"/>
    </xf>
    <xf numFmtId="0" fontId="21" fillId="2" borderId="18" xfId="0" applyFont="1" applyFill="1" applyBorder="1"/>
    <xf numFmtId="0" fontId="21" fillId="2" borderId="0" xfId="0" applyFont="1" applyFill="1"/>
    <xf numFmtId="0" fontId="21" fillId="2" borderId="3" xfId="0" applyFont="1" applyFill="1" applyBorder="1"/>
    <xf numFmtId="0" fontId="21" fillId="2" borderId="15" xfId="0" applyFont="1" applyFill="1" applyBorder="1"/>
    <xf numFmtId="0" fontId="21" fillId="0" borderId="0" xfId="0" applyFont="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165" fontId="20" fillId="0" borderId="0" xfId="0" applyNumberFormat="1" applyFont="1" applyAlignment="1">
      <alignment vertical="center"/>
    </xf>
    <xf numFmtId="0" fontId="20" fillId="0" borderId="0" xfId="0" applyFont="1"/>
    <xf numFmtId="2" fontId="20" fillId="2" borderId="0" xfId="0" applyNumberFormat="1" applyFont="1" applyFill="1" applyAlignment="1">
      <alignment horizontal="right" vertical="center"/>
    </xf>
    <xf numFmtId="10" fontId="20" fillId="2" borderId="0" xfId="0" applyNumberFormat="1" applyFont="1" applyFill="1" applyAlignment="1">
      <alignment horizontal="left" vertical="center" indent="2"/>
    </xf>
    <xf numFmtId="1" fontId="20" fillId="2" borderId="18" xfId="0" applyNumberFormat="1" applyFont="1" applyFill="1" applyBorder="1" applyAlignment="1">
      <alignment horizontal="right" vertical="center"/>
    </xf>
    <xf numFmtId="0" fontId="19" fillId="0" borderId="0" xfId="0" applyFont="1"/>
    <xf numFmtId="0" fontId="18" fillId="0" borderId="0" xfId="0" applyFont="1"/>
    <xf numFmtId="0" fontId="17" fillId="0" borderId="0" xfId="0" applyFont="1"/>
    <xf numFmtId="0" fontId="15" fillId="0" borderId="0" xfId="0" applyFont="1"/>
    <xf numFmtId="0" fontId="25" fillId="2" borderId="17" xfId="0" applyFont="1" applyFill="1" applyBorder="1"/>
    <xf numFmtId="0" fontId="14" fillId="2" borderId="2" xfId="0" applyFont="1" applyFill="1" applyBorder="1"/>
    <xf numFmtId="0" fontId="25"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5" fillId="2" borderId="16" xfId="0" applyFont="1" applyFill="1" applyBorder="1"/>
    <xf numFmtId="0" fontId="25" fillId="2" borderId="9" xfId="0" applyFont="1" applyFill="1" applyBorder="1"/>
    <xf numFmtId="0" fontId="27" fillId="2" borderId="9" xfId="0" applyFont="1" applyFill="1" applyBorder="1"/>
    <xf numFmtId="0" fontId="25" fillId="2" borderId="19" xfId="0" applyFont="1" applyFill="1" applyBorder="1"/>
    <xf numFmtId="0" fontId="26" fillId="2" borderId="0" xfId="0" applyFont="1" applyFill="1"/>
    <xf numFmtId="164" fontId="30" fillId="2" borderId="0" xfId="0" applyNumberFormat="1" applyFont="1" applyFill="1"/>
    <xf numFmtId="0" fontId="16" fillId="2" borderId="0" xfId="0" applyFont="1" applyFill="1"/>
    <xf numFmtId="0" fontId="21" fillId="2" borderId="5" xfId="0" applyFont="1" applyFill="1" applyBorder="1"/>
    <xf numFmtId="0" fontId="25" fillId="2" borderId="9" xfId="0" applyFont="1" applyFill="1" applyBorder="1" applyAlignment="1">
      <alignment vertical="center"/>
    </xf>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25" fillId="2" borderId="0" xfId="0" applyNumberFormat="1" applyFont="1" applyFill="1"/>
    <xf numFmtId="0" fontId="13" fillId="2" borderId="16" xfId="0" applyFont="1" applyFill="1" applyBorder="1"/>
    <xf numFmtId="49" fontId="25" fillId="2" borderId="9" xfId="0" applyNumberFormat="1" applyFont="1" applyFill="1" applyBorder="1"/>
    <xf numFmtId="0" fontId="13" fillId="2" borderId="0" xfId="0" applyFont="1" applyFill="1" applyAlignment="1">
      <alignment vertical="top"/>
    </xf>
    <xf numFmtId="0" fontId="13" fillId="2" borderId="0" xfId="0" applyFont="1" applyFill="1" applyAlignment="1">
      <alignment horizontal="right"/>
    </xf>
    <xf numFmtId="0" fontId="13" fillId="0" borderId="0" xfId="0" applyFont="1" applyAlignment="1">
      <alignment vertical="top"/>
    </xf>
    <xf numFmtId="0" fontId="13" fillId="2" borderId="18" xfId="0" applyFont="1" applyFill="1" applyBorder="1"/>
    <xf numFmtId="0" fontId="12" fillId="2" borderId="0" xfId="0" applyFont="1" applyFill="1" applyAlignment="1">
      <alignment vertical="top"/>
    </xf>
    <xf numFmtId="0" fontId="11" fillId="2" borderId="18" xfId="0" applyFont="1" applyFill="1" applyBorder="1"/>
    <xf numFmtId="0" fontId="10" fillId="2" borderId="0" xfId="0" applyFont="1" applyFill="1"/>
    <xf numFmtId="0" fontId="10" fillId="0" borderId="0" xfId="177" applyFont="1" applyAlignment="1" applyProtection="1"/>
    <xf numFmtId="0" fontId="9" fillId="2" borderId="0" xfId="0" applyFont="1" applyFill="1"/>
    <xf numFmtId="0" fontId="8" fillId="0" borderId="0" xfId="0" applyFont="1"/>
    <xf numFmtId="165" fontId="7" fillId="0" borderId="0" xfId="0" applyNumberFormat="1" applyFont="1" applyAlignment="1">
      <alignment vertical="center"/>
    </xf>
    <xf numFmtId="0" fontId="7" fillId="0" borderId="0" xfId="0" applyFont="1" applyAlignment="1">
      <alignment vertical="top"/>
    </xf>
    <xf numFmtId="0" fontId="20" fillId="2" borderId="18" xfId="0" applyFont="1" applyFill="1" applyBorder="1"/>
    <xf numFmtId="0" fontId="6" fillId="0" borderId="0" xfId="0" applyFont="1"/>
    <xf numFmtId="0" fontId="5" fillId="2" borderId="0" xfId="0" applyFont="1" applyFill="1"/>
    <xf numFmtId="0" fontId="32" fillId="12" borderId="0" xfId="0" applyFont="1" applyFill="1"/>
    <xf numFmtId="49" fontId="32" fillId="12" borderId="0" xfId="0" applyNumberFormat="1" applyFont="1" applyFill="1"/>
    <xf numFmtId="0" fontId="4" fillId="0" borderId="0" xfId="0" applyFont="1"/>
    <xf numFmtId="165" fontId="4" fillId="0" borderId="18" xfId="0" applyNumberFormat="1" applyFont="1" applyBorder="1"/>
    <xf numFmtId="0" fontId="4" fillId="2" borderId="18" xfId="0" applyFont="1" applyFill="1" applyBorder="1"/>
    <xf numFmtId="0" fontId="4" fillId="2" borderId="0" xfId="0" applyFont="1" applyFill="1"/>
    <xf numFmtId="0" fontId="4" fillId="2" borderId="6" xfId="0" applyFont="1" applyFill="1" applyBorder="1"/>
    <xf numFmtId="164" fontId="4" fillId="0" borderId="18" xfId="0" applyNumberFormat="1" applyFont="1" applyBorder="1"/>
    <xf numFmtId="0" fontId="4" fillId="2" borderId="5" xfId="0" applyFont="1" applyFill="1" applyBorder="1"/>
    <xf numFmtId="2" fontId="4" fillId="0" borderId="18" xfId="0" applyNumberFormat="1" applyFont="1" applyBorder="1"/>
    <xf numFmtId="167" fontId="4" fillId="2" borderId="0" xfId="0" applyNumberFormat="1" applyFont="1" applyFill="1"/>
    <xf numFmtId="164" fontId="4" fillId="2" borderId="0" xfId="0" applyNumberFormat="1" applyFont="1" applyFill="1"/>
    <xf numFmtId="164" fontId="4" fillId="2" borderId="18" xfId="0" applyNumberFormat="1" applyFont="1" applyFill="1" applyBorder="1"/>
    <xf numFmtId="166" fontId="4" fillId="2" borderId="6" xfId="0" applyNumberFormat="1" applyFont="1" applyFill="1" applyBorder="1"/>
    <xf numFmtId="166" fontId="4" fillId="0" borderId="0" xfId="0" applyNumberFormat="1" applyFont="1"/>
    <xf numFmtId="166" fontId="26" fillId="0" borderId="0" xfId="0" applyNumberFormat="1" applyFont="1"/>
    <xf numFmtId="166" fontId="4" fillId="2" borderId="5" xfId="0" applyNumberFormat="1" applyFont="1" applyFill="1" applyBorder="1"/>
    <xf numFmtId="2" fontId="30" fillId="2" borderId="20" xfId="0" applyNumberFormat="1" applyFont="1" applyFill="1" applyBorder="1"/>
    <xf numFmtId="2" fontId="4" fillId="2" borderId="0" xfId="0" applyNumberFormat="1" applyFont="1" applyFill="1" applyAlignment="1">
      <alignment horizontal="right" vertical="center"/>
    </xf>
    <xf numFmtId="0" fontId="7" fillId="0" borderId="0" xfId="0" applyFont="1" applyAlignment="1">
      <alignment horizontal="left" vertical="center"/>
    </xf>
    <xf numFmtId="0" fontId="20" fillId="0" borderId="0" xfId="0" applyFont="1" applyAlignment="1">
      <alignment horizontal="left" vertical="center"/>
    </xf>
    <xf numFmtId="0" fontId="34" fillId="2" borderId="0" xfId="0" applyFont="1" applyFill="1"/>
    <xf numFmtId="0" fontId="34" fillId="2" borderId="3" xfId="0" applyFont="1" applyFill="1" applyBorder="1"/>
    <xf numFmtId="0" fontId="34" fillId="2" borderId="4" xfId="0" applyFont="1" applyFill="1" applyBorder="1"/>
    <xf numFmtId="0" fontId="35" fillId="2" borderId="16" xfId="0" applyFont="1" applyFill="1" applyBorder="1"/>
    <xf numFmtId="0" fontId="35" fillId="2" borderId="9" xfId="0" applyFont="1" applyFill="1" applyBorder="1"/>
    <xf numFmtId="0" fontId="35" fillId="2" borderId="0" xfId="0" applyFont="1" applyFill="1"/>
    <xf numFmtId="0" fontId="34" fillId="2" borderId="6" xfId="0" applyFont="1" applyFill="1" applyBorder="1"/>
    <xf numFmtId="0" fontId="34" fillId="0" borderId="18" xfId="0" applyFont="1" applyBorder="1"/>
    <xf numFmtId="0" fontId="36" fillId="2" borderId="0" xfId="0" applyFont="1" applyFill="1"/>
    <xf numFmtId="0" fontId="37" fillId="2" borderId="0" xfId="0" applyFont="1" applyFill="1"/>
    <xf numFmtId="0" fontId="36" fillId="2" borderId="18" xfId="0" applyFont="1" applyFill="1" applyBorder="1"/>
    <xf numFmtId="2" fontId="36" fillId="2" borderId="0" xfId="0" applyNumberFormat="1" applyFont="1" applyFill="1"/>
    <xf numFmtId="165" fontId="36" fillId="2" borderId="0" xfId="0" applyNumberFormat="1" applyFont="1" applyFill="1"/>
    <xf numFmtId="0" fontId="35" fillId="2" borderId="9" xfId="0" applyFont="1" applyFill="1" applyBorder="1" applyAlignment="1">
      <alignment vertical="center"/>
    </xf>
    <xf numFmtId="49" fontId="3" fillId="2" borderId="0" xfId="0" applyNumberFormat="1" applyFont="1" applyFill="1"/>
    <xf numFmtId="0" fontId="3" fillId="2" borderId="0" xfId="0" applyFont="1" applyFill="1"/>
    <xf numFmtId="168" fontId="34" fillId="2" borderId="20" xfId="244" applyNumberFormat="1" applyFont="1" applyFill="1" applyBorder="1"/>
    <xf numFmtId="0" fontId="3" fillId="0" borderId="0" xfId="0" applyFont="1"/>
    <xf numFmtId="49" fontId="3" fillId="2" borderId="0" xfId="0" applyNumberFormat="1" applyFont="1" applyFill="1" applyAlignment="1">
      <alignment horizontal="right"/>
    </xf>
    <xf numFmtId="1" fontId="20" fillId="2" borderId="0" xfId="0" applyNumberFormat="1" applyFont="1" applyFill="1" applyAlignment="1">
      <alignment horizontal="right" vertical="center"/>
    </xf>
    <xf numFmtId="0" fontId="3" fillId="2" borderId="18" xfId="0" applyFont="1" applyFill="1" applyBorder="1"/>
    <xf numFmtId="0" fontId="34" fillId="2" borderId="18" xfId="0" applyFont="1" applyFill="1" applyBorder="1"/>
    <xf numFmtId="0" fontId="2" fillId="2" borderId="18" xfId="0" applyFont="1" applyFill="1" applyBorder="1"/>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1" fillId="2" borderId="18" xfId="0" applyFont="1" applyFill="1" applyBorder="1"/>
    <xf numFmtId="0" fontId="1" fillId="2" borderId="6" xfId="0" applyFont="1" applyFill="1" applyBorder="1"/>
    <xf numFmtId="0" fontId="1" fillId="0" borderId="0" xfId="0" applyFont="1"/>
    <xf numFmtId="0" fontId="1" fillId="2" borderId="5" xfId="0" applyFont="1" applyFill="1" applyBorder="1"/>
    <xf numFmtId="0" fontId="1" fillId="2" borderId="0" xfId="0" applyFont="1" applyFill="1"/>
    <xf numFmtId="164" fontId="1" fillId="0" borderId="18" xfId="0" applyNumberFormat="1" applyFont="1" applyBorder="1"/>
    <xf numFmtId="169" fontId="34" fillId="2" borderId="18" xfId="244" applyNumberFormat="1" applyFont="1" applyFill="1" applyBorder="1"/>
    <xf numFmtId="170" fontId="1" fillId="0" borderId="18" xfId="0" applyNumberFormat="1" applyFont="1" applyBorder="1"/>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4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tiff"/><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9</xdr:col>
      <xdr:colOff>268816</xdr:colOff>
      <xdr:row>20</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146300" y="736600"/>
          <a:ext cx="5638800" cy="3441700"/>
        </a:xfrm>
        <a:prstGeom prst="rect">
          <a:avLst/>
        </a:prstGeom>
      </xdr:spPr>
    </xdr:pic>
    <xdr:clientData/>
  </xdr:twoCellAnchor>
  <xdr:twoCellAnchor editAs="oneCell">
    <xdr:from>
      <xdr:col>6</xdr:col>
      <xdr:colOff>406400</xdr:colOff>
      <xdr:row>26</xdr:row>
      <xdr:rowOff>88900</xdr:rowOff>
    </xdr:from>
    <xdr:to>
      <xdr:col>15</xdr:col>
      <xdr:colOff>342900</xdr:colOff>
      <xdr:row>42</xdr:row>
      <xdr:rowOff>190500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4610100" y="12496800"/>
          <a:ext cx="7302500" cy="3403600"/>
        </a:xfrm>
        <a:prstGeom prst="rect">
          <a:avLst/>
        </a:prstGeom>
      </xdr:spPr>
    </xdr:pic>
    <xdr:clientData/>
  </xdr:twoCellAnchor>
  <xdr:twoCellAnchor editAs="oneCell">
    <xdr:from>
      <xdr:col>10</xdr:col>
      <xdr:colOff>457200</xdr:colOff>
      <xdr:row>49</xdr:row>
      <xdr:rowOff>50800</xdr:rowOff>
    </xdr:from>
    <xdr:to>
      <xdr:col>27</xdr:col>
      <xdr:colOff>0</xdr:colOff>
      <xdr:row>66</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9728200" y="23710900"/>
          <a:ext cx="13512800" cy="3543300"/>
        </a:xfrm>
        <a:prstGeom prst="rect">
          <a:avLst/>
        </a:prstGeom>
      </xdr:spPr>
    </xdr:pic>
    <xdr:clientData/>
  </xdr:twoCellAnchor>
  <xdr:twoCellAnchor editAs="oneCell">
    <xdr:from>
      <xdr:col>10</xdr:col>
      <xdr:colOff>457200</xdr:colOff>
      <xdr:row>66</xdr:row>
      <xdr:rowOff>101600</xdr:rowOff>
    </xdr:from>
    <xdr:to>
      <xdr:col>26</xdr:col>
      <xdr:colOff>685800</xdr:colOff>
      <xdr:row>83</xdr:row>
      <xdr:rowOff>88900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9728200" y="27254200"/>
          <a:ext cx="13373100" cy="3441700"/>
        </a:xfrm>
        <a:prstGeom prst="rect">
          <a:avLst/>
        </a:prstGeom>
      </xdr:spPr>
    </xdr:pic>
    <xdr:clientData/>
  </xdr:twoCellAnchor>
  <xdr:twoCellAnchor editAs="oneCell">
    <xdr:from>
      <xdr:col>16</xdr:col>
      <xdr:colOff>635000</xdr:colOff>
      <xdr:row>33</xdr:row>
      <xdr:rowOff>139700</xdr:rowOff>
    </xdr:from>
    <xdr:to>
      <xdr:col>26</xdr:col>
      <xdr:colOff>203200</xdr:colOff>
      <xdr:row>43</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13538200" y="13970000"/>
          <a:ext cx="7823200" cy="2044700"/>
        </a:xfrm>
        <a:prstGeom prst="rect">
          <a:avLst/>
        </a:prstGeom>
      </xdr:spPr>
    </xdr:pic>
    <xdr:clientData/>
  </xdr:twoCellAnchor>
  <xdr:twoCellAnchor editAs="oneCell">
    <xdr:from>
      <xdr:col>14</xdr:col>
      <xdr:colOff>88900</xdr:colOff>
      <xdr:row>35</xdr:row>
      <xdr:rowOff>25400</xdr:rowOff>
    </xdr:from>
    <xdr:to>
      <xdr:col>21</xdr:col>
      <xdr:colOff>330200</xdr:colOff>
      <xdr:row>48</xdr:row>
      <xdr:rowOff>2297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stretch>
          <a:fillRect/>
        </a:stretch>
      </xdr:blipFill>
      <xdr:spPr>
        <a:xfrm>
          <a:off x="11341100" y="14287500"/>
          <a:ext cx="6019800" cy="2707397"/>
        </a:xfrm>
        <a:prstGeom prst="rect">
          <a:avLst/>
        </a:prstGeom>
      </xdr:spPr>
    </xdr:pic>
    <xdr:clientData/>
  </xdr:twoCellAnchor>
  <xdr:twoCellAnchor editAs="oneCell">
    <xdr:from>
      <xdr:col>16</xdr:col>
      <xdr:colOff>457200</xdr:colOff>
      <xdr:row>22</xdr:row>
      <xdr:rowOff>0</xdr:rowOff>
    </xdr:from>
    <xdr:to>
      <xdr:col>22</xdr:col>
      <xdr:colOff>554264</xdr:colOff>
      <xdr:row>31</xdr:row>
      <xdr:rowOff>101600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13360400" y="11595100"/>
          <a:ext cx="5050064" cy="1930400"/>
        </a:xfrm>
        <a:prstGeom prst="rect">
          <a:avLst/>
        </a:prstGeom>
      </xdr:spPr>
    </xdr:pic>
    <xdr:clientData/>
  </xdr:twoCellAnchor>
  <xdr:twoCellAnchor editAs="oneCell">
    <xdr:from>
      <xdr:col>10</xdr:col>
      <xdr:colOff>348044</xdr:colOff>
      <xdr:row>87</xdr:row>
      <xdr:rowOff>95249</xdr:rowOff>
    </xdr:from>
    <xdr:to>
      <xdr:col>15</xdr:col>
      <xdr:colOff>194732</xdr:colOff>
      <xdr:row>112</xdr:row>
      <xdr:rowOff>154516</xdr:rowOff>
    </xdr:to>
    <xdr:pic>
      <xdr:nvPicPr>
        <xdr:cNvPr id="4" name="Picture 3">
          <a:extLst>
            <a:ext uri="{FF2B5EF4-FFF2-40B4-BE49-F238E27FC236}">
              <a16:creationId xmlns:a16="http://schemas.microsoft.com/office/drawing/2014/main" id="{8B25CC4C-49EC-5E4D-76A1-820206D7CA01}"/>
            </a:ext>
          </a:extLst>
        </xdr:cNvPr>
        <xdr:cNvPicPr>
          <a:picLocks noChangeAspect="1"/>
        </xdr:cNvPicPr>
      </xdr:nvPicPr>
      <xdr:blipFill>
        <a:blip xmlns:r="http://schemas.openxmlformats.org/officeDocument/2006/relationships" r:embed="rId8"/>
        <a:stretch>
          <a:fillRect/>
        </a:stretch>
      </xdr:blipFill>
      <xdr:spPr>
        <a:xfrm>
          <a:off x="8359627" y="17737666"/>
          <a:ext cx="3910688" cy="5149850"/>
        </a:xfrm>
        <a:prstGeom prst="rect">
          <a:avLst/>
        </a:prstGeom>
      </xdr:spPr>
    </xdr:pic>
    <xdr:clientData/>
  </xdr:twoCellAnchor>
  <xdr:twoCellAnchor editAs="oneCell">
    <xdr:from>
      <xdr:col>10</xdr:col>
      <xdr:colOff>465667</xdr:colOff>
      <xdr:row>114</xdr:row>
      <xdr:rowOff>158750</xdr:rowOff>
    </xdr:from>
    <xdr:to>
      <xdr:col>13</xdr:col>
      <xdr:colOff>389467</xdr:colOff>
      <xdr:row>136</xdr:row>
      <xdr:rowOff>33867</xdr:rowOff>
    </xdr:to>
    <xdr:pic>
      <xdr:nvPicPr>
        <xdr:cNvPr id="11" name="Picture 10">
          <a:extLst>
            <a:ext uri="{FF2B5EF4-FFF2-40B4-BE49-F238E27FC236}">
              <a16:creationId xmlns:a16="http://schemas.microsoft.com/office/drawing/2014/main" id="{2B013710-07A4-4943-AB39-A8B7928E0D3D}"/>
            </a:ext>
          </a:extLst>
        </xdr:cNvPr>
        <xdr:cNvPicPr>
          <a:picLocks noChangeAspect="1"/>
        </xdr:cNvPicPr>
      </xdr:nvPicPr>
      <xdr:blipFill>
        <a:blip xmlns:r="http://schemas.openxmlformats.org/officeDocument/2006/relationships" r:embed="rId9"/>
        <a:stretch>
          <a:fillRect/>
        </a:stretch>
      </xdr:blipFill>
      <xdr:spPr>
        <a:xfrm>
          <a:off x="8805334" y="23283333"/>
          <a:ext cx="23368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140625" style="23" customWidth="1"/>
    <col min="2" max="2" width="11.42578125" style="16" customWidth="1"/>
    <col min="3" max="3" width="38.42578125" style="16" customWidth="1"/>
    <col min="4" max="16384" width="10.85546875" style="16"/>
  </cols>
  <sheetData>
    <row r="1" spans="1:3" s="21" customFormat="1">
      <c r="A1" s="19"/>
      <c r="B1" s="20"/>
      <c r="C1" s="20"/>
    </row>
    <row r="2" spans="1:3" ht="21">
      <c r="A2" s="1"/>
      <c r="B2" s="22" t="s">
        <v>11</v>
      </c>
      <c r="C2" s="22"/>
    </row>
    <row r="3" spans="1:3">
      <c r="A3" s="1"/>
      <c r="B3" s="8"/>
      <c r="C3" s="8"/>
    </row>
    <row r="4" spans="1:3">
      <c r="A4" s="1"/>
      <c r="B4" s="2" t="s">
        <v>12</v>
      </c>
      <c r="C4" s="3" t="s">
        <v>46</v>
      </c>
    </row>
    <row r="5" spans="1:3">
      <c r="A5" s="1"/>
      <c r="B5" s="4" t="s">
        <v>27</v>
      </c>
      <c r="C5" s="5" t="s">
        <v>28</v>
      </c>
    </row>
    <row r="6" spans="1:3">
      <c r="A6" s="1"/>
      <c r="B6" s="6" t="s">
        <v>14</v>
      </c>
      <c r="C6" s="7" t="s">
        <v>15</v>
      </c>
    </row>
    <row r="7" spans="1:3">
      <c r="A7" s="1"/>
      <c r="B7" s="8"/>
      <c r="C7" s="8"/>
    </row>
    <row r="8" spans="1:3">
      <c r="A8" s="1"/>
      <c r="B8" s="8"/>
      <c r="C8" s="8"/>
    </row>
    <row r="9" spans="1:3">
      <c r="A9" s="1"/>
      <c r="B9" s="50" t="s">
        <v>29</v>
      </c>
      <c r="C9" s="51"/>
    </row>
    <row r="10" spans="1:3">
      <c r="A10" s="1"/>
      <c r="B10" s="52"/>
      <c r="C10" s="53"/>
    </row>
    <row r="11" spans="1:3">
      <c r="A11" s="1"/>
      <c r="B11" s="52" t="s">
        <v>30</v>
      </c>
      <c r="C11" s="54" t="s">
        <v>31</v>
      </c>
    </row>
    <row r="12" spans="1:3" ht="17" thickBot="1">
      <c r="A12" s="1"/>
      <c r="B12" s="52"/>
      <c r="C12" s="12" t="s">
        <v>32</v>
      </c>
    </row>
    <row r="13" spans="1:3" ht="17" thickBot="1">
      <c r="A13" s="1"/>
      <c r="B13" s="52"/>
      <c r="C13" s="55" t="s">
        <v>33</v>
      </c>
    </row>
    <row r="14" spans="1:3">
      <c r="A14" s="1"/>
      <c r="B14" s="52"/>
      <c r="C14" s="53" t="s">
        <v>34</v>
      </c>
    </row>
    <row r="15" spans="1:3">
      <c r="A15" s="1"/>
      <c r="B15" s="52"/>
      <c r="C15" s="53"/>
    </row>
    <row r="16" spans="1:3">
      <c r="A16" s="1"/>
      <c r="B16" s="52" t="s">
        <v>35</v>
      </c>
      <c r="C16" s="56" t="s">
        <v>36</v>
      </c>
    </row>
    <row r="17" spans="1:3">
      <c r="A17" s="1"/>
      <c r="B17" s="52"/>
      <c r="C17" s="57" t="s">
        <v>37</v>
      </c>
    </row>
    <row r="18" spans="1:3">
      <c r="A18" s="1"/>
      <c r="B18" s="52"/>
      <c r="C18" s="58" t="s">
        <v>38</v>
      </c>
    </row>
    <row r="19" spans="1:3">
      <c r="A19" s="1"/>
      <c r="B19" s="52"/>
      <c r="C19" s="59" t="s">
        <v>39</v>
      </c>
    </row>
    <row r="20" spans="1:3">
      <c r="A20" s="1"/>
      <c r="B20" s="60"/>
      <c r="C20" s="61" t="s">
        <v>40</v>
      </c>
    </row>
    <row r="21" spans="1:3">
      <c r="A21" s="1"/>
      <c r="B21" s="60"/>
      <c r="C21" s="62" t="s">
        <v>41</v>
      </c>
    </row>
    <row r="22" spans="1:3">
      <c r="A22" s="1"/>
      <c r="B22" s="60"/>
      <c r="C22" s="63" t="s">
        <v>42</v>
      </c>
    </row>
    <row r="23" spans="1:3">
      <c r="B23" s="60"/>
      <c r="C23" s="64" t="s">
        <v>43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9"/>
  <sheetViews>
    <sheetView tabSelected="1" workbookViewId="0">
      <selection activeCell="G16" sqref="G16"/>
    </sheetView>
  </sheetViews>
  <sheetFormatPr baseColWidth="10" defaultColWidth="10.85546875" defaultRowHeight="16"/>
  <cols>
    <col min="1" max="1" width="3.140625" style="28" customWidth="1"/>
    <col min="2" max="2" width="3.42578125" style="28" customWidth="1"/>
    <col min="3" max="3" width="33.85546875" style="28" customWidth="1"/>
    <col min="4" max="4" width="12.42578125" style="28" customWidth="1"/>
    <col min="5" max="5" width="17.42578125" style="28" customWidth="1"/>
    <col min="6" max="6" width="4.42578125" style="28" customWidth="1"/>
    <col min="7" max="7" width="44.140625" style="28" customWidth="1"/>
    <col min="8" max="8" width="2.42578125" style="28" customWidth="1"/>
    <col min="9" max="9" width="42.42578125" style="28" customWidth="1"/>
    <col min="10" max="10" width="3.42578125" style="28" customWidth="1"/>
    <col min="11" max="16384" width="10.85546875" style="28"/>
  </cols>
  <sheetData>
    <row r="2" spans="2:10" ht="16" customHeight="1">
      <c r="B2" s="142" t="s">
        <v>65</v>
      </c>
      <c r="C2" s="143"/>
      <c r="D2" s="143"/>
      <c r="E2" s="143"/>
      <c r="F2" s="143"/>
      <c r="G2" s="143"/>
    </row>
    <row r="3" spans="2:10">
      <c r="B3" s="142"/>
      <c r="C3" s="143"/>
      <c r="D3" s="143"/>
      <c r="E3" s="143"/>
      <c r="F3" s="143"/>
      <c r="G3" s="143"/>
    </row>
    <row r="4" spans="2:10">
      <c r="B4" s="142"/>
      <c r="C4" s="143"/>
      <c r="D4" s="143"/>
      <c r="E4" s="143"/>
      <c r="F4" s="143"/>
      <c r="G4" s="143"/>
    </row>
    <row r="5" spans="2:10">
      <c r="B5" s="142"/>
      <c r="C5" s="143"/>
      <c r="D5" s="143"/>
      <c r="E5" s="143"/>
      <c r="F5" s="143"/>
      <c r="G5" s="143"/>
    </row>
    <row r="6" spans="2:10" ht="17" thickBot="1"/>
    <row r="7" spans="2:10">
      <c r="B7" s="29"/>
      <c r="C7" s="14"/>
      <c r="D7" s="14"/>
      <c r="E7" s="14"/>
      <c r="F7" s="14"/>
      <c r="G7" s="14"/>
      <c r="H7" s="14"/>
      <c r="I7" s="14"/>
      <c r="J7" s="30"/>
    </row>
    <row r="8" spans="2:10" s="12" customFormat="1">
      <c r="B8" s="65"/>
      <c r="C8" s="66" t="s">
        <v>20</v>
      </c>
      <c r="D8" s="67" t="s">
        <v>9</v>
      </c>
      <c r="E8" s="66" t="s">
        <v>4</v>
      </c>
      <c r="F8" s="66"/>
      <c r="G8" s="66" t="s">
        <v>8</v>
      </c>
      <c r="H8" s="66"/>
      <c r="I8" s="66" t="s">
        <v>0</v>
      </c>
      <c r="J8" s="68"/>
    </row>
    <row r="9" spans="2:10" s="12" customFormat="1">
      <c r="B9" s="18"/>
      <c r="D9" s="25"/>
      <c r="J9" s="13"/>
    </row>
    <row r="10" spans="2:10" s="12" customFormat="1" ht="17" thickBot="1">
      <c r="B10" s="18"/>
      <c r="C10" s="12" t="s">
        <v>44</v>
      </c>
      <c r="D10" s="25"/>
      <c r="J10" s="13"/>
    </row>
    <row r="11" spans="2:10" s="12" customFormat="1" ht="17" thickBot="1">
      <c r="B11" s="18"/>
      <c r="C11" s="92" t="s">
        <v>66</v>
      </c>
      <c r="D11" s="15" t="s">
        <v>67</v>
      </c>
      <c r="E11" s="27">
        <f>'Research data'!E7</f>
        <v>1.7491695887192016</v>
      </c>
      <c r="F11" s="31"/>
      <c r="G11" s="96" t="s">
        <v>63</v>
      </c>
      <c r="H11" s="24"/>
      <c r="I11" s="86" t="s">
        <v>50</v>
      </c>
      <c r="J11" s="13"/>
    </row>
    <row r="12" spans="2:10" s="12" customFormat="1" ht="17" thickBot="1">
      <c r="B12" s="18"/>
      <c r="C12" s="100" t="s">
        <v>100</v>
      </c>
      <c r="D12" s="17" t="s">
        <v>101</v>
      </c>
      <c r="E12" s="101">
        <f>'Research data'!E8</f>
        <v>0.624</v>
      </c>
      <c r="F12" s="100"/>
      <c r="G12" s="100"/>
      <c r="H12" s="24"/>
      <c r="I12" s="139" t="s">
        <v>128</v>
      </c>
      <c r="J12" s="13"/>
    </row>
    <row r="13" spans="2:10" s="12" customFormat="1" ht="17" thickBot="1">
      <c r="B13" s="18"/>
      <c r="C13" s="100" t="s">
        <v>102</v>
      </c>
      <c r="D13" s="17" t="s">
        <v>103</v>
      </c>
      <c r="E13" s="151">
        <f>'Research data'!E9</f>
        <v>5.4866766968530989E-5</v>
      </c>
      <c r="F13" s="100"/>
      <c r="G13" s="100"/>
      <c r="H13" s="24"/>
      <c r="I13" s="139" t="s">
        <v>142</v>
      </c>
      <c r="J13" s="13"/>
    </row>
    <row r="14" spans="2:10" s="103" customFormat="1" ht="17" thickBot="1">
      <c r="B14" s="104"/>
      <c r="C14" s="100" t="s">
        <v>104</v>
      </c>
      <c r="D14" s="17" t="s">
        <v>2</v>
      </c>
      <c r="E14" s="105">
        <v>1</v>
      </c>
      <c r="F14" s="100"/>
      <c r="G14" s="100"/>
      <c r="H14" s="100"/>
      <c r="I14" s="144" t="s">
        <v>147</v>
      </c>
      <c r="J14" s="106"/>
    </row>
    <row r="15" spans="2:10" s="103" customFormat="1" ht="17" thickBot="1">
      <c r="B15" s="104"/>
      <c r="C15" s="100" t="s">
        <v>105</v>
      </c>
      <c r="D15" s="17" t="s">
        <v>2</v>
      </c>
      <c r="E15" s="107">
        <v>0</v>
      </c>
      <c r="F15" s="100"/>
      <c r="G15" s="100"/>
      <c r="H15" s="100"/>
      <c r="I15" s="141" t="s">
        <v>146</v>
      </c>
      <c r="J15" s="106"/>
    </row>
    <row r="16" spans="2:10" s="103" customFormat="1" ht="17" thickBot="1">
      <c r="B16" s="104"/>
      <c r="C16" s="100" t="s">
        <v>143</v>
      </c>
      <c r="D16" s="17" t="s">
        <v>107</v>
      </c>
      <c r="E16" s="101">
        <f>'Research data'!E10</f>
        <v>0.375</v>
      </c>
      <c r="F16" s="100"/>
      <c r="G16" s="100"/>
      <c r="H16" s="100"/>
      <c r="I16" s="139" t="s">
        <v>128</v>
      </c>
      <c r="J16" s="106"/>
    </row>
    <row r="17" spans="2:10" s="103" customFormat="1" ht="17" thickBot="1">
      <c r="B17" s="104"/>
      <c r="C17" s="100" t="s">
        <v>106</v>
      </c>
      <c r="D17" s="17" t="s">
        <v>107</v>
      </c>
      <c r="E17" s="101">
        <f>'Research data'!E11</f>
        <v>0.375</v>
      </c>
      <c r="F17" s="100"/>
      <c r="G17" s="100"/>
      <c r="H17" s="100"/>
      <c r="I17" s="139" t="s">
        <v>128</v>
      </c>
      <c r="J17" s="106"/>
    </row>
    <row r="18" spans="2:10" s="103" customFormat="1">
      <c r="B18" s="104"/>
      <c r="D18" s="69"/>
      <c r="E18" s="108"/>
      <c r="J18" s="106"/>
    </row>
    <row r="19" spans="2:10" s="103" customFormat="1" ht="17" thickBot="1">
      <c r="B19" s="104"/>
      <c r="C19" s="12" t="s">
        <v>108</v>
      </c>
      <c r="D19" s="69"/>
      <c r="E19" s="109"/>
      <c r="J19" s="106"/>
    </row>
    <row r="20" spans="2:10" s="103" customFormat="1" ht="17" thickBot="1">
      <c r="B20" s="104"/>
      <c r="C20" s="100" t="s">
        <v>109</v>
      </c>
      <c r="D20" s="17" t="s">
        <v>21</v>
      </c>
      <c r="E20" s="110">
        <v>0</v>
      </c>
      <c r="F20" s="100"/>
      <c r="G20" s="100" t="s">
        <v>6</v>
      </c>
      <c r="H20" s="100"/>
      <c r="I20" s="102" t="s">
        <v>110</v>
      </c>
      <c r="J20" s="106"/>
    </row>
    <row r="21" spans="2:10" s="103" customFormat="1" ht="17" thickBot="1">
      <c r="B21" s="104"/>
      <c r="C21" s="100" t="s">
        <v>111</v>
      </c>
      <c r="D21" s="17" t="s">
        <v>24</v>
      </c>
      <c r="E21" s="110">
        <v>0</v>
      </c>
      <c r="F21" s="100"/>
      <c r="G21" s="100" t="s">
        <v>112</v>
      </c>
      <c r="H21" s="100"/>
      <c r="I21" s="102" t="s">
        <v>110</v>
      </c>
      <c r="J21" s="106"/>
    </row>
    <row r="22" spans="2:10" s="103" customFormat="1" ht="17" thickBot="1">
      <c r="B22" s="111"/>
      <c r="C22" s="112" t="s">
        <v>113</v>
      </c>
      <c r="D22" s="113"/>
      <c r="E22" s="110">
        <v>0</v>
      </c>
      <c r="F22" s="112"/>
      <c r="G22" s="112" t="s">
        <v>114</v>
      </c>
      <c r="H22" s="112"/>
      <c r="I22" s="102" t="s">
        <v>110</v>
      </c>
      <c r="J22" s="114"/>
    </row>
    <row r="23" spans="2:10" s="103" customFormat="1" ht="17" thickBot="1">
      <c r="B23" s="111"/>
      <c r="C23" s="112" t="s">
        <v>115</v>
      </c>
      <c r="D23" s="113"/>
      <c r="E23" s="110">
        <v>0</v>
      </c>
      <c r="F23" s="112"/>
      <c r="G23" s="112" t="s">
        <v>116</v>
      </c>
      <c r="H23" s="112"/>
      <c r="I23" s="102" t="s">
        <v>110</v>
      </c>
      <c r="J23" s="114"/>
    </row>
    <row r="24" spans="2:10" s="103" customFormat="1" ht="17" thickBot="1">
      <c r="B24" s="111"/>
      <c r="C24" s="112" t="s">
        <v>117</v>
      </c>
      <c r="D24" s="113"/>
      <c r="E24" s="110">
        <v>0</v>
      </c>
      <c r="F24" s="112"/>
      <c r="G24" s="112" t="s">
        <v>118</v>
      </c>
      <c r="H24" s="112"/>
      <c r="I24" s="102" t="s">
        <v>110</v>
      </c>
      <c r="J24" s="114"/>
    </row>
    <row r="25" spans="2:10" s="103" customFormat="1" ht="17" thickBot="1">
      <c r="B25" s="111"/>
      <c r="C25" s="112" t="s">
        <v>119</v>
      </c>
      <c r="D25" s="113"/>
      <c r="E25" s="110">
        <v>0</v>
      </c>
      <c r="F25" s="112"/>
      <c r="G25" s="100" t="s">
        <v>120</v>
      </c>
      <c r="H25" s="112"/>
      <c r="I25" s="102" t="s">
        <v>110</v>
      </c>
      <c r="J25" s="114"/>
    </row>
    <row r="26" spans="2:10" s="103" customFormat="1" ht="17" thickBot="1">
      <c r="B26" s="111"/>
      <c r="C26" s="112" t="s">
        <v>121</v>
      </c>
      <c r="D26" s="113"/>
      <c r="E26" s="110">
        <v>0</v>
      </c>
      <c r="F26" s="112"/>
      <c r="G26" s="100" t="s">
        <v>122</v>
      </c>
      <c r="H26" s="112"/>
      <c r="I26" s="102" t="s">
        <v>110</v>
      </c>
      <c r="J26" s="114"/>
    </row>
    <row r="27" spans="2:10" s="103" customFormat="1" ht="15" customHeight="1" thickBot="1">
      <c r="B27" s="104"/>
      <c r="C27" s="100" t="s">
        <v>123</v>
      </c>
      <c r="D27" s="17" t="s">
        <v>124</v>
      </c>
      <c r="E27" s="115">
        <v>0.04</v>
      </c>
      <c r="F27" s="100"/>
      <c r="G27" s="146" t="s">
        <v>151</v>
      </c>
      <c r="H27" s="100"/>
      <c r="I27" s="126" t="s">
        <v>152</v>
      </c>
      <c r="J27" s="106"/>
    </row>
    <row r="28" spans="2:10" s="103" customFormat="1" ht="17" thickBot="1">
      <c r="B28" s="104"/>
      <c r="C28" s="100" t="s">
        <v>125</v>
      </c>
      <c r="D28" s="17" t="s">
        <v>126</v>
      </c>
      <c r="E28" s="110">
        <v>0</v>
      </c>
      <c r="F28" s="100"/>
      <c r="G28" s="100"/>
      <c r="H28" s="100"/>
      <c r="I28" s="102" t="s">
        <v>127</v>
      </c>
      <c r="J28" s="106"/>
    </row>
    <row r="29" spans="2:10">
      <c r="B29" s="32"/>
      <c r="D29" s="69"/>
      <c r="E29" s="70"/>
      <c r="I29" s="71"/>
      <c r="J29" s="72"/>
    </row>
    <row r="30" spans="2:10" ht="17" thickBot="1">
      <c r="B30" s="32"/>
      <c r="C30" s="12" t="s">
        <v>5</v>
      </c>
      <c r="D30" s="69"/>
      <c r="E30" s="70"/>
      <c r="I30" s="71"/>
      <c r="J30" s="72"/>
    </row>
    <row r="31" spans="2:10" ht="17" thickBot="1">
      <c r="B31" s="32"/>
      <c r="C31" s="31" t="s">
        <v>23</v>
      </c>
      <c r="D31" s="17" t="s">
        <v>1</v>
      </c>
      <c r="E31" s="33">
        <f>'Research data'!E14</f>
        <v>12</v>
      </c>
      <c r="F31" s="31"/>
      <c r="G31" s="49" t="s">
        <v>25</v>
      </c>
      <c r="H31" s="31"/>
      <c r="I31" s="88" t="s">
        <v>49</v>
      </c>
      <c r="J31" s="72"/>
    </row>
    <row r="32" spans="2:10" s="148" customFormat="1" ht="17" thickBot="1">
      <c r="B32" s="145"/>
      <c r="C32" s="146" t="s">
        <v>148</v>
      </c>
      <c r="D32" s="17" t="s">
        <v>1</v>
      </c>
      <c r="E32" s="149">
        <v>0</v>
      </c>
      <c r="F32" s="146"/>
      <c r="G32" s="146" t="s">
        <v>149</v>
      </c>
      <c r="H32" s="146"/>
      <c r="I32" s="144" t="s">
        <v>150</v>
      </c>
      <c r="J32" s="147"/>
    </row>
    <row r="33" spans="2:10" ht="17" thickBot="1">
      <c r="B33" s="32"/>
      <c r="C33" s="31" t="s">
        <v>22</v>
      </c>
      <c r="D33" s="17" t="s">
        <v>2</v>
      </c>
      <c r="E33" s="33">
        <v>0</v>
      </c>
      <c r="F33" s="31"/>
      <c r="G33" s="31"/>
      <c r="H33" s="31"/>
      <c r="I33" s="144" t="s">
        <v>147</v>
      </c>
      <c r="J33" s="72"/>
    </row>
    <row r="34" spans="2:10" ht="17" thickBot="1">
      <c r="B34" s="34"/>
      <c r="C34" s="35"/>
      <c r="D34" s="35"/>
      <c r="E34" s="35"/>
      <c r="F34" s="35"/>
      <c r="G34" s="35"/>
      <c r="H34" s="35"/>
      <c r="I34" s="35"/>
      <c r="J34" s="36"/>
    </row>
    <row r="39" spans="2:10"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L15"/>
  <sheetViews>
    <sheetView workbookViewId="0">
      <selection activeCell="I8" sqref="I8:J11"/>
    </sheetView>
  </sheetViews>
  <sheetFormatPr baseColWidth="10" defaultColWidth="10.85546875" defaultRowHeight="16"/>
  <cols>
    <col min="1" max="2" width="4.42578125" style="37" customWidth="1"/>
    <col min="3" max="3" width="33.140625" style="37" customWidth="1"/>
    <col min="4" max="4" width="11.42578125" style="37" customWidth="1"/>
    <col min="5" max="5" width="9.42578125" style="37" customWidth="1"/>
    <col min="6" max="6" width="2.42578125" style="37" customWidth="1"/>
    <col min="7" max="7" width="2.140625" style="37" customWidth="1"/>
    <col min="8" max="10" width="12.42578125" style="37" customWidth="1"/>
    <col min="11" max="11" width="2.42578125" style="37" customWidth="1"/>
    <col min="12" max="12" width="61.42578125" style="37" customWidth="1"/>
    <col min="13" max="16384" width="10.85546875" style="37"/>
  </cols>
  <sheetData>
    <row r="2" spans="2:12" ht="17" thickBot="1"/>
    <row r="3" spans="2:12">
      <c r="B3" s="38"/>
      <c r="C3" s="39"/>
      <c r="D3" s="39"/>
      <c r="E3" s="39"/>
      <c r="F3" s="39"/>
      <c r="G3" s="39"/>
      <c r="H3" s="39"/>
      <c r="I3" s="39"/>
      <c r="J3" s="39"/>
      <c r="K3" s="39"/>
      <c r="L3" s="39"/>
    </row>
    <row r="4" spans="2:12" s="12" customFormat="1">
      <c r="B4" s="18"/>
      <c r="C4" s="73" t="s">
        <v>45</v>
      </c>
      <c r="D4" s="73" t="s">
        <v>9</v>
      </c>
      <c r="E4" s="73" t="s">
        <v>40</v>
      </c>
      <c r="F4" s="73"/>
      <c r="G4" s="73"/>
      <c r="H4" s="73" t="s">
        <v>49</v>
      </c>
      <c r="I4" s="73" t="s">
        <v>140</v>
      </c>
      <c r="J4" s="73" t="s">
        <v>141</v>
      </c>
      <c r="K4" s="73"/>
      <c r="L4" s="73" t="s">
        <v>52</v>
      </c>
    </row>
    <row r="5" spans="2:12" ht="18" customHeight="1">
      <c r="B5" s="40"/>
      <c r="C5" s="44"/>
      <c r="E5" s="43"/>
      <c r="F5" s="43"/>
      <c r="L5" s="47"/>
    </row>
    <row r="6" spans="2:12" ht="18" customHeight="1" thickBot="1">
      <c r="B6" s="40"/>
      <c r="C6" s="11" t="s">
        <v>44</v>
      </c>
      <c r="D6" s="11"/>
      <c r="E6" s="9"/>
      <c r="F6" s="9"/>
      <c r="L6" s="46"/>
    </row>
    <row r="7" spans="2:12" ht="17" thickBot="1">
      <c r="B7" s="40"/>
      <c r="C7" s="117" t="s">
        <v>66</v>
      </c>
      <c r="D7" s="93" t="s">
        <v>67</v>
      </c>
      <c r="E7" s="95">
        <f>H7</f>
        <v>1.7491695887192016</v>
      </c>
      <c r="F7" s="43"/>
      <c r="H7" s="95">
        <f>Notes!E59</f>
        <v>1.7491695887192016</v>
      </c>
      <c r="L7" s="48"/>
    </row>
    <row r="8" spans="2:12" s="103" customFormat="1" ht="17" thickBot="1">
      <c r="B8" s="104"/>
      <c r="C8" s="100" t="s">
        <v>100</v>
      </c>
      <c r="D8" s="17" t="s">
        <v>101</v>
      </c>
      <c r="E8" s="102">
        <f>I8</f>
        <v>0.624</v>
      </c>
      <c r="F8" s="116"/>
      <c r="I8" s="102">
        <f>Notes!E91</f>
        <v>0.624</v>
      </c>
      <c r="L8" s="100"/>
    </row>
    <row r="9" spans="2:12" s="103" customFormat="1" ht="17" thickBot="1">
      <c r="B9" s="104"/>
      <c r="C9" s="100" t="s">
        <v>102</v>
      </c>
      <c r="D9" s="17" t="s">
        <v>103</v>
      </c>
      <c r="E9" s="102">
        <f>J9</f>
        <v>5.4866766968530989E-5</v>
      </c>
      <c r="J9" s="102">
        <f>Notes!E121</f>
        <v>5.4866766968530989E-5</v>
      </c>
    </row>
    <row r="10" spans="2:12" s="103" customFormat="1" ht="17" thickBot="1">
      <c r="B10" s="104"/>
      <c r="C10" s="100" t="s">
        <v>143</v>
      </c>
      <c r="D10" s="17" t="s">
        <v>107</v>
      </c>
      <c r="E10" s="102">
        <f>I10</f>
        <v>0.375</v>
      </c>
      <c r="I10" s="102">
        <f>Notes!E93</f>
        <v>0.375</v>
      </c>
    </row>
    <row r="11" spans="2:12" s="103" customFormat="1" ht="17" thickBot="1">
      <c r="B11" s="104"/>
      <c r="C11" s="100" t="s">
        <v>106</v>
      </c>
      <c r="D11" s="17" t="s">
        <v>107</v>
      </c>
      <c r="E11" s="102">
        <f>I11</f>
        <v>0.375</v>
      </c>
      <c r="I11" s="102">
        <f>Notes!E94</f>
        <v>0.375</v>
      </c>
    </row>
    <row r="12" spans="2:12">
      <c r="B12" s="104"/>
      <c r="C12" s="44"/>
      <c r="E12" s="43"/>
      <c r="F12" s="43"/>
      <c r="L12" s="47"/>
    </row>
    <row r="13" spans="2:12" ht="17" thickBot="1">
      <c r="B13" s="104"/>
      <c r="C13" s="11" t="s">
        <v>5</v>
      </c>
      <c r="D13" s="11"/>
      <c r="E13" s="9"/>
      <c r="F13" s="9"/>
      <c r="L13" s="46"/>
    </row>
    <row r="14" spans="2:12" ht="17" thickBot="1">
      <c r="B14" s="104"/>
      <c r="C14" s="118" t="s">
        <v>3</v>
      </c>
      <c r="D14" s="41" t="s">
        <v>1</v>
      </c>
      <c r="E14" s="45">
        <f>ROUND(12,0)</f>
        <v>12</v>
      </c>
      <c r="F14" s="43"/>
      <c r="H14" s="45">
        <f>Notes!C12</f>
        <v>12</v>
      </c>
      <c r="I14" s="138"/>
      <c r="J14" s="138"/>
      <c r="L14" s="48"/>
    </row>
    <row r="15" spans="2:12">
      <c r="B15" s="40"/>
      <c r="C15" s="26"/>
      <c r="D15" s="26"/>
      <c r="E15" s="10"/>
      <c r="F15" s="10"/>
      <c r="L15" s="4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4"/>
  <sheetViews>
    <sheetView workbookViewId="0">
      <selection activeCell="C20" sqref="C20:C22"/>
    </sheetView>
  </sheetViews>
  <sheetFormatPr baseColWidth="10" defaultColWidth="33.140625" defaultRowHeight="16"/>
  <cols>
    <col min="1" max="2" width="3.42578125" style="74" customWidth="1"/>
    <col min="3" max="3" width="27.85546875" style="74" customWidth="1"/>
    <col min="4" max="4" width="16.140625" style="74" customWidth="1"/>
    <col min="5" max="5" width="10.140625" style="74" customWidth="1"/>
    <col min="6" max="7" width="13.140625" style="74" customWidth="1"/>
    <col min="8" max="8" width="12.42578125" style="75" customWidth="1"/>
    <col min="9" max="9" width="31.42578125" style="75" customWidth="1"/>
    <col min="10" max="10" width="98.42578125" style="74" customWidth="1"/>
    <col min="11" max="16384" width="33.140625" style="74"/>
  </cols>
  <sheetData>
    <row r="1" spans="1:10" ht="17" thickBot="1"/>
    <row r="2" spans="1:10">
      <c r="B2" s="76"/>
      <c r="C2" s="77"/>
      <c r="D2" s="77"/>
      <c r="E2" s="77"/>
      <c r="F2" s="77"/>
      <c r="G2" s="77"/>
      <c r="H2" s="78"/>
      <c r="I2" s="78"/>
      <c r="J2" s="77"/>
    </row>
    <row r="3" spans="1:10">
      <c r="B3" s="79"/>
      <c r="C3" s="12" t="s">
        <v>16</v>
      </c>
      <c r="D3" s="12"/>
      <c r="E3" s="12"/>
      <c r="F3" s="12"/>
      <c r="G3" s="12"/>
      <c r="H3" s="80"/>
      <c r="I3" s="80"/>
    </row>
    <row r="4" spans="1:10">
      <c r="B4" s="79"/>
    </row>
    <row r="5" spans="1:10">
      <c r="B5" s="81"/>
      <c r="C5" s="66" t="s">
        <v>17</v>
      </c>
      <c r="D5" s="66" t="s">
        <v>0</v>
      </c>
      <c r="E5" s="66" t="s">
        <v>13</v>
      </c>
      <c r="F5" s="66" t="s">
        <v>18</v>
      </c>
      <c r="G5" s="66" t="s">
        <v>56</v>
      </c>
      <c r="H5" s="82" t="s">
        <v>19</v>
      </c>
      <c r="I5" s="82" t="s">
        <v>57</v>
      </c>
      <c r="J5" s="66" t="s">
        <v>10</v>
      </c>
    </row>
    <row r="6" spans="1:10">
      <c r="B6" s="79"/>
      <c r="C6" s="12"/>
      <c r="D6" s="12"/>
      <c r="E6" s="12"/>
      <c r="F6" s="12"/>
      <c r="G6" s="12"/>
      <c r="H6" s="80"/>
      <c r="I6" s="80"/>
      <c r="J6" s="12"/>
    </row>
    <row r="7" spans="1:10">
      <c r="B7" s="79"/>
      <c r="C7" s="83"/>
      <c r="D7" s="89" t="s">
        <v>48</v>
      </c>
      <c r="E7" s="74" t="s">
        <v>7</v>
      </c>
      <c r="F7" s="74">
        <v>2013</v>
      </c>
      <c r="G7" s="74">
        <v>2012</v>
      </c>
      <c r="H7" s="84"/>
      <c r="I7" s="91" t="s">
        <v>58</v>
      </c>
      <c r="J7" s="90" t="s">
        <v>47</v>
      </c>
    </row>
    <row r="8" spans="1:10">
      <c r="B8" s="79"/>
      <c r="C8" s="85" t="s">
        <v>6</v>
      </c>
      <c r="H8" s="84"/>
      <c r="I8" s="74"/>
    </row>
    <row r="9" spans="1:10">
      <c r="B9" s="79"/>
      <c r="C9" s="83" t="s">
        <v>51</v>
      </c>
      <c r="H9" s="74"/>
      <c r="I9" s="74"/>
    </row>
    <row r="10" spans="1:10">
      <c r="B10" s="79"/>
      <c r="C10" s="83"/>
      <c r="H10" s="74"/>
      <c r="I10" s="74"/>
    </row>
    <row r="11" spans="1:10">
      <c r="B11" s="79"/>
      <c r="C11" s="94" t="s">
        <v>64</v>
      </c>
      <c r="D11" s="89" t="s">
        <v>49</v>
      </c>
      <c r="E11" s="74" t="s">
        <v>7</v>
      </c>
      <c r="F11" s="74">
        <v>2013</v>
      </c>
      <c r="G11" s="74">
        <v>2012</v>
      </c>
      <c r="H11" s="74"/>
      <c r="I11" s="91" t="s">
        <v>59</v>
      </c>
      <c r="J11" s="89" t="s">
        <v>26</v>
      </c>
    </row>
    <row r="12" spans="1:10">
      <c r="B12" s="79"/>
      <c r="C12" s="83" t="s">
        <v>6</v>
      </c>
      <c r="H12" s="74"/>
      <c r="I12" s="74"/>
    </row>
    <row r="13" spans="1:10">
      <c r="B13" s="79"/>
      <c r="C13" s="87" t="s">
        <v>3</v>
      </c>
      <c r="H13" s="74"/>
      <c r="I13" s="74"/>
    </row>
    <row r="14" spans="1:10">
      <c r="B14" s="79"/>
    </row>
    <row r="15" spans="1:10" s="97" customFormat="1">
      <c r="A15" s="98"/>
      <c r="B15" s="79"/>
      <c r="C15" s="98" t="s">
        <v>77</v>
      </c>
      <c r="D15" s="98" t="s">
        <v>68</v>
      </c>
      <c r="E15" s="98" t="s">
        <v>7</v>
      </c>
      <c r="F15" s="98"/>
      <c r="G15" s="98">
        <v>2015</v>
      </c>
      <c r="H15" s="99" t="s">
        <v>69</v>
      </c>
      <c r="I15" s="99" t="s">
        <v>70</v>
      </c>
      <c r="J15" s="99"/>
    </row>
    <row r="16" spans="1:10" s="97" customFormat="1">
      <c r="A16" s="98"/>
      <c r="B16" s="79"/>
      <c r="C16" s="98" t="s">
        <v>78</v>
      </c>
      <c r="D16" s="98" t="s">
        <v>68</v>
      </c>
      <c r="E16" s="98" t="s">
        <v>7</v>
      </c>
      <c r="F16" s="98"/>
      <c r="G16" s="98">
        <v>2015</v>
      </c>
      <c r="H16" s="99" t="s">
        <v>69</v>
      </c>
      <c r="I16" s="99" t="s">
        <v>70</v>
      </c>
      <c r="J16" s="99"/>
    </row>
    <row r="17" spans="1:10">
      <c r="A17" s="98"/>
      <c r="B17" s="79"/>
      <c r="C17" s="98" t="s">
        <v>79</v>
      </c>
      <c r="D17" s="98" t="s">
        <v>80</v>
      </c>
      <c r="E17" s="98" t="s">
        <v>7</v>
      </c>
      <c r="F17" s="98"/>
      <c r="G17" s="98">
        <v>2016</v>
      </c>
      <c r="H17" s="99" t="s">
        <v>69</v>
      </c>
      <c r="I17" s="99" t="s">
        <v>81</v>
      </c>
      <c r="J17" s="99"/>
    </row>
    <row r="18" spans="1:10">
      <c r="A18" s="98"/>
      <c r="B18" s="79"/>
      <c r="C18" s="98" t="s">
        <v>82</v>
      </c>
      <c r="D18" s="98" t="s">
        <v>80</v>
      </c>
      <c r="E18" s="98" t="s">
        <v>7</v>
      </c>
      <c r="F18" s="98"/>
      <c r="G18" s="98">
        <v>2016</v>
      </c>
      <c r="H18" s="99" t="s">
        <v>69</v>
      </c>
      <c r="I18" s="99" t="s">
        <v>83</v>
      </c>
      <c r="J18" s="99"/>
    </row>
    <row r="19" spans="1:10">
      <c r="B19" s="79"/>
    </row>
    <row r="20" spans="1:10">
      <c r="B20" s="79"/>
      <c r="C20" s="74" t="s">
        <v>100</v>
      </c>
      <c r="D20" s="134" t="s">
        <v>133</v>
      </c>
      <c r="F20" s="74">
        <v>2022</v>
      </c>
      <c r="G20" s="74">
        <v>2022</v>
      </c>
      <c r="H20" s="133" t="s">
        <v>132</v>
      </c>
      <c r="I20" s="75" t="s">
        <v>131</v>
      </c>
    </row>
    <row r="21" spans="1:10">
      <c r="B21" s="79"/>
      <c r="C21" s="74" t="s">
        <v>106</v>
      </c>
    </row>
    <row r="22" spans="1:10">
      <c r="B22" s="79"/>
      <c r="C22" s="74" t="s">
        <v>143</v>
      </c>
    </row>
    <row r="23" spans="1:10">
      <c r="B23" s="79"/>
    </row>
    <row r="24" spans="1:10" s="134" customFormat="1">
      <c r="B24" s="79"/>
      <c r="C24" s="136" t="s">
        <v>102</v>
      </c>
      <c r="D24" s="134" t="s">
        <v>134</v>
      </c>
      <c r="E24" s="134" t="s">
        <v>137</v>
      </c>
      <c r="F24" s="134">
        <v>2013</v>
      </c>
      <c r="G24" s="134">
        <v>2013</v>
      </c>
      <c r="H24" s="137" t="s">
        <v>138</v>
      </c>
      <c r="I24" s="133"/>
      <c r="J24" s="134" t="s">
        <v>139</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21"/>
  <sheetViews>
    <sheetView topLeftCell="A82" zoomScaleNormal="100" workbookViewId="0">
      <selection activeCell="G99" sqref="G99"/>
    </sheetView>
  </sheetViews>
  <sheetFormatPr baseColWidth="10" defaultColWidth="10.85546875" defaultRowHeight="16"/>
  <cols>
    <col min="1" max="1" width="5.42578125" style="119" customWidth="1"/>
    <col min="2" max="2" width="4.42578125" style="119" customWidth="1"/>
    <col min="3" max="3" width="12.42578125" style="119" customWidth="1"/>
    <col min="4" max="4" width="20.42578125" style="119" customWidth="1"/>
    <col min="5" max="5" width="12.140625" style="119" customWidth="1"/>
    <col min="6" max="10" width="10.85546875" style="119"/>
    <col min="11" max="11" width="10" style="119" customWidth="1"/>
    <col min="12" max="16384" width="10.85546875" style="119"/>
  </cols>
  <sheetData>
    <row r="1" spans="2:11" ht="17" thickBot="1"/>
    <row r="2" spans="2:11">
      <c r="B2" s="120"/>
      <c r="C2" s="121"/>
      <c r="D2" s="121"/>
      <c r="E2" s="121"/>
      <c r="F2" s="121"/>
      <c r="G2" s="121"/>
      <c r="H2" s="121"/>
      <c r="I2" s="121"/>
      <c r="J2" s="121"/>
      <c r="K2" s="121"/>
    </row>
    <row r="3" spans="2:11" s="124" customFormat="1">
      <c r="B3" s="122"/>
      <c r="C3" s="123" t="s">
        <v>39</v>
      </c>
      <c r="D3" s="123" t="s">
        <v>53</v>
      </c>
      <c r="E3" s="123"/>
      <c r="F3" s="123"/>
      <c r="G3" s="123"/>
      <c r="H3" s="123"/>
      <c r="I3" s="123"/>
      <c r="J3" s="123"/>
      <c r="K3" s="123"/>
    </row>
    <row r="4" spans="2:11">
      <c r="B4" s="125"/>
    </row>
    <row r="5" spans="2:11">
      <c r="B5" s="125"/>
    </row>
    <row r="6" spans="2:11">
      <c r="B6" s="125"/>
      <c r="C6" s="119" t="s">
        <v>49</v>
      </c>
    </row>
    <row r="7" spans="2:11">
      <c r="B7" s="125"/>
      <c r="C7" s="119" t="s">
        <v>55</v>
      </c>
    </row>
    <row r="8" spans="2:11">
      <c r="B8" s="125"/>
    </row>
    <row r="9" spans="2:11">
      <c r="B9" s="125"/>
    </row>
    <row r="10" spans="2:11">
      <c r="B10" s="125"/>
    </row>
    <row r="11" spans="2:11">
      <c r="B11" s="125"/>
    </row>
    <row r="12" spans="2:11">
      <c r="B12" s="125"/>
      <c r="C12" s="119">
        <v>12</v>
      </c>
      <c r="D12" s="119" t="s">
        <v>54</v>
      </c>
    </row>
    <row r="13" spans="2:11">
      <c r="B13" s="125"/>
    </row>
    <row r="14" spans="2:11">
      <c r="B14" s="125"/>
    </row>
    <row r="15" spans="2:11">
      <c r="B15" s="125"/>
    </row>
    <row r="16" spans="2:11">
      <c r="B16" s="125"/>
    </row>
    <row r="17" spans="2:3">
      <c r="B17" s="125"/>
    </row>
    <row r="18" spans="2:3">
      <c r="B18" s="125"/>
    </row>
    <row r="19" spans="2:3">
      <c r="B19" s="125"/>
    </row>
    <row r="20" spans="2:3">
      <c r="B20" s="125"/>
    </row>
    <row r="21" spans="2:3">
      <c r="B21" s="125"/>
    </row>
    <row r="22" spans="2:3">
      <c r="B22" s="125"/>
    </row>
    <row r="23" spans="2:3">
      <c r="B23" s="125"/>
    </row>
    <row r="24" spans="2:3">
      <c r="B24" s="125"/>
    </row>
    <row r="25" spans="2:3">
      <c r="B25" s="125"/>
    </row>
    <row r="26" spans="2:3">
      <c r="B26" s="125"/>
    </row>
    <row r="27" spans="2:3">
      <c r="B27" s="125"/>
    </row>
    <row r="28" spans="2:3">
      <c r="B28" s="125"/>
    </row>
    <row r="29" spans="2:3">
      <c r="B29" s="125"/>
    </row>
    <row r="30" spans="2:3">
      <c r="B30" s="125"/>
    </row>
    <row r="31" spans="2:3">
      <c r="B31" s="125"/>
    </row>
    <row r="32" spans="2:3">
      <c r="B32" s="125"/>
      <c r="C32" s="119" t="s">
        <v>49</v>
      </c>
    </row>
    <row r="33" spans="2:10" ht="17" thickBot="1">
      <c r="B33" s="125"/>
      <c r="C33" s="119" t="s">
        <v>62</v>
      </c>
    </row>
    <row r="34" spans="2:10" ht="17" thickBot="1">
      <c r="B34" s="125"/>
      <c r="D34" s="119" t="s">
        <v>84</v>
      </c>
      <c r="E34" s="126">
        <v>5.22</v>
      </c>
      <c r="F34" s="119" t="s">
        <v>60</v>
      </c>
    </row>
    <row r="35" spans="2:10">
      <c r="B35" s="125"/>
      <c r="E35" s="119">
        <f>1/E34</f>
        <v>0.19157088122605365</v>
      </c>
      <c r="F35" s="119" t="s">
        <v>61</v>
      </c>
    </row>
    <row r="36" spans="2:10">
      <c r="B36" s="125"/>
    </row>
    <row r="37" spans="2:10">
      <c r="B37" s="125"/>
    </row>
    <row r="38" spans="2:10" ht="17" thickBot="1">
      <c r="B38" s="125"/>
    </row>
    <row r="39" spans="2:10" ht="17" thickBot="1">
      <c r="B39" s="125"/>
      <c r="D39" s="119" t="s">
        <v>85</v>
      </c>
      <c r="E39" s="126">
        <v>1.396472478</v>
      </c>
      <c r="F39" s="119" t="s">
        <v>60</v>
      </c>
    </row>
    <row r="40" spans="2:10">
      <c r="B40" s="125"/>
      <c r="E40" s="119" t="s">
        <v>86</v>
      </c>
    </row>
    <row r="41" spans="2:10">
      <c r="B41" s="125"/>
    </row>
    <row r="42" spans="2:10">
      <c r="B42" s="125"/>
      <c r="D42" s="119" t="s">
        <v>94</v>
      </c>
      <c r="E42" s="119">
        <f>((E34*E45)+(E39*E47))/(E45+E47)</f>
        <v>2.5580839748480804</v>
      </c>
      <c r="F42" s="119" t="s">
        <v>60</v>
      </c>
    </row>
    <row r="43" spans="2:10">
      <c r="B43" s="125"/>
      <c r="E43" s="119">
        <f>1/E42</f>
        <v>0.39091758121794579</v>
      </c>
      <c r="F43" s="119" t="s">
        <v>95</v>
      </c>
    </row>
    <row r="44" spans="2:10" ht="17" thickBot="1">
      <c r="B44" s="125"/>
    </row>
    <row r="45" spans="2:10" ht="17" thickBot="1">
      <c r="B45" s="125"/>
      <c r="D45" s="127" t="s">
        <v>87</v>
      </c>
      <c r="E45" s="126">
        <v>7546</v>
      </c>
      <c r="F45" s="119" t="s">
        <v>91</v>
      </c>
      <c r="H45" s="119" t="s">
        <v>68</v>
      </c>
      <c r="J45" s="119" t="s">
        <v>99</v>
      </c>
    </row>
    <row r="46" spans="2:10" ht="17" thickBot="1">
      <c r="B46" s="125"/>
      <c r="D46" s="127" t="s">
        <v>88</v>
      </c>
      <c r="E46" s="126">
        <v>68900</v>
      </c>
      <c r="F46" s="119" t="s">
        <v>91</v>
      </c>
      <c r="H46" s="119" t="s">
        <v>68</v>
      </c>
    </row>
    <row r="47" spans="2:10" ht="17" thickBot="1">
      <c r="B47" s="125"/>
      <c r="D47" s="127" t="s">
        <v>89</v>
      </c>
      <c r="E47" s="126">
        <v>17292.2</v>
      </c>
      <c r="F47" s="119" t="s">
        <v>91</v>
      </c>
      <c r="H47" s="119" t="s">
        <v>80</v>
      </c>
      <c r="J47" s="119" t="s">
        <v>92</v>
      </c>
    </row>
    <row r="48" spans="2:10" ht="17" thickBot="1">
      <c r="B48" s="125"/>
      <c r="D48" s="127" t="s">
        <v>90</v>
      </c>
      <c r="E48" s="126">
        <v>1469</v>
      </c>
      <c r="F48" s="119" t="s">
        <v>91</v>
      </c>
      <c r="H48" s="119" t="s">
        <v>80</v>
      </c>
      <c r="J48" s="119" t="s">
        <v>93</v>
      </c>
    </row>
    <row r="49" spans="2:9" ht="17" thickBot="1">
      <c r="B49" s="125"/>
    </row>
    <row r="50" spans="2:9" ht="17" thickBot="1">
      <c r="B50" s="125"/>
      <c r="C50" s="128" t="s">
        <v>68</v>
      </c>
      <c r="E50" s="126">
        <f>E45</f>
        <v>7546</v>
      </c>
      <c r="F50" s="127" t="s">
        <v>72</v>
      </c>
      <c r="G50" s="127"/>
      <c r="H50" s="127"/>
      <c r="I50" s="127"/>
    </row>
    <row r="51" spans="2:9" ht="17" thickBot="1">
      <c r="B51" s="125"/>
      <c r="C51" s="127"/>
      <c r="E51" s="127">
        <f>E50*1000000</f>
        <v>7546000000</v>
      </c>
      <c r="F51" s="127" t="s">
        <v>71</v>
      </c>
      <c r="G51" s="127"/>
      <c r="H51" s="127"/>
      <c r="I51" s="127"/>
    </row>
    <row r="52" spans="2:9" ht="17" thickBot="1">
      <c r="B52" s="125"/>
      <c r="C52" s="127"/>
      <c r="E52" s="129">
        <f>E46</f>
        <v>68900</v>
      </c>
      <c r="F52" s="127" t="s">
        <v>74</v>
      </c>
      <c r="G52" s="127"/>
      <c r="H52" s="127"/>
      <c r="I52" s="127"/>
    </row>
    <row r="53" spans="2:9">
      <c r="B53" s="125"/>
      <c r="C53" s="127"/>
      <c r="E53" s="130">
        <f>E52*1000000</f>
        <v>68900000000</v>
      </c>
      <c r="F53" s="127" t="s">
        <v>73</v>
      </c>
      <c r="G53" s="127"/>
      <c r="H53" s="127"/>
      <c r="I53" s="127"/>
    </row>
    <row r="54" spans="2:9">
      <c r="B54" s="125"/>
      <c r="C54" s="127"/>
      <c r="D54" s="127"/>
      <c r="E54" s="127"/>
      <c r="F54" s="127"/>
      <c r="G54" s="127"/>
      <c r="H54" s="127"/>
      <c r="I54" s="127"/>
    </row>
    <row r="55" spans="2:9">
      <c r="B55" s="125"/>
      <c r="C55" s="127"/>
      <c r="D55" s="127"/>
      <c r="E55" s="131">
        <f>E53/E51</f>
        <v>9.1306652531142323</v>
      </c>
      <c r="F55" s="127" t="s">
        <v>75</v>
      </c>
      <c r="G55" s="127"/>
      <c r="H55" s="127"/>
      <c r="I55" s="127"/>
    </row>
    <row r="56" spans="2:9">
      <c r="B56" s="125"/>
      <c r="C56" s="127"/>
      <c r="D56" s="127"/>
      <c r="E56" s="127"/>
      <c r="F56" s="127"/>
      <c r="G56" s="127"/>
      <c r="H56" s="127"/>
      <c r="I56" s="127"/>
    </row>
    <row r="57" spans="2:9">
      <c r="B57" s="125"/>
      <c r="C57" s="127"/>
      <c r="D57" s="127"/>
      <c r="E57" s="127"/>
      <c r="F57" s="127"/>
      <c r="G57" s="127"/>
      <c r="H57" s="127"/>
      <c r="I57" s="127"/>
    </row>
    <row r="58" spans="2:9">
      <c r="B58" s="125"/>
      <c r="C58" s="127"/>
      <c r="D58" s="127"/>
      <c r="E58" s="127"/>
      <c r="F58" s="127"/>
      <c r="G58" s="127"/>
      <c r="H58" s="127"/>
      <c r="I58" s="127"/>
    </row>
    <row r="59" spans="2:9">
      <c r="B59" s="125"/>
      <c r="C59" s="127"/>
      <c r="D59" s="127" t="str">
        <f>Dashboard!C11</f>
        <v>output.freight_tonne_kms</v>
      </c>
      <c r="E59" s="127">
        <f>E55*E35</f>
        <v>1.7491695887192016</v>
      </c>
      <c r="F59" s="127" t="s">
        <v>76</v>
      </c>
      <c r="G59" s="127"/>
      <c r="H59" s="132" t="s">
        <v>49</v>
      </c>
      <c r="I59" s="127"/>
    </row>
    <row r="60" spans="2:9">
      <c r="B60" s="125"/>
      <c r="C60" s="127"/>
      <c r="D60" s="127"/>
      <c r="E60" s="127"/>
      <c r="F60" s="127"/>
      <c r="G60" s="127"/>
      <c r="H60" s="132"/>
      <c r="I60" s="127"/>
    </row>
    <row r="61" spans="2:9">
      <c r="B61" s="125"/>
      <c r="C61" s="127"/>
      <c r="D61" s="127"/>
      <c r="E61" s="127"/>
      <c r="F61" s="127"/>
      <c r="G61" s="127"/>
      <c r="H61" s="132"/>
      <c r="I61" s="127"/>
    </row>
    <row r="62" spans="2:9">
      <c r="B62" s="125"/>
      <c r="C62" s="127"/>
      <c r="D62" s="119" t="s">
        <v>96</v>
      </c>
      <c r="E62" s="127"/>
      <c r="F62" s="127"/>
      <c r="G62" s="127"/>
      <c r="H62" s="127"/>
      <c r="I62" s="127"/>
    </row>
    <row r="63" spans="2:9">
      <c r="B63" s="125"/>
      <c r="D63" s="119" t="s">
        <v>97</v>
      </c>
    </row>
    <row r="64" spans="2:9">
      <c r="B64" s="125"/>
      <c r="D64" s="119" t="s">
        <v>98</v>
      </c>
    </row>
    <row r="65" spans="2:2">
      <c r="B65" s="125"/>
    </row>
    <row r="66" spans="2:2">
      <c r="B66" s="125"/>
    </row>
    <row r="67" spans="2:2">
      <c r="B67" s="125"/>
    </row>
    <row r="68" spans="2:2">
      <c r="B68" s="125"/>
    </row>
    <row r="69" spans="2:2">
      <c r="B69" s="125"/>
    </row>
    <row r="70" spans="2:2">
      <c r="B70" s="125"/>
    </row>
    <row r="71" spans="2:2">
      <c r="B71" s="125"/>
    </row>
    <row r="72" spans="2:2">
      <c r="B72" s="125"/>
    </row>
    <row r="73" spans="2:2">
      <c r="B73" s="125"/>
    </row>
    <row r="74" spans="2:2">
      <c r="B74" s="125"/>
    </row>
    <row r="75" spans="2:2">
      <c r="B75" s="125"/>
    </row>
    <row r="76" spans="2:2">
      <c r="B76" s="125"/>
    </row>
    <row r="77" spans="2:2">
      <c r="B77" s="125"/>
    </row>
    <row r="78" spans="2:2">
      <c r="B78" s="125"/>
    </row>
    <row r="79" spans="2:2">
      <c r="B79" s="125"/>
    </row>
    <row r="80" spans="2:2">
      <c r="B80" s="125"/>
    </row>
    <row r="81" spans="2:7">
      <c r="B81" s="125"/>
    </row>
    <row r="82" spans="2:7">
      <c r="B82" s="125"/>
    </row>
    <row r="83" spans="2:7">
      <c r="B83" s="125"/>
    </row>
    <row r="84" spans="2:7">
      <c r="B84" s="125"/>
    </row>
    <row r="85" spans="2:7">
      <c r="B85" s="125"/>
    </row>
    <row r="86" spans="2:7">
      <c r="B86" s="125"/>
    </row>
    <row r="87" spans="2:7">
      <c r="B87" s="125"/>
    </row>
    <row r="88" spans="2:7">
      <c r="B88" s="125"/>
      <c r="C88" s="128" t="s">
        <v>128</v>
      </c>
    </row>
    <row r="89" spans="2:7" ht="17" thickBot="1">
      <c r="B89" s="125"/>
    </row>
    <row r="90" spans="2:7" ht="17" thickBot="1">
      <c r="B90" s="125"/>
      <c r="D90" s="127" t="s">
        <v>100</v>
      </c>
      <c r="E90" s="126">
        <v>624</v>
      </c>
      <c r="F90" s="119" t="s">
        <v>129</v>
      </c>
    </row>
    <row r="91" spans="2:7" ht="17" thickBot="1">
      <c r="B91" s="125"/>
      <c r="D91" s="127"/>
      <c r="E91" s="126">
        <f>E90/1000</f>
        <v>0.624</v>
      </c>
      <c r="F91" s="119" t="s">
        <v>101</v>
      </c>
    </row>
    <row r="92" spans="2:7" ht="17" thickBot="1">
      <c r="B92" s="125"/>
      <c r="D92" s="119" t="s">
        <v>143</v>
      </c>
      <c r="E92" s="126">
        <v>375</v>
      </c>
      <c r="F92" s="119" t="s">
        <v>130</v>
      </c>
      <c r="G92" s="119" t="s">
        <v>154</v>
      </c>
    </row>
    <row r="93" spans="2:7" ht="17" thickBot="1">
      <c r="B93" s="125"/>
      <c r="E93" s="126">
        <f>E92/1000</f>
        <v>0.375</v>
      </c>
      <c r="F93" s="119" t="s">
        <v>107</v>
      </c>
    </row>
    <row r="94" spans="2:7" ht="17" thickBot="1">
      <c r="B94" s="125"/>
      <c r="D94" s="127" t="s">
        <v>106</v>
      </c>
      <c r="E94" s="140">
        <f>E93</f>
        <v>0.375</v>
      </c>
      <c r="F94" s="119" t="s">
        <v>107</v>
      </c>
      <c r="G94" s="119" t="s">
        <v>144</v>
      </c>
    </row>
    <row r="95" spans="2:7">
      <c r="B95" s="125"/>
    </row>
    <row r="96" spans="2:7">
      <c r="B96" s="125"/>
    </row>
    <row r="97" spans="2:2">
      <c r="B97" s="125"/>
    </row>
    <row r="98" spans="2:2">
      <c r="B98" s="125"/>
    </row>
    <row r="99" spans="2:2">
      <c r="B99" s="125"/>
    </row>
    <row r="100" spans="2:2">
      <c r="B100" s="125"/>
    </row>
    <row r="101" spans="2:2">
      <c r="B101" s="125"/>
    </row>
    <row r="102" spans="2:2">
      <c r="B102" s="125"/>
    </row>
    <row r="103" spans="2:2">
      <c r="B103" s="125"/>
    </row>
    <row r="104" spans="2:2">
      <c r="B104" s="125"/>
    </row>
    <row r="105" spans="2:2">
      <c r="B105" s="125"/>
    </row>
    <row r="106" spans="2:2">
      <c r="B106" s="125"/>
    </row>
    <row r="107" spans="2:2">
      <c r="B107" s="125"/>
    </row>
    <row r="108" spans="2:2">
      <c r="B108" s="125"/>
    </row>
    <row r="109" spans="2:2">
      <c r="B109" s="125"/>
    </row>
    <row r="116" spans="3:5">
      <c r="C116" s="124" t="s">
        <v>134</v>
      </c>
    </row>
    <row r="117" spans="3:5">
      <c r="C117" s="119" t="s">
        <v>135</v>
      </c>
    </row>
    <row r="118" spans="3:5">
      <c r="C118" s="119" t="s">
        <v>145</v>
      </c>
    </row>
    <row r="119" spans="3:5" ht="17" thickBot="1"/>
    <row r="120" spans="3:5" ht="17" thickBot="1">
      <c r="D120" s="119" t="s">
        <v>153</v>
      </c>
      <c r="E120" s="150">
        <v>0.04</v>
      </c>
    </row>
    <row r="121" spans="3:5" ht="17" thickBot="1">
      <c r="D121" s="119" t="s">
        <v>136</v>
      </c>
      <c r="E121" s="135">
        <f>1-((1-E120)^(1/(24*31)))</f>
        <v>5.4866766968530989E-5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2023-01-05T14:41:04Z</dcterms:modified>
</cp:coreProperties>
</file>