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C1F6CBB7-4630-D34F-92AE-3ED06BDB9E3D}" xr6:coauthVersionLast="47" xr6:coauthVersionMax="47" xr10:uidLastSave="{00000000-0000-0000-0000-000000000000}"/>
  <bookViews>
    <workbookView xWindow="-4800" yWindow="-21600" windowWidth="38400" windowHeight="216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13" l="1"/>
  <c r="E20" i="13"/>
  <c r="D10" i="16"/>
  <c r="E22" i="12"/>
  <c r="G15" i="13"/>
  <c r="E15" i="13"/>
  <c r="D17" i="16"/>
  <c r="D8" i="16"/>
  <c r="D9" i="16"/>
  <c r="D7" i="16"/>
  <c r="O17" i="13"/>
  <c r="S21" i="13"/>
  <c r="E21" i="12"/>
  <c r="D48" i="16"/>
  <c r="E13" i="12"/>
  <c r="D76" i="16"/>
  <c r="O10" i="13"/>
  <c r="E10" i="13"/>
  <c r="E29" i="12"/>
  <c r="I12" i="13"/>
  <c r="E12" i="13"/>
  <c r="E28" i="12"/>
  <c r="E11" i="13"/>
  <c r="E30" i="12"/>
  <c r="S17" i="13"/>
  <c r="D194" i="16"/>
  <c r="Q11" i="13"/>
  <c r="D169" i="16"/>
  <c r="Q17" i="13"/>
  <c r="M11" i="13"/>
  <c r="K11" i="13"/>
  <c r="E17" i="12"/>
  <c r="E19" i="12"/>
</calcChain>
</file>

<file path=xl/sharedStrings.xml><?xml version="1.0" encoding="utf-8"?>
<sst xmlns="http://schemas.openxmlformats.org/spreadsheetml/2006/main" count="291" uniqueCount="200">
  <si>
    <t>Source</t>
  </si>
  <si>
    <t>years</t>
  </si>
  <si>
    <t>%</t>
  </si>
  <si>
    <t>km2</t>
  </si>
  <si>
    <t>-</t>
  </si>
  <si>
    <t>Technical lifetime</t>
  </si>
  <si>
    <t>Value</t>
  </si>
  <si>
    <t>Other</t>
  </si>
  <si>
    <t>Installation costs</t>
  </si>
  <si>
    <t>Initial investment costs</t>
  </si>
  <si>
    <t>yes=1, no=0</t>
  </si>
  <si>
    <t>cost_of_installing</t>
  </si>
  <si>
    <t>Definition</t>
  </si>
  <si>
    <t>Unit</t>
  </si>
  <si>
    <t>Land use of plant in NL</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</si>
  <si>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</si>
  <si>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</si>
  <si>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</si>
  <si>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</si>
  <si>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</si>
  <si>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</si>
  <si>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</si>
  <si>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</si>
  <si>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</si>
  <si>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</si>
  <si>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</si>
  <si>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</si>
  <si>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</si>
  <si>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</si>
  <si>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</si>
  <si>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</si>
  <si>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</si>
  <si>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</si>
  <si>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</si>
  <si>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</si>
  <si>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</si>
  <si>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</si>
  <si>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free_co2_factor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</si>
  <si>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</si>
  <si>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</si>
  <si>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</si>
  <si>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</si>
  <si>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</si>
  <si>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</si>
  <si>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</si>
  <si>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</si>
  <si>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</si>
  <si>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</si>
  <si>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</si>
  <si>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</si>
  <si>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</si>
  <si>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</si>
  <si>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</si>
  <si>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</si>
  <si>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</si>
  <si>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</si>
  <si>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</si>
  <si>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</si>
  <si>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</si>
  <si>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</si>
  <si>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</si>
  <si>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</si>
  <si>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</si>
  <si>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</si>
  <si>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</si>
  <si>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</si>
  <si>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</si>
  <si>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</si>
  <si>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</si>
  <si>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</si>
  <si>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</si>
  <si>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</si>
  <si>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</si>
  <si>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</si>
  <si>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</si>
  <si>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</si>
  <si>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</si>
  <si>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</si>
  <si>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</si>
  <si>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</si>
  <si>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</si>
  <si>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</si>
  <si>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</si>
  <si>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</si>
  <si>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</si>
  <si>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</si>
  <si>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</si>
  <si>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</si>
  <si>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</si>
  <si>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</si>
  <si>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</si>
  <si>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</si>
  <si>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</si>
  <si>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</si>
  <si>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</si>
  <si>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</si>
  <si>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</si>
  <si>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</si>
  <si>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</si>
  <si>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</si>
  <si>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</si>
  <si>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</si>
  <si>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</si>
  <si>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</si>
  <si>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</si>
  <si>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</si>
  <si>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</si>
  <si>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</si>
  <si>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</si>
  <si>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</si>
  <si>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</si>
  <si>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</si>
  <si>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</si>
  <si>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</si>
  <si>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</si>
  <si>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</si>
  <si>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</si>
  <si>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</si>
  <si>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</si>
  <si>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</si>
  <si>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</si>
  <si>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</si>
  <si>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</si>
  <si>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</si>
  <si>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</si>
  <si>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</si>
  <si>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</si>
  <si>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</si>
  <si>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</si>
  <si>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</si>
  <si>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</si>
  <si>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</si>
  <si>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</si>
  <si>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350-1000</t>
  </si>
  <si>
    <t>m</t>
  </si>
  <si>
    <t>p.7</t>
  </si>
  <si>
    <t>12 to 24</t>
  </si>
  <si>
    <t>months</t>
  </si>
  <si>
    <t xml:space="preserve">Average </t>
  </si>
  <si>
    <t>3.6-5.6</t>
  </si>
  <si>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</si>
  <si>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</si>
  <si>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</si>
  <si>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</si>
  <si>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</si>
  <si>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</si>
  <si>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</si>
  <si>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</si>
  <si>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</si>
  <si>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</si>
  <si>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</si>
  <si>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Copied from energy_power_wind_turbine_offshore</t>
  </si>
  <si>
    <t>energy_hydrogen_wind_turbine_offshore.ad</t>
  </si>
  <si>
    <t>corresponds to energy_power_wind_turbine_inland</t>
  </si>
  <si>
    <t>Full load hours</t>
  </si>
  <si>
    <t>h/yr</t>
  </si>
  <si>
    <t>Quintel calculation, based on cental production dataset</t>
  </si>
  <si>
    <t>Annual production</t>
  </si>
  <si>
    <t>MWh/yr</t>
  </si>
  <si>
    <t>initial investment costs</t>
  </si>
  <si>
    <t>fixed O&amp;M costs per year</t>
  </si>
  <si>
    <t>North Sea Wind Power Hub programme (NSWPH)</t>
  </si>
  <si>
    <t>Pathway 2.0 Techno-economic data</t>
  </si>
  <si>
    <t>Base investment</t>
  </si>
  <si>
    <t>mEUR/MW</t>
  </si>
  <si>
    <r>
      <t xml:space="preserve">Base investment </t>
    </r>
    <r>
      <rPr>
        <b/>
        <u/>
        <sz val="12"/>
        <color theme="1"/>
        <rFont val="Calibri"/>
        <family val="2"/>
        <scheme val="minor"/>
      </rPr>
      <t>excludes</t>
    </r>
    <r>
      <rPr>
        <sz val="12"/>
        <color theme="1"/>
        <rFont val="Calibri"/>
        <family val="2"/>
        <scheme val="minor"/>
      </rPr>
      <t xml:space="preserve"> connection costs (transmission), foundation costs, platform and substation costs</t>
    </r>
  </si>
  <si>
    <t>Foundation investment</t>
  </si>
  <si>
    <t>Offshore  water depth&gt;10m, offshore wind area IJVER water depth between 16,8 en 46,9m</t>
  </si>
  <si>
    <t>Fixed O&amp;M</t>
  </si>
  <si>
    <t>EUR/kW</t>
  </si>
  <si>
    <t>assumed for 83 km from shore</t>
  </si>
  <si>
    <t>Variable O&amp;M</t>
  </si>
  <si>
    <t>EUR/MWh</t>
  </si>
  <si>
    <t>Foundation</t>
  </si>
  <si>
    <t>Water depth (m)</t>
  </si>
  <si>
    <t>0 m   to -10 m</t>
  </si>
  <si>
    <t>-10 m to -20 m</t>
  </si>
  <si>
    <t>-20 m to -30 m</t>
  </si>
  <si>
    <t>-30 m to -40 m</t>
  </si>
  <si>
    <t>-40 m to -50 m</t>
  </si>
  <si>
    <t>-50 m to -60 m</t>
  </si>
  <si>
    <t>-60 m to -70 m</t>
  </si>
  <si>
    <t>NSWPH dataset:</t>
  </si>
  <si>
    <t>NSWPH</t>
  </si>
  <si>
    <t>NL</t>
  </si>
  <si>
    <t>https://refman.energytransitionmodel.com/publications/2199</t>
  </si>
  <si>
    <t>https://zenodo.org/records/10101328</t>
  </si>
  <si>
    <t>Investment costs</t>
  </si>
  <si>
    <t>NSWPH dataset</t>
  </si>
  <si>
    <t>installation costs assumed to be included in initial investment</t>
  </si>
  <si>
    <r>
      <rPr>
        <sz val="12"/>
        <color theme="1"/>
        <rFont val="Calibri"/>
        <family val="2"/>
        <scheme val="minor"/>
      </rPr>
      <t>NREL</t>
    </r>
    <r>
      <rPr>
        <sz val="12"/>
        <color theme="1"/>
        <rFont val="Calibri"/>
        <family val="2"/>
        <scheme val="minor"/>
      </rPr>
      <t>, Irena</t>
    </r>
    <r>
      <rPr>
        <sz val="12"/>
        <color theme="1"/>
        <rFont val="Calibri"/>
        <family val="2"/>
        <scheme val="minor"/>
      </rPr>
      <t>, ISE</t>
    </r>
  </si>
  <si>
    <t>Kyra de Haan</t>
  </si>
  <si>
    <t>fixed + variable O&amp;M costs per year</t>
  </si>
  <si>
    <t>include variable in fixed O&amp;M costs for modelling purposes</t>
  </si>
  <si>
    <t>Quintel</t>
  </si>
  <si>
    <t>Weighted average cost of capital</t>
  </si>
  <si>
    <t>See https://docs.energytransitionmodel.com/main/cost-wacc/#commercial--proven-technologies-real-wacc-4</t>
  </si>
  <si>
    <t>Quintel assumption</t>
  </si>
  <si>
    <t>RWE</t>
  </si>
  <si>
    <t>Quintel assumption: this attribute has no working purpose for modelling of this technology and is therefore set 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</si>
</sst>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000000000000"/>
    <numFmt numFmtId="167" formatCode="_ * #,##0_ ;_ * \-#,##0_ ;_ * &quot;-&quot;??_ ;_ @_ "/>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3" fillId="0" borderId="0" applyFont="0" applyFill="0" applyBorder="0" applyAlignment="0" applyProtection="0"/>
  </cellStyleXfs>
  <cellXfs count="156">
    <xf numFmtId="0" fontId="0" fillId="0" borderId="0" xfId="0"/>
    <xf numFmtId="0" fontId="16" fillId="3" borderId="7" xfId="0" applyFont="1" applyFill="1" applyBorder="1"/>
    <xf numFmtId="0" fontId="17" fillId="3" borderId="17" xfId="0" applyFont="1" applyFill="1" applyBorder="1"/>
    <xf numFmtId="0" fontId="18" fillId="3" borderId="7" xfId="0" applyFont="1" applyFill="1" applyBorder="1" applyAlignment="1">
      <alignment vertical="center"/>
    </xf>
    <xf numFmtId="0" fontId="18" fillId="3" borderId="1" xfId="0" applyFont="1" applyFill="1" applyBorder="1" applyAlignment="1">
      <alignment vertical="center"/>
    </xf>
    <xf numFmtId="0" fontId="16" fillId="3" borderId="0" xfId="0" applyFont="1" applyFill="1"/>
    <xf numFmtId="0" fontId="15" fillId="2" borderId="0" xfId="0" applyFont="1" applyFill="1"/>
    <xf numFmtId="0" fontId="15" fillId="2" borderId="5" xfId="0" applyFont="1" applyFill="1" applyBorder="1"/>
    <xf numFmtId="0" fontId="15" fillId="2" borderId="9" xfId="0" applyFont="1" applyFill="1" applyBorder="1"/>
    <xf numFmtId="49" fontId="15" fillId="2" borderId="0" xfId="0" applyNumberFormat="1" applyFont="1" applyFill="1"/>
    <xf numFmtId="49" fontId="15" fillId="2" borderId="9" xfId="0" applyNumberFormat="1"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2" borderId="19" xfId="0" applyFont="1" applyFill="1" applyBorder="1"/>
    <xf numFmtId="0" fontId="15" fillId="0" borderId="0" xfId="0" applyFont="1"/>
    <xf numFmtId="0" fontId="17" fillId="3" borderId="0" xfId="0" applyFont="1" applyFill="1"/>
    <xf numFmtId="0" fontId="11" fillId="2" borderId="18"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0" borderId="0" xfId="0" applyFont="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177" applyFont="1" applyFill="1" applyBorder="1" applyAlignment="1" applyProtection="1"/>
    <xf numFmtId="0" fontId="16" fillId="0" borderId="0" xfId="0" applyFont="1" applyAlignment="1">
      <alignment vertical="top"/>
    </xf>
    <xf numFmtId="0" fontId="16" fillId="2" borderId="0" xfId="0" applyFont="1" applyFill="1" applyAlignment="1">
      <alignment vertical="top"/>
    </xf>
    <xf numFmtId="0" fontId="10" fillId="2" borderId="18" xfId="0" applyFont="1" applyFill="1" applyBorder="1"/>
    <xf numFmtId="0" fontId="10" fillId="2" borderId="6" xfId="0" applyFont="1" applyFill="1" applyBorder="1"/>
    <xf numFmtId="0" fontId="10" fillId="2" borderId="0" xfId="0" applyFont="1" applyFill="1"/>
    <xf numFmtId="1" fontId="15" fillId="2" borderId="21" xfId="0" applyNumberFormat="1" applyFont="1" applyFill="1" applyBorder="1" applyAlignment="1">
      <alignment vertical="center"/>
    </xf>
    <xf numFmtId="0" fontId="15" fillId="2" borderId="21" xfId="0" applyFont="1" applyFill="1" applyBorder="1" applyAlignment="1">
      <alignment vertical="center"/>
    </xf>
    <xf numFmtId="0" fontId="15" fillId="2" borderId="9" xfId="0" applyFont="1" applyFill="1" applyBorder="1" applyAlignment="1">
      <alignment vertical="center"/>
    </xf>
    <xf numFmtId="1" fontId="15" fillId="2" borderId="2" xfId="0" applyNumberFormat="1" applyFont="1" applyFill="1" applyBorder="1" applyAlignment="1">
      <alignment vertical="center"/>
    </xf>
    <xf numFmtId="0" fontId="10" fillId="2" borderId="0" xfId="0" applyFont="1" applyFill="1" applyAlignment="1">
      <alignment vertical="top"/>
    </xf>
    <xf numFmtId="0" fontId="15" fillId="2" borderId="17" xfId="0" applyFont="1" applyFill="1" applyBorder="1"/>
    <xf numFmtId="0" fontId="10" fillId="2" borderId="2" xfId="0" applyFont="1" applyFill="1" applyBorder="1"/>
    <xf numFmtId="0" fontId="15" fillId="2" borderId="7" xfId="0" applyFont="1" applyFill="1" applyBorder="1"/>
    <xf numFmtId="0" fontId="10" fillId="2" borderId="7" xfId="0" applyFont="1" applyFill="1" applyBorder="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16" xfId="0" applyFont="1" applyFill="1" applyBorder="1"/>
    <xf numFmtId="0" fontId="10" fillId="0" borderId="0" xfId="0" applyFont="1" applyAlignment="1">
      <alignment vertical="top"/>
    </xf>
    <xf numFmtId="0" fontId="11" fillId="2" borderId="5" xfId="0" applyFont="1" applyFill="1" applyBorder="1"/>
    <xf numFmtId="164" fontId="20" fillId="2" borderId="20" xfId="0" applyNumberFormat="1" applyFont="1" applyFill="1" applyBorder="1"/>
    <xf numFmtId="0" fontId="15" fillId="2" borderId="16" xfId="0" applyFont="1" applyFill="1" applyBorder="1"/>
    <xf numFmtId="0" fontId="17" fillId="2" borderId="9" xfId="0" applyFont="1" applyFill="1" applyBorder="1"/>
    <xf numFmtId="166" fontId="11" fillId="2" borderId="0" xfId="0" applyNumberFormat="1" applyFont="1" applyFill="1"/>
    <xf numFmtId="0" fontId="16" fillId="2" borderId="0" xfId="0" applyFont="1" applyFill="1"/>
    <xf numFmtId="164" fontId="11" fillId="2" borderId="0" xfId="0" applyNumberFormat="1" applyFont="1" applyFill="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1" fontId="9" fillId="2" borderId="2" xfId="0" applyNumberFormat="1" applyFont="1" applyFill="1" applyBorder="1" applyAlignment="1">
      <alignment vertical="center"/>
    </xf>
    <xf numFmtId="1" fontId="9" fillId="2" borderId="18" xfId="0" applyNumberFormat="1" applyFont="1" applyFill="1" applyBorder="1" applyAlignment="1">
      <alignment vertical="center"/>
    </xf>
    <xf numFmtId="164" fontId="9" fillId="2" borderId="18" xfId="0" applyNumberFormat="1" applyFont="1" applyFill="1" applyBorder="1" applyAlignment="1">
      <alignment horizontal="right" vertical="center"/>
    </xf>
    <xf numFmtId="0" fontId="9" fillId="2" borderId="18" xfId="0" applyFont="1" applyFill="1" applyBorder="1"/>
    <xf numFmtId="1" fontId="9" fillId="2" borderId="18" xfId="0" applyNumberFormat="1" applyFont="1" applyFill="1" applyBorder="1" applyAlignment="1">
      <alignment horizontal="right" vertical="center"/>
    </xf>
    <xf numFmtId="164" fontId="9" fillId="2" borderId="20" xfId="0" applyNumberFormat="1" applyFont="1" applyFill="1" applyBorder="1" applyAlignment="1">
      <alignment horizontal="right" vertical="center"/>
    </xf>
    <xf numFmtId="2" fontId="9" fillId="2" borderId="0" xfId="0" applyNumberFormat="1" applyFont="1" applyFill="1"/>
    <xf numFmtId="2" fontId="9" fillId="2" borderId="18" xfId="0" applyNumberFormat="1" applyFont="1" applyFill="1" applyBorder="1" applyAlignment="1">
      <alignment horizontal="right" vertical="center"/>
    </xf>
    <xf numFmtId="9" fontId="9" fillId="2" borderId="0" xfId="0" applyNumberFormat="1" applyFont="1" applyFill="1"/>
    <xf numFmtId="2" fontId="9" fillId="2" borderId="18" xfId="0" applyNumberFormat="1" applyFont="1" applyFill="1" applyBorder="1"/>
    <xf numFmtId="0" fontId="9" fillId="0" borderId="0" xfId="0" applyFont="1" applyAlignment="1">
      <alignment vertical="top"/>
    </xf>
    <xf numFmtId="0" fontId="9" fillId="2" borderId="0" xfId="0" applyFont="1" applyFill="1" applyAlignment="1">
      <alignment horizontal="right"/>
    </xf>
    <xf numFmtId="1" fontId="9" fillId="2" borderId="0" xfId="0" applyNumberFormat="1" applyFont="1" applyFill="1"/>
    <xf numFmtId="0" fontId="8" fillId="2" borderId="0" xfId="0" applyFont="1" applyFill="1"/>
    <xf numFmtId="0" fontId="8" fillId="2" borderId="0" xfId="0" applyFont="1" applyFill="1" applyAlignment="1">
      <alignment horizontal="right"/>
    </xf>
    <xf numFmtId="0" fontId="7" fillId="2" borderId="0" xfId="0" applyFont="1" applyFill="1"/>
    <xf numFmtId="49" fontId="6" fillId="2" borderId="0" xfId="0" applyNumberFormat="1" applyFont="1" applyFill="1"/>
    <xf numFmtId="0" fontId="6" fillId="2" borderId="0" xfId="0" applyFont="1" applyFill="1"/>
    <xf numFmtId="0" fontId="5" fillId="2" borderId="18" xfId="0" applyFont="1" applyFill="1" applyBorder="1"/>
    <xf numFmtId="0" fontId="21" fillId="12" borderId="18" xfId="0" applyFont="1" applyFill="1" applyBorder="1"/>
    <xf numFmtId="0" fontId="4" fillId="2" borderId="0" xfId="0" applyFont="1" applyFill="1"/>
    <xf numFmtId="167" fontId="4" fillId="2" borderId="0" xfId="250" applyNumberFormat="1" applyFont="1" applyFill="1" applyBorder="1"/>
    <xf numFmtId="2" fontId="4" fillId="2" borderId="0" xfId="0" applyNumberFormat="1" applyFont="1" applyFill="1"/>
    <xf numFmtId="49" fontId="4" fillId="2" borderId="0" xfId="0" applyNumberFormat="1" applyFont="1" applyFill="1"/>
    <xf numFmtId="2" fontId="4" fillId="2" borderId="18" xfId="0" applyNumberFormat="1" applyFont="1" applyFill="1" applyBorder="1" applyAlignment="1">
      <alignment horizontal="right" vertical="center"/>
    </xf>
    <xf numFmtId="0" fontId="4" fillId="2" borderId="18" xfId="0" applyFont="1" applyFill="1" applyBorder="1"/>
    <xf numFmtId="0" fontId="3" fillId="2" borderId="0" xfId="0" applyFont="1" applyFill="1"/>
    <xf numFmtId="167" fontId="3" fillId="2" borderId="0" xfId="0" applyNumberFormat="1" applyFont="1" applyFill="1"/>
    <xf numFmtId="0" fontId="12" fillId="2" borderId="13" xfId="0" applyFont="1" applyFill="1" applyBorder="1"/>
    <xf numFmtId="0" fontId="12" fillId="2" borderId="8" xfId="0" applyFont="1" applyFill="1" applyBorder="1"/>
    <xf numFmtId="0" fontId="22" fillId="2" borderId="0" xfId="0" applyFont="1" applyFill="1"/>
    <xf numFmtId="0" fontId="10" fillId="4" borderId="0" xfId="0" applyFont="1" applyFill="1"/>
    <xf numFmtId="0" fontId="10" fillId="5" borderId="0" xfId="0" applyFont="1" applyFill="1"/>
    <xf numFmtId="0" fontId="10" fillId="6" borderId="0" xfId="0" applyFont="1" applyFill="1"/>
    <xf numFmtId="0" fontId="10" fillId="7" borderId="0" xfId="0" applyFont="1" applyFill="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0" fontId="12" fillId="2" borderId="1" xfId="0" applyFont="1" applyFill="1" applyBorder="1"/>
    <xf numFmtId="0" fontId="12" fillId="2" borderId="9" xfId="0" applyFont="1" applyFill="1" applyBorder="1"/>
    <xf numFmtId="0" fontId="12" fillId="2" borderId="14" xfId="0" applyFont="1" applyFill="1" applyBorder="1"/>
    <xf numFmtId="49" fontId="16" fillId="2" borderId="0" xfId="0" applyNumberFormat="1" applyFont="1" applyFill="1" applyAlignment="1">
      <alignment horizontal="left"/>
    </xf>
    <xf numFmtId="0" fontId="16" fillId="3" borderId="9" xfId="0" applyFont="1" applyFill="1" applyBorder="1"/>
    <xf numFmtId="0" fontId="2" fillId="0" borderId="0" xfId="0" applyFont="1"/>
    <xf numFmtId="2" fontId="11" fillId="2" borderId="18" xfId="0" applyNumberFormat="1" applyFont="1" applyFill="1" applyBorder="1"/>
    <xf numFmtId="0" fontId="2" fillId="2" borderId="18" xfId="0" applyFont="1" applyFill="1" applyBorder="1"/>
    <xf numFmtId="0" fontId="9" fillId="2" borderId="15" xfId="0" applyFont="1" applyFill="1" applyBorder="1"/>
    <xf numFmtId="0" fontId="15" fillId="2" borderId="0" xfId="0" applyFont="1" applyFill="1" applyAlignment="1">
      <alignment vertical="center"/>
    </xf>
    <xf numFmtId="0" fontId="15" fillId="2" borderId="19" xfId="0" applyFont="1" applyFill="1" applyBorder="1" applyAlignment="1">
      <alignment vertical="center"/>
    </xf>
    <xf numFmtId="0" fontId="9" fillId="2" borderId="0" xfId="0" applyFont="1" applyFill="1" applyAlignment="1">
      <alignment horizontal="left" vertical="center"/>
    </xf>
    <xf numFmtId="1" fontId="9" fillId="2" borderId="0" xfId="0" applyNumberFormat="1"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left" vertical="center"/>
    </xf>
    <xf numFmtId="1" fontId="15" fillId="2" borderId="0" xfId="0" applyNumberFormat="1" applyFont="1" applyFill="1" applyAlignment="1">
      <alignment vertical="center"/>
    </xf>
    <xf numFmtId="0" fontId="9" fillId="0" borderId="5" xfId="0" applyFont="1" applyBorder="1"/>
    <xf numFmtId="0" fontId="9" fillId="0" borderId="0" xfId="0" applyFont="1" applyAlignment="1">
      <alignment horizontal="left" vertical="center"/>
    </xf>
    <xf numFmtId="165" fontId="9" fillId="0" borderId="0" xfId="0" applyNumberFormat="1" applyFont="1" applyAlignment="1">
      <alignment vertical="center"/>
    </xf>
    <xf numFmtId="165" fontId="9" fillId="2" borderId="0" xfId="0" applyNumberFormat="1" applyFont="1" applyFill="1" applyAlignment="1">
      <alignment vertical="center"/>
    </xf>
    <xf numFmtId="165" fontId="4" fillId="2" borderId="0" xfId="0" applyNumberFormat="1" applyFont="1" applyFill="1" applyAlignment="1">
      <alignment vertical="center"/>
    </xf>
    <xf numFmtId="0" fontId="9" fillId="0" borderId="0" xfId="0" applyFont="1"/>
    <xf numFmtId="10" fontId="9" fillId="2" borderId="0" xfId="0" applyNumberFormat="1" applyFont="1" applyFill="1" applyAlignment="1">
      <alignment horizontal="left" vertical="center" indent="2"/>
    </xf>
    <xf numFmtId="2" fontId="9" fillId="2" borderId="0" xfId="0" applyNumberFormat="1" applyFont="1" applyFill="1" applyAlignment="1">
      <alignment horizontal="right" vertical="center"/>
    </xf>
    <xf numFmtId="2" fontId="4" fillId="2" borderId="0" xfId="0" applyNumberFormat="1" applyFont="1" applyFill="1" applyAlignment="1">
      <alignment horizontal="right" vertical="center"/>
    </xf>
    <xf numFmtId="1" fontId="15" fillId="2" borderId="0" xfId="0" applyNumberFormat="1" applyFont="1" applyFill="1" applyAlignment="1">
      <alignment horizontal="right" vertical="center"/>
    </xf>
    <xf numFmtId="0" fontId="9" fillId="0" borderId="0" xfId="0" applyFont="1" applyAlignment="1">
      <alignment horizontal="left" vertical="center" indent="2"/>
    </xf>
    <xf numFmtId="1" fontId="9" fillId="2" borderId="0" xfId="0" applyNumberFormat="1" applyFont="1" applyFill="1" applyAlignment="1">
      <alignment horizontal="right" vertical="center"/>
    </xf>
    <xf numFmtId="1" fontId="4" fillId="2" borderId="0" xfId="0" applyNumberFormat="1" applyFont="1" applyFill="1" applyAlignment="1">
      <alignment horizontal="right" vertical="center"/>
    </xf>
    <xf numFmtId="0" fontId="9" fillId="0" borderId="5" xfId="0" applyFont="1" applyBorder="1" applyAlignment="1">
      <alignment wrapText="1"/>
    </xf>
    <xf numFmtId="10" fontId="9" fillId="0" borderId="0" xfId="0" applyNumberFormat="1" applyFont="1" applyAlignment="1">
      <alignment horizontal="left" vertical="center" indent="2"/>
    </xf>
    <xf numFmtId="164" fontId="9" fillId="2" borderId="0" xfId="0" applyNumberFormat="1" applyFont="1" applyFill="1" applyAlignment="1">
      <alignment horizontal="right" vertical="center"/>
    </xf>
    <xf numFmtId="2" fontId="15" fillId="2" borderId="0" xfId="0" applyNumberFormat="1" applyFont="1" applyFill="1" applyAlignment="1">
      <alignment horizontal="right" vertical="center"/>
    </xf>
    <xf numFmtId="0" fontId="15" fillId="0" borderId="0" xfId="0" applyFont="1" applyAlignment="1">
      <alignment horizontal="left" vertical="center"/>
    </xf>
    <xf numFmtId="0" fontId="4" fillId="0" borderId="5" xfId="0" applyFont="1" applyBorder="1"/>
    <xf numFmtId="3" fontId="9" fillId="0" borderId="0" xfId="0" applyNumberFormat="1" applyFont="1" applyAlignment="1">
      <alignment horizontal="left" vertical="center" indent="2"/>
    </xf>
    <xf numFmtId="165" fontId="8" fillId="0" borderId="0" xfId="0" applyNumberFormat="1" applyFont="1" applyAlignment="1">
      <alignment vertical="center"/>
    </xf>
    <xf numFmtId="0" fontId="9" fillId="2" borderId="10" xfId="0" applyFont="1" applyFill="1" applyBorder="1"/>
    <xf numFmtId="0" fontId="9" fillId="2" borderId="11" xfId="0" applyFont="1" applyFill="1" applyBorder="1"/>
    <xf numFmtId="0" fontId="9" fillId="0" borderId="12" xfId="0" applyFont="1" applyBorder="1"/>
    <xf numFmtId="0" fontId="2" fillId="2" borderId="0" xfId="0" applyFont="1" applyFill="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2" borderId="18" xfId="0" applyFont="1" applyFill="1" applyBorder="1"/>
  </cellXfs>
  <cellStyles count="251">
    <cellStyle name="Comma" xfId="25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33</xdr:row>
      <xdr:rowOff>88900</xdr:rowOff>
    </xdr:from>
    <xdr:to>
      <xdr:col>11</xdr:col>
      <xdr:colOff>685800</xdr:colOff>
      <xdr:row>51</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90</xdr:row>
      <xdr:rowOff>12700</xdr:rowOff>
    </xdr:from>
    <xdr:to>
      <xdr:col>12</xdr:col>
      <xdr:colOff>800099</xdr:colOff>
      <xdr:row>113</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114</xdr:row>
      <xdr:rowOff>38100</xdr:rowOff>
    </xdr:from>
    <xdr:to>
      <xdr:col>12</xdr:col>
      <xdr:colOff>520700</xdr:colOff>
      <xdr:row>119</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120</xdr:row>
      <xdr:rowOff>25400</xdr:rowOff>
    </xdr:from>
    <xdr:to>
      <xdr:col>12</xdr:col>
      <xdr:colOff>355600</xdr:colOff>
      <xdr:row>133</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158</xdr:row>
      <xdr:rowOff>152400</xdr:rowOff>
    </xdr:from>
    <xdr:to>
      <xdr:col>12</xdr:col>
      <xdr:colOff>546100</xdr:colOff>
      <xdr:row>169</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171</xdr:row>
      <xdr:rowOff>25400</xdr:rowOff>
    </xdr:from>
    <xdr:to>
      <xdr:col>12</xdr:col>
      <xdr:colOff>533400</xdr:colOff>
      <xdr:row>182</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185</xdr:row>
      <xdr:rowOff>165100</xdr:rowOff>
    </xdr:from>
    <xdr:to>
      <xdr:col>11</xdr:col>
      <xdr:colOff>762000</xdr:colOff>
      <xdr:row>196</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133</xdr:row>
      <xdr:rowOff>12700</xdr:rowOff>
    </xdr:from>
    <xdr:to>
      <xdr:col>10</xdr:col>
      <xdr:colOff>253999</xdr:colOff>
      <xdr:row>155</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202</xdr:row>
      <xdr:rowOff>101600</xdr:rowOff>
    </xdr:from>
    <xdr:to>
      <xdr:col>10</xdr:col>
      <xdr:colOff>254000</xdr:colOff>
      <xdr:row>212</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50</xdr:row>
      <xdr:rowOff>138988</xdr:rowOff>
    </xdr:from>
    <xdr:to>
      <xdr:col>8</xdr:col>
      <xdr:colOff>304800</xdr:colOff>
      <xdr:row>67</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69</xdr:row>
      <xdr:rowOff>169944</xdr:rowOff>
    </xdr:from>
    <xdr:to>
      <xdr:col>11</xdr:col>
      <xdr:colOff>88900</xdr:colOff>
      <xdr:row>90</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twoCellAnchor editAs="oneCell">
    <xdr:from>
      <xdr:col>14</xdr:col>
      <xdr:colOff>0</xdr:colOff>
      <xdr:row>6</xdr:row>
      <xdr:rowOff>0</xdr:rowOff>
    </xdr:from>
    <xdr:to>
      <xdr:col>40</xdr:col>
      <xdr:colOff>241300</xdr:colOff>
      <xdr:row>27</xdr:row>
      <xdr:rowOff>41816</xdr:rowOff>
    </xdr:to>
    <xdr:pic>
      <xdr:nvPicPr>
        <xdr:cNvPr id="2" name="Picture 1">
          <a:extLst>
            <a:ext uri="{FF2B5EF4-FFF2-40B4-BE49-F238E27FC236}">
              <a16:creationId xmlns:a16="http://schemas.microsoft.com/office/drawing/2014/main" id="{A71F31A0-AEAF-0247-A68C-2BEFFC948A73}"/>
            </a:ext>
          </a:extLst>
        </xdr:cNvPr>
        <xdr:cNvPicPr>
          <a:picLocks noChangeAspect="1"/>
        </xdr:cNvPicPr>
      </xdr:nvPicPr>
      <xdr:blipFill>
        <a:blip xmlns:r="http://schemas.openxmlformats.org/officeDocument/2006/relationships" r:embed="rId12"/>
        <a:stretch>
          <a:fillRect/>
        </a:stretch>
      </xdr:blipFill>
      <xdr:spPr>
        <a:xfrm>
          <a:off x="12966700" y="1231900"/>
          <a:ext cx="21374100" cy="43090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9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F8" sqref="F8"/>
    </sheetView>
  </sheetViews>
  <sheetFormatPr baseColWidth="10" defaultColWidth="10.6640625" defaultRowHeight="16"/>
  <cols>
    <col min="1" max="1" width="3.5" style="20" customWidth="1"/>
    <col min="2" max="2" width="11.6640625" style="13" customWidth="1"/>
    <col min="3" max="3" width="38.5" style="13" customWidth="1"/>
    <col min="4" max="16384" width="10.6640625" style="13"/>
  </cols>
  <sheetData>
    <row r="1" spans="1:4" s="18" customFormat="1">
      <c r="A1" s="16"/>
      <c r="B1" s="17"/>
      <c r="C1" s="17"/>
    </row>
    <row r="2" spans="1:4" ht="21">
      <c r="A2" s="1"/>
      <c r="B2" s="19" t="s">
        <v>16</v>
      </c>
      <c r="C2" s="19"/>
    </row>
    <row r="3" spans="1:4">
      <c r="A3" s="1"/>
      <c r="B3" s="5"/>
      <c r="C3" s="5"/>
    </row>
    <row r="4" spans="1:4">
      <c r="A4" s="1"/>
      <c r="B4" s="2" t="s">
        <v>17</v>
      </c>
      <c r="C4" s="17" t="s">
        <v>152</v>
      </c>
      <c r="D4" s="94"/>
    </row>
    <row r="5" spans="1:4">
      <c r="A5" s="1"/>
      <c r="B5" s="3" t="s">
        <v>84</v>
      </c>
      <c r="C5" s="108" t="s">
        <v>191</v>
      </c>
      <c r="D5" s="95"/>
    </row>
    <row r="6" spans="1:4">
      <c r="A6" s="1"/>
      <c r="B6" s="4" t="s">
        <v>19</v>
      </c>
      <c r="C6" s="109" t="s">
        <v>194</v>
      </c>
      <c r="D6" s="107"/>
    </row>
    <row r="7" spans="1:4">
      <c r="A7" s="1"/>
      <c r="B7" s="5"/>
      <c r="C7" s="5"/>
    </row>
    <row r="8" spans="1:4">
      <c r="A8" s="1"/>
      <c r="B8" s="5"/>
      <c r="C8" s="5"/>
    </row>
    <row r="9" spans="1:4">
      <c r="A9" s="1"/>
      <c r="B9" s="45" t="s">
        <v>85</v>
      </c>
      <c r="C9" s="46"/>
      <c r="D9" s="94"/>
    </row>
    <row r="10" spans="1:4">
      <c r="A10" s="1"/>
      <c r="B10" s="47"/>
      <c r="C10" s="39"/>
      <c r="D10" s="95"/>
    </row>
    <row r="11" spans="1:4">
      <c r="A11" s="1"/>
      <c r="B11" s="47" t="s">
        <v>86</v>
      </c>
      <c r="C11" s="96" t="s">
        <v>87</v>
      </c>
      <c r="D11" s="95"/>
    </row>
    <row r="12" spans="1:4" ht="17" thickBot="1">
      <c r="A12" s="1"/>
      <c r="B12" s="47"/>
      <c r="C12" s="6" t="s">
        <v>88</v>
      </c>
      <c r="D12" s="95"/>
    </row>
    <row r="13" spans="1:4" ht="17" thickBot="1">
      <c r="A13" s="1"/>
      <c r="B13" s="47"/>
      <c r="C13" s="37" t="s">
        <v>89</v>
      </c>
      <c r="D13" s="95"/>
    </row>
    <row r="14" spans="1:4">
      <c r="A14" s="1"/>
      <c r="B14" s="47"/>
      <c r="C14" s="39" t="s">
        <v>90</v>
      </c>
      <c r="D14" s="95"/>
    </row>
    <row r="15" spans="1:4">
      <c r="A15" s="1"/>
      <c r="B15" s="47"/>
      <c r="C15" s="39"/>
      <c r="D15" s="95"/>
    </row>
    <row r="16" spans="1:4">
      <c r="A16" s="1"/>
      <c r="B16" s="47" t="s">
        <v>91</v>
      </c>
      <c r="C16" s="97" t="s">
        <v>92</v>
      </c>
      <c r="D16" s="95"/>
    </row>
    <row r="17" spans="1:4">
      <c r="A17" s="1"/>
      <c r="B17" s="47"/>
      <c r="C17" s="98" t="s">
        <v>93</v>
      </c>
      <c r="D17" s="95"/>
    </row>
    <row r="18" spans="1:4">
      <c r="A18" s="1"/>
      <c r="B18" s="47"/>
      <c r="C18" s="99" t="s">
        <v>94</v>
      </c>
      <c r="D18" s="95"/>
    </row>
    <row r="19" spans="1:4">
      <c r="A19" s="1"/>
      <c r="B19" s="47"/>
      <c r="C19" s="100" t="s">
        <v>95</v>
      </c>
      <c r="D19" s="95"/>
    </row>
    <row r="20" spans="1:4">
      <c r="A20" s="1"/>
      <c r="B20" s="48"/>
      <c r="C20" s="101" t="s">
        <v>80</v>
      </c>
      <c r="D20" s="95"/>
    </row>
    <row r="21" spans="1:4">
      <c r="A21" s="1"/>
      <c r="B21" s="48"/>
      <c r="C21" s="102" t="s">
        <v>96</v>
      </c>
      <c r="D21" s="95"/>
    </row>
    <row r="22" spans="1:4">
      <c r="A22" s="1"/>
      <c r="B22" s="48"/>
      <c r="C22" s="103" t="s">
        <v>97</v>
      </c>
      <c r="D22" s="95"/>
    </row>
    <row r="23" spans="1:4">
      <c r="B23" s="48"/>
      <c r="C23" s="104" t="s">
        <v>98</v>
      </c>
      <c r="D23" s="95"/>
    </row>
    <row r="24" spans="1:4">
      <c r="B24" s="105"/>
      <c r="C24" s="106"/>
      <c r="D24" s="10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2"/>
  <sheetViews>
    <sheetView tabSelected="1" workbookViewId="0">
      <selection activeCell="I12" sqref="I12"/>
    </sheetView>
  </sheetViews>
  <sheetFormatPr baseColWidth="10" defaultColWidth="10.6640625" defaultRowHeight="16"/>
  <cols>
    <col min="1" max="1" width="3.6640625" style="25" customWidth="1"/>
    <col min="2" max="2" width="3.5" style="25" customWidth="1"/>
    <col min="3" max="3" width="62.1640625" style="25" bestFit="1" customWidth="1"/>
    <col min="4" max="4" width="12.5" style="25" customWidth="1"/>
    <col min="5" max="5" width="17.5" style="25" customWidth="1"/>
    <col min="6" max="6" width="4.5" style="25" customWidth="1"/>
    <col min="7" max="7" width="45" style="25" customWidth="1"/>
    <col min="8" max="8" width="5.1640625" style="25" customWidth="1"/>
    <col min="9" max="9" width="42.5" style="25" customWidth="1"/>
    <col min="10" max="10" width="2.5" style="25" customWidth="1"/>
    <col min="11" max="16384" width="10.6640625" style="25"/>
  </cols>
  <sheetData>
    <row r="2" spans="2:10">
      <c r="B2" s="146" t="s">
        <v>150</v>
      </c>
      <c r="C2" s="147"/>
      <c r="D2" s="147"/>
      <c r="E2" s="148"/>
    </row>
    <row r="3" spans="2:10">
      <c r="B3" s="149"/>
      <c r="C3" s="150"/>
      <c r="D3" s="150"/>
      <c r="E3" s="151"/>
    </row>
    <row r="4" spans="2:10">
      <c r="B4" s="149"/>
      <c r="C4" s="150"/>
      <c r="D4" s="150"/>
      <c r="E4" s="151"/>
    </row>
    <row r="5" spans="2:10">
      <c r="B5" s="152"/>
      <c r="C5" s="153"/>
      <c r="D5" s="153"/>
      <c r="E5" s="154"/>
    </row>
    <row r="6" spans="2:10" ht="17" thickBot="1"/>
    <row r="7" spans="2:10">
      <c r="B7" s="26"/>
      <c r="C7" s="11"/>
      <c r="D7" s="11"/>
      <c r="E7" s="11"/>
      <c r="F7" s="11"/>
      <c r="G7" s="11"/>
      <c r="H7" s="11"/>
      <c r="I7" s="11"/>
      <c r="J7" s="27"/>
    </row>
    <row r="8" spans="2:10" s="6" customFormat="1">
      <c r="B8" s="57"/>
      <c r="C8" s="8" t="s">
        <v>33</v>
      </c>
      <c r="D8" s="58" t="s">
        <v>13</v>
      </c>
      <c r="E8" s="8" t="s">
        <v>6</v>
      </c>
      <c r="F8" s="8"/>
      <c r="G8" s="8" t="s">
        <v>12</v>
      </c>
      <c r="H8" s="8"/>
      <c r="I8" s="8" t="s">
        <v>0</v>
      </c>
      <c r="J8" s="21"/>
    </row>
    <row r="9" spans="2:10" s="6" customFormat="1">
      <c r="B9" s="15"/>
      <c r="D9" s="23"/>
      <c r="J9" s="7"/>
    </row>
    <row r="10" spans="2:10" s="6" customFormat="1" ht="17" thickBot="1">
      <c r="B10" s="15"/>
      <c r="C10" s="6" t="s">
        <v>77</v>
      </c>
      <c r="D10" s="23"/>
      <c r="J10" s="7"/>
    </row>
    <row r="11" spans="2:10" s="6" customFormat="1" ht="17" thickBot="1">
      <c r="B11" s="15"/>
      <c r="C11" s="28" t="s">
        <v>34</v>
      </c>
      <c r="D11" s="12" t="s">
        <v>4</v>
      </c>
      <c r="E11" s="24">
        <v>0.97</v>
      </c>
      <c r="F11" s="28"/>
      <c r="G11" s="28"/>
      <c r="H11" s="22"/>
      <c r="I11" s="84" t="s">
        <v>151</v>
      </c>
      <c r="J11" s="7"/>
    </row>
    <row r="12" spans="2:10" ht="17" thickBot="1">
      <c r="B12" s="29"/>
      <c r="C12" s="28" t="s">
        <v>36</v>
      </c>
      <c r="D12" s="14" t="s">
        <v>4</v>
      </c>
      <c r="E12" s="30">
        <v>1</v>
      </c>
      <c r="F12" s="28"/>
      <c r="G12" s="28"/>
      <c r="H12" s="28"/>
      <c r="I12" s="155" t="s">
        <v>199</v>
      </c>
      <c r="J12" s="55"/>
    </row>
    <row r="13" spans="2:10" ht="17" thickBot="1">
      <c r="B13" s="29"/>
      <c r="C13" s="28" t="s">
        <v>40</v>
      </c>
      <c r="D13" s="14" t="s">
        <v>99</v>
      </c>
      <c r="E13" s="30">
        <f>'Research data'!E6</f>
        <v>3</v>
      </c>
      <c r="F13" s="28"/>
      <c r="G13" s="28" t="s">
        <v>27</v>
      </c>
      <c r="H13" s="28"/>
      <c r="I13" s="84" t="s">
        <v>151</v>
      </c>
      <c r="J13" s="55"/>
    </row>
    <row r="14" spans="2:10" ht="17" thickBot="1">
      <c r="B14" s="29"/>
      <c r="C14" s="28" t="s">
        <v>41</v>
      </c>
      <c r="D14" s="14" t="s">
        <v>99</v>
      </c>
      <c r="E14" s="30">
        <v>0</v>
      </c>
      <c r="F14" s="28"/>
      <c r="G14" s="28" t="s">
        <v>53</v>
      </c>
      <c r="H14" s="28"/>
      <c r="I14" s="84" t="s">
        <v>151</v>
      </c>
      <c r="J14" s="55"/>
    </row>
    <row r="15" spans="2:10">
      <c r="B15" s="29"/>
      <c r="D15" s="60"/>
      <c r="E15" s="59"/>
      <c r="J15" s="55"/>
    </row>
    <row r="16" spans="2:10" ht="17" thickBot="1">
      <c r="B16" s="29"/>
      <c r="C16" s="6" t="s">
        <v>100</v>
      </c>
      <c r="D16" s="60"/>
      <c r="E16" s="59"/>
      <c r="J16" s="55"/>
    </row>
    <row r="17" spans="2:10" ht="17" thickBot="1">
      <c r="B17" s="29"/>
      <c r="C17" s="28" t="s">
        <v>42</v>
      </c>
      <c r="D17" s="14" t="s">
        <v>35</v>
      </c>
      <c r="E17" s="30">
        <f>'Research data'!E15</f>
        <v>5480367.1500000004</v>
      </c>
      <c r="F17" s="28"/>
      <c r="G17" s="28" t="s">
        <v>9</v>
      </c>
      <c r="H17" s="28"/>
      <c r="I17" s="91" t="s">
        <v>183</v>
      </c>
      <c r="J17" s="55"/>
    </row>
    <row r="18" spans="2:10" ht="17" thickBot="1">
      <c r="B18" s="29"/>
      <c r="C18" s="28" t="s">
        <v>43</v>
      </c>
      <c r="D18" s="14" t="s">
        <v>35</v>
      </c>
      <c r="E18" s="30">
        <v>0</v>
      </c>
      <c r="F18" s="28"/>
      <c r="G18" s="28" t="s">
        <v>54</v>
      </c>
      <c r="H18" s="28"/>
      <c r="I18" s="91"/>
      <c r="J18" s="55"/>
    </row>
    <row r="19" spans="2:10" ht="17" thickBot="1">
      <c r="B19" s="29"/>
      <c r="C19" s="28" t="s">
        <v>11</v>
      </c>
      <c r="D19" s="14" t="s">
        <v>35</v>
      </c>
      <c r="E19" s="30">
        <f>'Research data'!E18</f>
        <v>0</v>
      </c>
      <c r="F19" s="28"/>
      <c r="G19" s="28" t="s">
        <v>23</v>
      </c>
      <c r="H19" s="28"/>
      <c r="I19" s="91"/>
      <c r="J19" s="55"/>
    </row>
    <row r="20" spans="2:10" ht="17" thickBot="1">
      <c r="B20" s="29"/>
      <c r="C20" s="28" t="s">
        <v>44</v>
      </c>
      <c r="D20" s="14" t="s">
        <v>28</v>
      </c>
      <c r="E20" s="30">
        <v>0</v>
      </c>
      <c r="F20" s="28"/>
      <c r="G20" s="28" t="s">
        <v>26</v>
      </c>
      <c r="H20" s="28"/>
      <c r="I20" s="91"/>
      <c r="J20" s="55"/>
    </row>
    <row r="21" spans="2:10" ht="17" thickBot="1">
      <c r="B21" s="29"/>
      <c r="C21" s="28" t="s">
        <v>45</v>
      </c>
      <c r="D21" s="14" t="s">
        <v>51</v>
      </c>
      <c r="E21" s="56">
        <f>'Research data'!E20</f>
        <v>218010</v>
      </c>
      <c r="F21" s="28"/>
      <c r="G21" s="28" t="s">
        <v>55</v>
      </c>
      <c r="H21" s="28"/>
      <c r="I21" s="91" t="s">
        <v>183</v>
      </c>
      <c r="J21" s="55"/>
    </row>
    <row r="22" spans="2:10" ht="17" thickBot="1">
      <c r="B22" s="29"/>
      <c r="C22" s="28" t="s">
        <v>46</v>
      </c>
      <c r="D22" s="14" t="s">
        <v>52</v>
      </c>
      <c r="E22" s="30">
        <f>'Research data'!E22</f>
        <v>0</v>
      </c>
      <c r="F22" s="28"/>
      <c r="G22" s="28" t="s">
        <v>56</v>
      </c>
      <c r="H22" s="28"/>
      <c r="I22" s="91" t="s">
        <v>183</v>
      </c>
      <c r="J22" s="55"/>
    </row>
    <row r="23" spans="2:10" ht="17" thickBot="1">
      <c r="B23" s="29"/>
      <c r="C23" s="28" t="s">
        <v>47</v>
      </c>
      <c r="D23" s="14" t="s">
        <v>52</v>
      </c>
      <c r="E23" s="30">
        <v>0</v>
      </c>
      <c r="F23" s="28"/>
      <c r="G23" s="28" t="s">
        <v>57</v>
      </c>
      <c r="H23" s="28"/>
      <c r="I23" s="91"/>
      <c r="J23" s="55"/>
    </row>
    <row r="24" spans="2:10" ht="17" thickBot="1">
      <c r="B24" s="29"/>
      <c r="C24" s="28" t="s">
        <v>50</v>
      </c>
      <c r="D24" s="14" t="s">
        <v>2</v>
      </c>
      <c r="E24" s="111">
        <v>0.04</v>
      </c>
      <c r="F24" s="28"/>
      <c r="G24" s="110" t="s">
        <v>195</v>
      </c>
      <c r="H24" s="28"/>
      <c r="I24" s="85" t="s">
        <v>196</v>
      </c>
      <c r="J24" s="55"/>
    </row>
    <row r="25" spans="2:10" ht="17" thickBot="1">
      <c r="B25" s="29"/>
      <c r="C25" s="28" t="s">
        <v>39</v>
      </c>
      <c r="D25" s="14" t="s">
        <v>10</v>
      </c>
      <c r="E25" s="30">
        <v>1</v>
      </c>
      <c r="F25" s="28"/>
      <c r="G25" s="28"/>
      <c r="H25" s="28"/>
      <c r="I25" s="112" t="s">
        <v>197</v>
      </c>
      <c r="J25" s="55"/>
    </row>
    <row r="26" spans="2:10">
      <c r="B26" s="29"/>
      <c r="D26" s="60"/>
      <c r="E26" s="61"/>
      <c r="J26" s="55"/>
    </row>
    <row r="27" spans="2:10" ht="17" thickBot="1">
      <c r="B27" s="29"/>
      <c r="C27" s="6" t="s">
        <v>7</v>
      </c>
      <c r="D27" s="60"/>
      <c r="E27" s="61"/>
      <c r="J27" s="55"/>
    </row>
    <row r="28" spans="2:10" ht="17" thickBot="1">
      <c r="B28" s="29"/>
      <c r="C28" s="28" t="s">
        <v>38</v>
      </c>
      <c r="D28" s="14" t="s">
        <v>3</v>
      </c>
      <c r="E28" s="30">
        <f>'Research data'!E12</f>
        <v>0.5</v>
      </c>
      <c r="F28" s="28"/>
      <c r="G28" s="28" t="s">
        <v>14</v>
      </c>
      <c r="H28" s="28"/>
      <c r="I28" s="112" t="s">
        <v>198</v>
      </c>
      <c r="J28" s="55"/>
    </row>
    <row r="29" spans="2:10" ht="17" thickBot="1">
      <c r="B29" s="29"/>
      <c r="C29" s="28" t="s">
        <v>48</v>
      </c>
      <c r="D29" s="14" t="s">
        <v>1</v>
      </c>
      <c r="E29" s="30">
        <f>'Research data'!E10</f>
        <v>1.5</v>
      </c>
      <c r="F29" s="28"/>
      <c r="G29" s="28" t="s">
        <v>25</v>
      </c>
      <c r="H29" s="28"/>
      <c r="I29" s="91" t="s">
        <v>22</v>
      </c>
      <c r="J29" s="55"/>
    </row>
    <row r="30" spans="2:10" ht="17" thickBot="1">
      <c r="B30" s="29"/>
      <c r="C30" s="28" t="s">
        <v>49</v>
      </c>
      <c r="D30" s="14" t="s">
        <v>1</v>
      </c>
      <c r="E30" s="30">
        <f>'Research data'!E11</f>
        <v>20</v>
      </c>
      <c r="F30" s="28"/>
      <c r="G30" s="28" t="s">
        <v>24</v>
      </c>
      <c r="H30" s="28"/>
      <c r="I30" s="91" t="s">
        <v>190</v>
      </c>
      <c r="J30" s="55"/>
    </row>
    <row r="31" spans="2:10" ht="17" thickBot="1">
      <c r="B31" s="29"/>
      <c r="C31" s="28" t="s">
        <v>37</v>
      </c>
      <c r="D31" s="14" t="s">
        <v>4</v>
      </c>
      <c r="E31" s="30">
        <v>0</v>
      </c>
      <c r="F31" s="28"/>
      <c r="G31" s="28"/>
      <c r="H31" s="28"/>
      <c r="I31" s="112" t="s">
        <v>197</v>
      </c>
      <c r="J31" s="55"/>
    </row>
    <row r="32" spans="2:10" ht="15" customHeight="1" thickBot="1">
      <c r="B32" s="31"/>
      <c r="C32" s="32"/>
      <c r="D32" s="32"/>
      <c r="E32" s="32"/>
      <c r="F32" s="32"/>
      <c r="G32" s="32"/>
      <c r="H32" s="32"/>
      <c r="I32" s="32"/>
      <c r="J32" s="3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E7" sqref="E7"/>
    </sheetView>
  </sheetViews>
  <sheetFormatPr baseColWidth="10" defaultColWidth="10.6640625" defaultRowHeight="16"/>
  <cols>
    <col min="1" max="1" width="3.33203125" style="62" customWidth="1"/>
    <col min="2" max="2" width="2.5" style="62" customWidth="1"/>
    <col min="3" max="3" width="41" style="62" bestFit="1" customWidth="1"/>
    <col min="4" max="4" width="12.5" style="62" customWidth="1"/>
    <col min="5" max="5" width="13.6640625" style="62" customWidth="1"/>
    <col min="6" max="6" width="3" style="62" customWidth="1"/>
    <col min="7" max="7" width="13.83203125" style="62" customWidth="1"/>
    <col min="8" max="8" width="3" style="62" customWidth="1"/>
    <col min="9" max="9" width="9.5" style="62" customWidth="1"/>
    <col min="10" max="10" width="2.5" style="62" customWidth="1"/>
    <col min="11" max="11" width="7.83203125" style="62" customWidth="1"/>
    <col min="12" max="12" width="2" style="62" customWidth="1"/>
    <col min="13" max="13" width="7.83203125" style="62" customWidth="1"/>
    <col min="14" max="14" width="2.5" style="62" customWidth="1"/>
    <col min="15" max="15" width="8.5" style="62" customWidth="1"/>
    <col min="16" max="16" width="3.5" style="62" customWidth="1"/>
    <col min="17" max="17" width="9.1640625" style="62" customWidth="1"/>
    <col min="18" max="18" width="2.83203125" style="62" customWidth="1"/>
    <col min="19" max="19" width="9.83203125" style="62" customWidth="1"/>
    <col min="20" max="20" width="2.83203125" style="62" customWidth="1"/>
    <col min="21" max="21" width="58" style="62" customWidth="1"/>
    <col min="22" max="16384" width="10.6640625" style="62"/>
  </cols>
  <sheetData>
    <row r="1" spans="2:21" ht="17" thickBot="1"/>
    <row r="2" spans="2:21">
      <c r="B2" s="63"/>
      <c r="C2" s="64"/>
      <c r="D2" s="64"/>
      <c r="E2" s="64"/>
      <c r="F2" s="64"/>
      <c r="G2" s="64"/>
      <c r="H2" s="64"/>
      <c r="I2" s="64"/>
      <c r="J2" s="64"/>
      <c r="K2" s="64"/>
      <c r="L2" s="64"/>
      <c r="M2" s="64"/>
      <c r="N2" s="64"/>
      <c r="O2" s="64"/>
      <c r="P2" s="64"/>
      <c r="Q2" s="64"/>
      <c r="R2" s="64"/>
      <c r="S2" s="64"/>
      <c r="T2" s="64"/>
      <c r="U2" s="113"/>
    </row>
    <row r="3" spans="2:21" s="6" customFormat="1">
      <c r="B3" s="15"/>
      <c r="C3" s="42" t="s">
        <v>79</v>
      </c>
      <c r="D3" s="42" t="s">
        <v>13</v>
      </c>
      <c r="E3" s="42" t="s">
        <v>80</v>
      </c>
      <c r="F3" s="42"/>
      <c r="G3" s="114" t="s">
        <v>183</v>
      </c>
      <c r="H3" s="114"/>
      <c r="I3" s="114" t="s">
        <v>198</v>
      </c>
      <c r="J3" s="114"/>
      <c r="K3" s="114" t="s">
        <v>60</v>
      </c>
      <c r="L3" s="114"/>
      <c r="M3" s="114" t="s">
        <v>75</v>
      </c>
      <c r="N3" s="114"/>
      <c r="O3" s="42" t="s">
        <v>22</v>
      </c>
      <c r="P3" s="42"/>
      <c r="Q3" s="42" t="s">
        <v>63</v>
      </c>
      <c r="R3" s="42"/>
      <c r="S3" s="42" t="s">
        <v>67</v>
      </c>
      <c r="T3" s="42"/>
      <c r="U3" s="115" t="s">
        <v>101</v>
      </c>
    </row>
    <row r="4" spans="2:21">
      <c r="B4" s="65"/>
      <c r="C4" s="116"/>
      <c r="D4" s="116"/>
      <c r="E4" s="117"/>
      <c r="F4" s="117"/>
      <c r="G4" s="43"/>
      <c r="H4" s="117"/>
      <c r="I4" s="43"/>
      <c r="J4" s="66"/>
      <c r="K4" s="43"/>
      <c r="L4" s="43"/>
      <c r="M4" s="43"/>
      <c r="N4" s="43"/>
      <c r="O4" s="40" t="s">
        <v>21</v>
      </c>
      <c r="P4" s="41"/>
      <c r="Q4" s="41" t="s">
        <v>72</v>
      </c>
      <c r="R4" s="41"/>
      <c r="S4" s="41" t="s">
        <v>21</v>
      </c>
      <c r="T4" s="114"/>
      <c r="U4" s="118"/>
    </row>
    <row r="5" spans="2:21" ht="17" thickBot="1">
      <c r="B5" s="65"/>
      <c r="C5" s="119" t="s">
        <v>77</v>
      </c>
      <c r="D5" s="119"/>
      <c r="E5" s="120"/>
      <c r="F5" s="120"/>
      <c r="G5" s="120"/>
      <c r="H5" s="120"/>
      <c r="I5" s="120"/>
      <c r="J5" s="120"/>
      <c r="K5" s="120"/>
      <c r="L5" s="120"/>
      <c r="M5" s="120"/>
      <c r="N5" s="120"/>
      <c r="O5" s="120"/>
      <c r="Q5" s="6"/>
      <c r="R5" s="6"/>
      <c r="S5" s="6"/>
      <c r="U5" s="121"/>
    </row>
    <row r="6" spans="2:21" ht="17" thickBot="1">
      <c r="B6" s="65"/>
      <c r="C6" s="122" t="s">
        <v>29</v>
      </c>
      <c r="D6" s="123" t="s">
        <v>99</v>
      </c>
      <c r="E6" s="67">
        <v>3</v>
      </c>
      <c r="F6" s="124"/>
      <c r="G6" s="125"/>
      <c r="H6" s="124"/>
      <c r="I6" s="124"/>
      <c r="J6" s="124"/>
      <c r="U6" s="121"/>
    </row>
    <row r="7" spans="2:21" ht="16" customHeight="1">
      <c r="B7" s="65"/>
      <c r="C7" s="126"/>
      <c r="D7" s="126"/>
      <c r="G7" s="86"/>
      <c r="U7" s="121"/>
    </row>
    <row r="8" spans="2:21" ht="18" customHeight="1">
      <c r="B8" s="65"/>
      <c r="C8" s="127"/>
      <c r="E8" s="128"/>
      <c r="F8" s="128"/>
      <c r="G8" s="129"/>
      <c r="H8" s="128"/>
      <c r="I8" s="128"/>
      <c r="J8" s="128"/>
      <c r="U8" s="121"/>
    </row>
    <row r="9" spans="2:21" ht="18" customHeight="1" thickBot="1">
      <c r="B9" s="65"/>
      <c r="C9" s="119" t="s">
        <v>7</v>
      </c>
      <c r="D9" s="119"/>
      <c r="E9" s="130"/>
      <c r="F9" s="130"/>
      <c r="G9" s="130"/>
      <c r="H9" s="130"/>
      <c r="I9" s="130"/>
      <c r="J9" s="130"/>
      <c r="U9" s="121"/>
    </row>
    <row r="10" spans="2:21" ht="18" customHeight="1" thickBot="1">
      <c r="B10" s="65"/>
      <c r="C10" s="131" t="s">
        <v>76</v>
      </c>
      <c r="D10" s="116" t="s">
        <v>1</v>
      </c>
      <c r="E10" s="68">
        <f>ROUND(1.5,1)</f>
        <v>1.5</v>
      </c>
      <c r="F10" s="132"/>
      <c r="G10" s="133"/>
      <c r="H10" s="132"/>
      <c r="I10" s="132"/>
      <c r="J10" s="132"/>
      <c r="O10" s="69">
        <f>Notes!D76/12</f>
        <v>1.5</v>
      </c>
      <c r="U10" s="121"/>
    </row>
    <row r="11" spans="2:21" ht="18" thickBot="1">
      <c r="B11" s="65"/>
      <c r="C11" s="131" t="s">
        <v>5</v>
      </c>
      <c r="D11" s="123" t="s">
        <v>1</v>
      </c>
      <c r="E11" s="70">
        <f>ROUND(20,0)</f>
        <v>20</v>
      </c>
      <c r="F11" s="128"/>
      <c r="G11" s="129"/>
      <c r="H11" s="128"/>
      <c r="I11" s="128"/>
      <c r="J11" s="128"/>
      <c r="K11" s="70">
        <f>Notes!D117</f>
        <v>20</v>
      </c>
      <c r="L11" s="132"/>
      <c r="M11" s="70">
        <f>Notes!D130</f>
        <v>20</v>
      </c>
      <c r="Q11" s="69">
        <f>Notes!D180</f>
        <v>20</v>
      </c>
      <c r="U11" s="134" t="s">
        <v>112</v>
      </c>
    </row>
    <row r="12" spans="2:21" ht="18" thickBot="1">
      <c r="B12" s="65"/>
      <c r="C12" s="135" t="s">
        <v>74</v>
      </c>
      <c r="D12" s="123" t="s">
        <v>3</v>
      </c>
      <c r="E12" s="71">
        <f>ROUND(I12,1)</f>
        <v>0.5</v>
      </c>
      <c r="F12" s="128"/>
      <c r="G12" s="129"/>
      <c r="H12" s="128"/>
      <c r="I12" s="68">
        <f>Notes!D209*Notes!D209*0.000001</f>
        <v>0.49</v>
      </c>
      <c r="J12" s="128"/>
      <c r="K12" s="136"/>
      <c r="L12" s="128"/>
      <c r="M12" s="136"/>
      <c r="N12" s="72"/>
      <c r="O12" s="128"/>
      <c r="P12" s="72"/>
      <c r="Q12" s="136"/>
      <c r="R12" s="136"/>
      <c r="S12" s="136"/>
      <c r="U12" s="134" t="s">
        <v>66</v>
      </c>
    </row>
    <row r="13" spans="2:21">
      <c r="B13" s="65"/>
      <c r="C13" s="119"/>
      <c r="D13" s="119"/>
      <c r="E13" s="137"/>
      <c r="F13" s="137"/>
      <c r="G13" s="137"/>
      <c r="H13" s="137"/>
      <c r="I13" s="137"/>
      <c r="J13" s="137"/>
      <c r="U13" s="134"/>
    </row>
    <row r="14" spans="2:21" ht="17" thickBot="1">
      <c r="B14" s="65"/>
      <c r="C14" s="138" t="s">
        <v>78</v>
      </c>
      <c r="D14" s="138"/>
      <c r="E14" s="137"/>
      <c r="F14" s="137"/>
      <c r="G14" s="137"/>
      <c r="H14" s="137"/>
      <c r="I14" s="137"/>
      <c r="J14" s="137"/>
      <c r="U14" s="121"/>
    </row>
    <row r="15" spans="2:21" ht="17" thickBot="1">
      <c r="B15" s="65"/>
      <c r="C15" s="122" t="s">
        <v>110</v>
      </c>
      <c r="D15" s="122" t="s">
        <v>35</v>
      </c>
      <c r="E15" s="73">
        <f>ROUND(G15,2)</f>
        <v>5480367.1500000004</v>
      </c>
      <c r="F15" s="137"/>
      <c r="G15" s="90">
        <f>Notes!D8</f>
        <v>5480367.1496142</v>
      </c>
      <c r="H15" s="137"/>
      <c r="I15" s="137"/>
      <c r="J15" s="137"/>
      <c r="O15" s="128"/>
      <c r="Q15" s="128"/>
      <c r="R15" s="128"/>
      <c r="S15" s="128"/>
      <c r="U15" s="139" t="s">
        <v>188</v>
      </c>
    </row>
    <row r="16" spans="2:21" ht="17" thickBot="1">
      <c r="B16" s="65"/>
      <c r="C16" s="131" t="s">
        <v>109</v>
      </c>
      <c r="D16" s="123" t="s">
        <v>108</v>
      </c>
      <c r="E16" s="73"/>
      <c r="F16" s="128"/>
      <c r="G16" s="129"/>
      <c r="H16" s="128"/>
      <c r="I16" s="128"/>
      <c r="J16" s="128"/>
      <c r="O16" s="128"/>
      <c r="Q16" s="128"/>
      <c r="R16" s="128"/>
      <c r="S16" s="128"/>
      <c r="U16" s="139"/>
    </row>
    <row r="17" spans="2:21" ht="17" thickBot="1">
      <c r="B17" s="65"/>
      <c r="C17" s="140" t="s">
        <v>113</v>
      </c>
      <c r="D17" s="123" t="s">
        <v>108</v>
      </c>
      <c r="E17" s="73"/>
      <c r="F17" s="128"/>
      <c r="G17" s="129"/>
      <c r="H17" s="128"/>
      <c r="I17" s="128"/>
      <c r="J17" s="128"/>
      <c r="O17" s="73">
        <f>Notes!D62</f>
        <v>3444</v>
      </c>
      <c r="Q17" s="73">
        <f>Notes!D169</f>
        <v>3950</v>
      </c>
      <c r="R17" s="128"/>
      <c r="S17" s="73">
        <f>Notes!D195</f>
        <v>4218</v>
      </c>
      <c r="U17" s="139"/>
    </row>
    <row r="18" spans="2:21" ht="17" thickBot="1">
      <c r="B18" s="65"/>
      <c r="C18" s="131" t="s">
        <v>8</v>
      </c>
      <c r="D18" s="123" t="s">
        <v>35</v>
      </c>
      <c r="E18" s="73"/>
      <c r="F18" s="128"/>
      <c r="G18" s="129"/>
      <c r="H18" s="128"/>
      <c r="I18" s="128"/>
      <c r="J18" s="128"/>
      <c r="O18" s="128"/>
      <c r="Q18" s="128"/>
      <c r="R18" s="128"/>
      <c r="S18" s="128"/>
      <c r="U18" s="139" t="s">
        <v>189</v>
      </c>
    </row>
    <row r="19" spans="2:21" ht="17" thickBot="1">
      <c r="B19" s="65"/>
      <c r="C19" s="131" t="s">
        <v>8</v>
      </c>
      <c r="D19" s="141" t="s">
        <v>140</v>
      </c>
      <c r="E19" s="73"/>
      <c r="F19" s="128"/>
      <c r="G19" s="129"/>
      <c r="H19" s="128"/>
      <c r="I19" s="128"/>
      <c r="J19" s="128"/>
      <c r="K19" s="74"/>
      <c r="L19" s="74"/>
      <c r="M19" s="72"/>
      <c r="O19" s="128"/>
      <c r="Q19" s="128"/>
      <c r="R19" s="128"/>
      <c r="S19" s="128"/>
      <c r="U19" s="139"/>
    </row>
    <row r="20" spans="2:21" ht="17" thickBot="1">
      <c r="B20" s="65"/>
      <c r="C20" s="131" t="s">
        <v>81</v>
      </c>
      <c r="D20" s="123" t="s">
        <v>111</v>
      </c>
      <c r="E20" s="73">
        <f>ROUND(G20,2)</f>
        <v>218010</v>
      </c>
      <c r="F20" s="128"/>
      <c r="G20" s="90">
        <f>Notes!D10</f>
        <v>218010</v>
      </c>
      <c r="H20" s="128"/>
      <c r="I20" s="128"/>
      <c r="J20" s="128"/>
      <c r="K20" s="74"/>
      <c r="L20" s="74"/>
      <c r="M20" s="72"/>
      <c r="O20" s="128"/>
      <c r="Q20" s="128"/>
      <c r="R20" s="128"/>
      <c r="S20" s="128"/>
      <c r="U20" s="139"/>
    </row>
    <row r="21" spans="2:21" ht="17" thickBot="1">
      <c r="B21" s="65"/>
      <c r="C21" s="131" t="s">
        <v>81</v>
      </c>
      <c r="D21" s="141" t="s">
        <v>141</v>
      </c>
      <c r="E21" s="75"/>
      <c r="F21" s="72"/>
      <c r="G21" s="88"/>
      <c r="H21" s="72"/>
      <c r="I21" s="72"/>
      <c r="J21" s="72"/>
      <c r="S21" s="75">
        <f>Notes!D198</f>
        <v>101</v>
      </c>
      <c r="U21" s="139"/>
    </row>
    <row r="22" spans="2:21" ht="17" thickBot="1">
      <c r="B22" s="65"/>
      <c r="C22" s="131" t="s">
        <v>56</v>
      </c>
      <c r="D22" s="123" t="s">
        <v>52</v>
      </c>
      <c r="E22" s="73"/>
      <c r="F22" s="128"/>
      <c r="G22" s="129"/>
      <c r="H22" s="128"/>
      <c r="I22" s="128"/>
      <c r="J22" s="128"/>
      <c r="O22" s="128"/>
      <c r="Q22" s="128"/>
      <c r="R22" s="128"/>
      <c r="S22" s="128"/>
      <c r="U22" s="139"/>
    </row>
    <row r="23" spans="2:21" ht="17" thickBot="1">
      <c r="B23" s="142"/>
      <c r="C23" s="143"/>
      <c r="D23" s="143"/>
      <c r="E23" s="143"/>
      <c r="F23" s="143"/>
      <c r="G23" s="143"/>
      <c r="H23" s="143"/>
      <c r="I23" s="143"/>
      <c r="J23" s="143"/>
      <c r="K23" s="143"/>
      <c r="L23" s="143"/>
      <c r="M23" s="143"/>
      <c r="N23" s="143"/>
      <c r="O23" s="143"/>
      <c r="P23" s="143"/>
      <c r="Q23" s="143"/>
      <c r="R23" s="143"/>
      <c r="S23" s="143"/>
      <c r="T23" s="143"/>
      <c r="U23" s="1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D25" sqref="D25"/>
    </sheetView>
  </sheetViews>
  <sheetFormatPr baseColWidth="10" defaultColWidth="33.1640625" defaultRowHeight="16"/>
  <cols>
    <col min="1" max="1" width="4.5" style="39" customWidth="1"/>
    <col min="2" max="2" width="3.6640625" style="39" customWidth="1"/>
    <col min="3" max="3" width="27.83203125" style="39" customWidth="1"/>
    <col min="4" max="4" width="16.1640625" style="39" customWidth="1"/>
    <col min="5" max="5" width="10.33203125" style="39" customWidth="1"/>
    <col min="6" max="7" width="13.33203125" style="39" customWidth="1"/>
    <col min="8" max="8" width="12.6640625" style="49" customWidth="1"/>
    <col min="9" max="9" width="33" style="49" customWidth="1"/>
    <col min="10" max="10" width="103.5" style="39" customWidth="1"/>
    <col min="11" max="16384" width="33.1640625" style="39"/>
  </cols>
  <sheetData>
    <row r="1" spans="2:10" ht="17" thickBot="1"/>
    <row r="2" spans="2:10">
      <c r="B2" s="50"/>
      <c r="C2" s="51"/>
      <c r="D2" s="51"/>
      <c r="E2" s="51"/>
      <c r="F2" s="51"/>
      <c r="G2" s="51"/>
      <c r="H2" s="52"/>
      <c r="I2" s="52"/>
      <c r="J2" s="51"/>
    </row>
    <row r="3" spans="2:10">
      <c r="B3" s="38"/>
      <c r="C3" s="6" t="s">
        <v>20</v>
      </c>
      <c r="D3" s="6"/>
      <c r="E3" s="6"/>
      <c r="F3" s="6"/>
      <c r="G3" s="6"/>
      <c r="H3" s="9"/>
      <c r="I3" s="9"/>
    </row>
    <row r="4" spans="2:10">
      <c r="B4" s="38"/>
    </row>
    <row r="5" spans="2:10">
      <c r="B5" s="53"/>
      <c r="C5" s="8" t="s">
        <v>30</v>
      </c>
      <c r="D5" s="8" t="s">
        <v>0</v>
      </c>
      <c r="E5" s="8" t="s">
        <v>18</v>
      </c>
      <c r="F5" s="8" t="s">
        <v>31</v>
      </c>
      <c r="G5" s="8" t="s">
        <v>114</v>
      </c>
      <c r="H5" s="10" t="s">
        <v>32</v>
      </c>
      <c r="I5" s="10" t="s">
        <v>142</v>
      </c>
      <c r="J5" s="8" t="s">
        <v>15</v>
      </c>
    </row>
    <row r="6" spans="2:10">
      <c r="B6" s="38"/>
      <c r="C6" s="6"/>
      <c r="D6" s="6"/>
      <c r="E6" s="6"/>
      <c r="F6" s="6"/>
      <c r="G6" s="6"/>
      <c r="H6" s="9"/>
      <c r="I6" s="9"/>
      <c r="J6" s="6"/>
    </row>
    <row r="7" spans="2:10">
      <c r="B7" s="38"/>
      <c r="D7" s="39" t="s">
        <v>67</v>
      </c>
      <c r="E7" s="39" t="s">
        <v>21</v>
      </c>
      <c r="F7" s="39">
        <v>2013</v>
      </c>
      <c r="G7" s="39">
        <v>2012</v>
      </c>
      <c r="I7" s="82" t="s">
        <v>143</v>
      </c>
      <c r="J7" s="81" t="s">
        <v>71</v>
      </c>
    </row>
    <row r="8" spans="2:10">
      <c r="B8" s="38"/>
      <c r="C8" s="54" t="s">
        <v>9</v>
      </c>
      <c r="H8" s="39"/>
      <c r="I8" s="39"/>
      <c r="J8" s="34"/>
    </row>
    <row r="9" spans="2:10">
      <c r="B9" s="38"/>
      <c r="C9" s="54" t="s">
        <v>70</v>
      </c>
      <c r="H9" s="39"/>
      <c r="I9" s="39"/>
    </row>
    <row r="10" spans="2:10">
      <c r="B10" s="38"/>
      <c r="C10" s="44"/>
      <c r="D10" s="62" t="s">
        <v>102</v>
      </c>
      <c r="E10" s="39" t="s">
        <v>21</v>
      </c>
      <c r="F10" s="39">
        <v>2013</v>
      </c>
      <c r="G10" s="39">
        <v>2013</v>
      </c>
      <c r="H10" s="39"/>
      <c r="I10" s="83" t="s">
        <v>144</v>
      </c>
      <c r="J10" s="81" t="s">
        <v>58</v>
      </c>
    </row>
    <row r="11" spans="2:10">
      <c r="B11" s="38"/>
      <c r="C11" s="54" t="s">
        <v>9</v>
      </c>
      <c r="D11" s="62" t="s">
        <v>103</v>
      </c>
      <c r="F11" s="39">
        <v>2014</v>
      </c>
      <c r="G11" s="39">
        <v>2013</v>
      </c>
      <c r="H11" s="39"/>
      <c r="I11" s="83" t="s">
        <v>145</v>
      </c>
      <c r="J11" s="39" t="s">
        <v>83</v>
      </c>
    </row>
    <row r="12" spans="2:10">
      <c r="B12" s="38"/>
      <c r="C12" s="44" t="s">
        <v>82</v>
      </c>
      <c r="D12" s="62"/>
      <c r="H12" s="39"/>
      <c r="I12" s="39"/>
      <c r="J12" s="62"/>
    </row>
    <row r="13" spans="2:10">
      <c r="B13" s="38"/>
      <c r="C13" s="44"/>
      <c r="H13" s="39"/>
      <c r="I13" s="39"/>
    </row>
    <row r="14" spans="2:10">
      <c r="B14" s="38"/>
      <c r="C14" s="54"/>
      <c r="D14" s="39" t="s">
        <v>63</v>
      </c>
      <c r="E14" s="39" t="s">
        <v>72</v>
      </c>
      <c r="F14" s="39">
        <v>2013</v>
      </c>
      <c r="G14" s="39">
        <v>2013</v>
      </c>
      <c r="H14" s="39"/>
      <c r="I14" s="83" t="s">
        <v>146</v>
      </c>
      <c r="J14" s="81" t="s">
        <v>73</v>
      </c>
    </row>
    <row r="15" spans="2:10">
      <c r="B15" s="38"/>
      <c r="C15" s="54" t="s">
        <v>9</v>
      </c>
      <c r="H15" s="39"/>
      <c r="I15" s="39"/>
    </row>
    <row r="16" spans="2:10">
      <c r="B16" s="38"/>
      <c r="C16" s="44"/>
      <c r="H16" s="39"/>
      <c r="I16" s="39"/>
    </row>
    <row r="17" spans="2:10">
      <c r="B17" s="38"/>
      <c r="C17" s="54"/>
      <c r="D17" s="39" t="s">
        <v>60</v>
      </c>
      <c r="E17" s="39" t="s">
        <v>21</v>
      </c>
      <c r="F17" s="39">
        <v>2012</v>
      </c>
      <c r="G17" s="39">
        <v>2011</v>
      </c>
      <c r="H17" s="39"/>
      <c r="I17" s="83" t="s">
        <v>147</v>
      </c>
      <c r="J17" s="81" t="s">
        <v>61</v>
      </c>
    </row>
    <row r="18" spans="2:10">
      <c r="B18" s="38"/>
      <c r="C18" s="54" t="s">
        <v>5</v>
      </c>
      <c r="H18" s="39"/>
      <c r="I18" s="39"/>
    </row>
    <row r="19" spans="2:10">
      <c r="B19" s="38"/>
      <c r="C19" s="76" t="s">
        <v>130</v>
      </c>
      <c r="H19" s="39"/>
      <c r="I19" s="39"/>
    </row>
    <row r="20" spans="2:10">
      <c r="B20" s="38"/>
      <c r="C20" s="44"/>
      <c r="H20" s="39"/>
      <c r="I20" s="39"/>
    </row>
    <row r="21" spans="2:10">
      <c r="B21" s="38"/>
      <c r="C21" s="54"/>
      <c r="D21" s="39" t="s">
        <v>75</v>
      </c>
      <c r="E21" s="39" t="s">
        <v>59</v>
      </c>
      <c r="F21" s="39">
        <v>2013</v>
      </c>
      <c r="G21" s="39">
        <v>2011</v>
      </c>
      <c r="H21" s="39"/>
      <c r="I21" s="83" t="s">
        <v>148</v>
      </c>
      <c r="J21" s="81" t="s">
        <v>62</v>
      </c>
    </row>
    <row r="22" spans="2:10">
      <c r="B22" s="38"/>
      <c r="C22" s="35" t="s">
        <v>5</v>
      </c>
      <c r="H22" s="39"/>
      <c r="I22" s="39"/>
    </row>
    <row r="23" spans="2:10">
      <c r="B23" s="38"/>
      <c r="C23" s="35" t="s">
        <v>132</v>
      </c>
      <c r="H23" s="39"/>
      <c r="I23" s="39"/>
    </row>
    <row r="24" spans="2:10">
      <c r="B24" s="38"/>
      <c r="C24" s="36"/>
      <c r="H24" s="39"/>
      <c r="I24" s="39"/>
    </row>
    <row r="25" spans="2:10">
      <c r="B25" s="38"/>
      <c r="C25" s="35" t="s">
        <v>69</v>
      </c>
      <c r="D25" s="145" t="s">
        <v>198</v>
      </c>
      <c r="E25" s="39" t="s">
        <v>68</v>
      </c>
      <c r="F25" s="39">
        <v>2005</v>
      </c>
      <c r="G25" s="39">
        <v>2005</v>
      </c>
      <c r="H25" s="39"/>
      <c r="I25" s="83" t="s">
        <v>149</v>
      </c>
      <c r="J25" s="81" t="s">
        <v>64</v>
      </c>
    </row>
    <row r="27" spans="2:10">
      <c r="C27" s="86"/>
      <c r="D27" s="86" t="s">
        <v>183</v>
      </c>
      <c r="E27" s="86" t="s">
        <v>184</v>
      </c>
      <c r="F27" s="86">
        <v>2023</v>
      </c>
      <c r="G27" s="86">
        <v>2023</v>
      </c>
      <c r="H27" s="89"/>
      <c r="I27" s="86" t="s">
        <v>185</v>
      </c>
      <c r="J27" s="86" t="s">
        <v>186</v>
      </c>
    </row>
    <row r="28" spans="2:10">
      <c r="C28" s="86" t="s">
        <v>187</v>
      </c>
      <c r="D28" s="86"/>
      <c r="E28" s="86"/>
      <c r="F28" s="86"/>
      <c r="G28" s="86"/>
      <c r="H28" s="89"/>
      <c r="I28" s="89"/>
      <c r="J28" s="86"/>
    </row>
    <row r="29" spans="2:10">
      <c r="C29" s="86" t="s">
        <v>168</v>
      </c>
      <c r="D29" s="86"/>
      <c r="E29" s="86"/>
      <c r="F29" s="86"/>
      <c r="G29" s="86"/>
      <c r="H29" s="89"/>
      <c r="I29" s="89"/>
      <c r="J29" s="86"/>
    </row>
    <row r="30" spans="2:10">
      <c r="C30" s="86" t="s">
        <v>171</v>
      </c>
      <c r="D30" s="86"/>
      <c r="E30" s="86"/>
      <c r="F30" s="86"/>
      <c r="G30" s="86"/>
      <c r="H30" s="89"/>
      <c r="I30" s="89"/>
      <c r="J30" s="86"/>
    </row>
  </sheetData>
  <hyperlinks>
    <hyperlink ref="I27" r:id="rId1" xr:uid="{418A24C9-A3F9-A442-A166-F770E7ECB35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213"/>
  <sheetViews>
    <sheetView workbookViewId="0">
      <selection activeCell="D10" sqref="D10"/>
    </sheetView>
  </sheetViews>
  <sheetFormatPr baseColWidth="10" defaultColWidth="10.6640625" defaultRowHeight="16"/>
  <cols>
    <col min="1" max="1" width="5.5" style="62" customWidth="1"/>
    <col min="2" max="2" width="4.33203125" style="62" customWidth="1"/>
    <col min="3" max="3" width="43" style="62" customWidth="1"/>
    <col min="4" max="16384" width="10.6640625" style="62"/>
  </cols>
  <sheetData>
    <row r="1" spans="2:15" ht="17" thickBot="1"/>
    <row r="2" spans="2:15">
      <c r="B2" s="63"/>
      <c r="C2" s="64"/>
      <c r="D2" s="64"/>
      <c r="E2" s="64"/>
      <c r="F2" s="64"/>
      <c r="G2" s="64"/>
      <c r="H2" s="64"/>
      <c r="I2" s="64"/>
      <c r="J2" s="64"/>
      <c r="K2" s="64"/>
      <c r="L2" s="64"/>
      <c r="M2" s="64"/>
    </row>
    <row r="3" spans="2:15" s="6" customFormat="1">
      <c r="B3" s="57"/>
      <c r="C3" s="8" t="s">
        <v>0</v>
      </c>
      <c r="D3" s="8" t="s">
        <v>104</v>
      </c>
      <c r="E3" s="8"/>
      <c r="F3" s="8"/>
      <c r="G3" s="8"/>
      <c r="H3" s="8"/>
      <c r="I3" s="8"/>
      <c r="J3" s="8"/>
      <c r="K3" s="8"/>
      <c r="L3" s="8"/>
      <c r="M3" s="8"/>
    </row>
    <row r="4" spans="2:15" s="6" customFormat="1">
      <c r="B4" s="15"/>
    </row>
    <row r="5" spans="2:15" s="6" customFormat="1">
      <c r="B5" s="15"/>
      <c r="C5" s="86" t="s">
        <v>27</v>
      </c>
      <c r="D5" s="86">
        <v>3</v>
      </c>
      <c r="E5" s="86" t="s">
        <v>99</v>
      </c>
      <c r="F5" s="86" t="s">
        <v>153</v>
      </c>
      <c r="G5" s="86"/>
      <c r="H5" s="86"/>
      <c r="O5" s="86" t="s">
        <v>182</v>
      </c>
    </row>
    <row r="6" spans="2:15" s="6" customFormat="1">
      <c r="B6" s="15"/>
      <c r="C6" s="86" t="s">
        <v>154</v>
      </c>
      <c r="D6" s="86">
        <v>3734</v>
      </c>
      <c r="E6" s="86" t="s">
        <v>155</v>
      </c>
      <c r="F6" s="86" t="s">
        <v>156</v>
      </c>
      <c r="G6" s="86"/>
      <c r="H6" s="86"/>
    </row>
    <row r="7" spans="2:15" s="6" customFormat="1">
      <c r="B7" s="15"/>
      <c r="C7" s="86" t="s">
        <v>157</v>
      </c>
      <c r="D7" s="86">
        <f>D5*D6</f>
        <v>11202</v>
      </c>
      <c r="E7" s="86" t="s">
        <v>158</v>
      </c>
      <c r="F7" s="86"/>
      <c r="G7" s="86"/>
      <c r="H7" s="86"/>
    </row>
    <row r="8" spans="2:15" s="6" customFormat="1">
      <c r="B8" s="15"/>
      <c r="C8" s="86" t="s">
        <v>159</v>
      </c>
      <c r="D8" s="87">
        <f>SUM(D16:D17)*D5*10^6</f>
        <v>5480367.1496142</v>
      </c>
      <c r="E8" s="86" t="s">
        <v>35</v>
      </c>
      <c r="F8" s="86"/>
      <c r="G8" s="86"/>
      <c r="H8" s="86"/>
    </row>
    <row r="9" spans="2:15" s="6" customFormat="1">
      <c r="B9" s="15"/>
      <c r="C9" s="86" t="s">
        <v>160</v>
      </c>
      <c r="D9" s="87">
        <f>D18*10^3*D5</f>
        <v>162000</v>
      </c>
      <c r="E9" s="86" t="s">
        <v>35</v>
      </c>
      <c r="F9" s="86"/>
      <c r="G9" s="86"/>
      <c r="H9" s="86"/>
    </row>
    <row r="10" spans="2:15" s="6" customFormat="1">
      <c r="B10" s="15"/>
      <c r="C10" s="92" t="s">
        <v>192</v>
      </c>
      <c r="D10" s="93">
        <f>D9+D19*D7</f>
        <v>218010</v>
      </c>
      <c r="E10" s="92" t="s">
        <v>35</v>
      </c>
      <c r="F10" s="92" t="s">
        <v>193</v>
      </c>
      <c r="G10" s="86"/>
      <c r="H10" s="86"/>
    </row>
    <row r="11" spans="2:15" s="6" customFormat="1">
      <c r="B11" s="15"/>
      <c r="C11" s="86"/>
      <c r="D11" s="86"/>
      <c r="E11" s="86"/>
      <c r="F11" s="86"/>
      <c r="G11" s="86"/>
      <c r="H11" s="86"/>
    </row>
    <row r="12" spans="2:15" s="6" customFormat="1">
      <c r="B12" s="15"/>
      <c r="C12" s="86"/>
      <c r="D12" s="86"/>
      <c r="E12" s="86"/>
      <c r="F12" s="86"/>
      <c r="G12" s="86"/>
      <c r="H12" s="86"/>
    </row>
    <row r="13" spans="2:15" s="6" customFormat="1">
      <c r="B13" s="15"/>
      <c r="C13" s="86" t="s">
        <v>161</v>
      </c>
    </row>
    <row r="14" spans="2:15" s="6" customFormat="1">
      <c r="B14" s="15"/>
      <c r="C14" s="86" t="s">
        <v>162</v>
      </c>
    </row>
    <row r="15" spans="2:15" s="6" customFormat="1">
      <c r="B15" s="15"/>
    </row>
    <row r="16" spans="2:15" s="6" customFormat="1">
      <c r="B16" s="15"/>
      <c r="C16" s="86" t="s">
        <v>163</v>
      </c>
      <c r="D16" s="86">
        <v>1.34</v>
      </c>
      <c r="E16" s="86" t="s">
        <v>164</v>
      </c>
      <c r="F16" s="86" t="s">
        <v>165</v>
      </c>
    </row>
    <row r="17" spans="2:6" s="6" customFormat="1">
      <c r="B17" s="15"/>
      <c r="C17" s="86" t="s">
        <v>166</v>
      </c>
      <c r="D17" s="88">
        <f>AVERAGE(F24:F27)</f>
        <v>0.48678904987139998</v>
      </c>
      <c r="E17" s="86" t="s">
        <v>164</v>
      </c>
      <c r="F17" s="86" t="s">
        <v>167</v>
      </c>
    </row>
    <row r="18" spans="2:6" s="6" customFormat="1">
      <c r="B18" s="15"/>
      <c r="C18" s="86" t="s">
        <v>168</v>
      </c>
      <c r="D18" s="86">
        <v>54</v>
      </c>
      <c r="E18" s="86" t="s">
        <v>169</v>
      </c>
      <c r="F18" s="86" t="s">
        <v>170</v>
      </c>
    </row>
    <row r="19" spans="2:6" s="6" customFormat="1">
      <c r="B19" s="15"/>
      <c r="C19" s="86" t="s">
        <v>171</v>
      </c>
      <c r="D19" s="86">
        <v>5</v>
      </c>
      <c r="E19" s="86" t="s">
        <v>172</v>
      </c>
      <c r="F19" s="86" t="s">
        <v>170</v>
      </c>
    </row>
    <row r="20" spans="2:6" s="6" customFormat="1">
      <c r="B20" s="15"/>
      <c r="C20" s="86"/>
      <c r="D20" s="86"/>
      <c r="E20" s="86"/>
      <c r="F20" s="86"/>
    </row>
    <row r="21" spans="2:6" s="6" customFormat="1">
      <c r="B21" s="15"/>
      <c r="C21" s="86" t="s">
        <v>166</v>
      </c>
      <c r="D21" s="86"/>
      <c r="E21" s="86"/>
      <c r="F21" s="86"/>
    </row>
    <row r="22" spans="2:6" s="6" customFormat="1">
      <c r="B22" s="15"/>
      <c r="C22" s="86" t="s">
        <v>173</v>
      </c>
      <c r="D22" s="86" t="s">
        <v>174</v>
      </c>
      <c r="E22" s="86"/>
      <c r="F22" s="86"/>
    </row>
    <row r="23" spans="2:6" s="6" customFormat="1">
      <c r="B23" s="15"/>
      <c r="C23" s="86" t="s">
        <v>175</v>
      </c>
      <c r="D23" s="86">
        <v>5</v>
      </c>
      <c r="E23" s="86" t="s">
        <v>164</v>
      </c>
      <c r="F23" s="88">
        <v>0.22698213325763028</v>
      </c>
    </row>
    <row r="24" spans="2:6" s="6" customFormat="1">
      <c r="B24" s="15"/>
      <c r="C24" s="86" t="s">
        <v>176</v>
      </c>
      <c r="D24" s="86">
        <v>15</v>
      </c>
      <c r="E24" s="86" t="s">
        <v>164</v>
      </c>
      <c r="F24" s="88">
        <v>0.33090489990313809</v>
      </c>
    </row>
    <row r="25" spans="2:6" s="6" customFormat="1">
      <c r="B25" s="15"/>
      <c r="C25" s="86" t="s">
        <v>177</v>
      </c>
      <c r="D25" s="86">
        <v>25</v>
      </c>
      <c r="E25" s="86" t="s">
        <v>164</v>
      </c>
      <c r="F25" s="88">
        <v>0.43482766654864591</v>
      </c>
    </row>
    <row r="26" spans="2:6" s="6" customFormat="1">
      <c r="B26" s="15"/>
      <c r="C26" s="86" t="s">
        <v>178</v>
      </c>
      <c r="D26" s="86">
        <v>35</v>
      </c>
      <c r="E26" s="86" t="s">
        <v>164</v>
      </c>
      <c r="F26" s="88">
        <v>0.53875043319415417</v>
      </c>
    </row>
    <row r="27" spans="2:6" s="6" customFormat="1">
      <c r="B27" s="15"/>
      <c r="C27" s="86" t="s">
        <v>179</v>
      </c>
      <c r="D27" s="86">
        <v>45</v>
      </c>
      <c r="E27" s="86" t="s">
        <v>164</v>
      </c>
      <c r="F27" s="88">
        <v>0.64267319983966176</v>
      </c>
    </row>
    <row r="28" spans="2:6" s="6" customFormat="1">
      <c r="B28" s="15"/>
      <c r="C28" s="86" t="s">
        <v>180</v>
      </c>
      <c r="D28" s="86">
        <v>55</v>
      </c>
      <c r="E28" s="86" t="s">
        <v>164</v>
      </c>
      <c r="F28" s="88">
        <v>0.74659596648516968</v>
      </c>
    </row>
    <row r="29" spans="2:6" s="6" customFormat="1">
      <c r="B29" s="15"/>
      <c r="C29" s="86" t="s">
        <v>181</v>
      </c>
      <c r="D29" s="86">
        <v>65</v>
      </c>
      <c r="E29" s="86" t="s">
        <v>164</v>
      </c>
      <c r="F29" s="88">
        <v>0.85051873313067761</v>
      </c>
    </row>
    <row r="30" spans="2:6" s="6" customFormat="1">
      <c r="B30" s="15"/>
    </row>
    <row r="31" spans="2:6" s="6" customFormat="1">
      <c r="B31" s="15"/>
    </row>
    <row r="32" spans="2:6" s="6" customFormat="1">
      <c r="B32" s="15"/>
    </row>
    <row r="33" spans="2:5">
      <c r="B33" s="65"/>
    </row>
    <row r="34" spans="2:5">
      <c r="B34" s="65"/>
      <c r="C34" s="62" t="s">
        <v>105</v>
      </c>
    </row>
    <row r="35" spans="2:5">
      <c r="B35" s="65"/>
      <c r="C35" s="62" t="s">
        <v>106</v>
      </c>
    </row>
    <row r="36" spans="2:5">
      <c r="B36" s="65"/>
    </row>
    <row r="37" spans="2:5">
      <c r="B37" s="65"/>
    </row>
    <row r="38" spans="2:5">
      <c r="B38" s="65"/>
    </row>
    <row r="39" spans="2:5">
      <c r="B39" s="65"/>
    </row>
    <row r="40" spans="2:5">
      <c r="B40" s="65"/>
    </row>
    <row r="41" spans="2:5">
      <c r="B41" s="65"/>
    </row>
    <row r="42" spans="2:5">
      <c r="B42" s="65"/>
    </row>
    <row r="43" spans="2:5">
      <c r="B43" s="65"/>
    </row>
    <row r="44" spans="2:5">
      <c r="B44" s="65"/>
    </row>
    <row r="45" spans="2:5">
      <c r="B45" s="65"/>
    </row>
    <row r="46" spans="2:5">
      <c r="B46" s="65"/>
    </row>
    <row r="47" spans="2:5">
      <c r="B47" s="65"/>
      <c r="D47" s="80" t="s">
        <v>139</v>
      </c>
      <c r="E47" s="79" t="s">
        <v>107</v>
      </c>
    </row>
    <row r="48" spans="2:5">
      <c r="B48" s="65"/>
      <c r="C48" s="79" t="s">
        <v>121</v>
      </c>
      <c r="D48" s="77">
        <f>AVERAGE(3.6,5.6)</f>
        <v>4.5999999999999996</v>
      </c>
      <c r="E48" s="62" t="s">
        <v>107</v>
      </c>
    </row>
    <row r="49" spans="2:5">
      <c r="B49" s="65"/>
    </row>
    <row r="50" spans="2:5">
      <c r="B50" s="65"/>
    </row>
    <row r="51" spans="2:5">
      <c r="B51" s="65"/>
      <c r="C51" s="62" t="s">
        <v>103</v>
      </c>
    </row>
    <row r="52" spans="2:5">
      <c r="B52" s="65"/>
      <c r="C52" s="62" t="s">
        <v>135</v>
      </c>
    </row>
    <row r="53" spans="2:5">
      <c r="B53" s="65"/>
    </row>
    <row r="54" spans="2:5">
      <c r="B54" s="65"/>
    </row>
    <row r="55" spans="2:5">
      <c r="B55" s="65"/>
    </row>
    <row r="56" spans="2:5">
      <c r="B56" s="65"/>
    </row>
    <row r="57" spans="2:5">
      <c r="B57" s="65"/>
    </row>
    <row r="58" spans="2:5">
      <c r="B58" s="65"/>
    </row>
    <row r="59" spans="2:5">
      <c r="B59" s="65"/>
    </row>
    <row r="60" spans="2:5">
      <c r="B60" s="65"/>
      <c r="D60" s="77" t="s">
        <v>139</v>
      </c>
      <c r="E60" s="62" t="s">
        <v>129</v>
      </c>
    </row>
    <row r="61" spans="2:5">
      <c r="B61" s="65"/>
      <c r="C61" s="79" t="s">
        <v>121</v>
      </c>
      <c r="D61" s="77">
        <v>4.5999999999999996</v>
      </c>
      <c r="E61" s="62" t="s">
        <v>129</v>
      </c>
    </row>
    <row r="62" spans="2:5">
      <c r="B62" s="65"/>
      <c r="D62" s="62">
        <v>3444</v>
      </c>
      <c r="E62" s="62" t="s">
        <v>108</v>
      </c>
    </row>
    <row r="63" spans="2:5">
      <c r="B63" s="65"/>
    </row>
    <row r="64" spans="2:5">
      <c r="B64" s="65"/>
    </row>
    <row r="65" spans="2:5">
      <c r="B65" s="65"/>
    </row>
    <row r="66" spans="2:5">
      <c r="B66" s="65"/>
    </row>
    <row r="67" spans="2:5">
      <c r="B67" s="65"/>
    </row>
    <row r="68" spans="2:5">
      <c r="B68" s="65"/>
    </row>
    <row r="69" spans="2:5">
      <c r="B69" s="65"/>
    </row>
    <row r="70" spans="2:5">
      <c r="B70" s="65"/>
      <c r="C70" s="62" t="s">
        <v>106</v>
      </c>
    </row>
    <row r="71" spans="2:5">
      <c r="B71" s="65"/>
    </row>
    <row r="72" spans="2:5">
      <c r="B72" s="65"/>
    </row>
    <row r="73" spans="2:5">
      <c r="B73" s="65"/>
    </row>
    <row r="74" spans="2:5">
      <c r="B74" s="65"/>
    </row>
    <row r="75" spans="2:5">
      <c r="B75" s="65"/>
      <c r="D75" s="72" t="s">
        <v>136</v>
      </c>
      <c r="E75" s="62" t="s">
        <v>137</v>
      </c>
    </row>
    <row r="76" spans="2:5">
      <c r="B76" s="65"/>
      <c r="D76" s="78">
        <f>AVERAGE(12,24)</f>
        <v>18</v>
      </c>
    </row>
    <row r="77" spans="2:5">
      <c r="B77" s="65"/>
      <c r="D77" s="72"/>
    </row>
    <row r="78" spans="2:5">
      <c r="B78" s="65"/>
      <c r="D78" s="72"/>
    </row>
    <row r="79" spans="2:5">
      <c r="B79" s="65"/>
      <c r="D79" s="72"/>
    </row>
    <row r="80" spans="2:5">
      <c r="B80" s="65"/>
      <c r="D80" s="72"/>
    </row>
    <row r="81" spans="2:4">
      <c r="B81" s="65"/>
      <c r="D81" s="72"/>
    </row>
    <row r="82" spans="2:4">
      <c r="B82" s="65"/>
      <c r="D82" s="72"/>
    </row>
    <row r="83" spans="2:4">
      <c r="B83" s="65"/>
      <c r="D83" s="72"/>
    </row>
    <row r="84" spans="2:4">
      <c r="B84" s="65"/>
      <c r="D84" s="72"/>
    </row>
    <row r="85" spans="2:4">
      <c r="B85" s="65"/>
    </row>
    <row r="86" spans="2:4">
      <c r="B86" s="65"/>
    </row>
    <row r="87" spans="2:4">
      <c r="B87" s="65"/>
    </row>
    <row r="88" spans="2:4">
      <c r="B88" s="65"/>
    </row>
    <row r="89" spans="2:4">
      <c r="B89" s="65"/>
    </row>
    <row r="90" spans="2:4">
      <c r="B90" s="65"/>
    </row>
    <row r="91" spans="2:4">
      <c r="B91" s="65"/>
    </row>
    <row r="92" spans="2:4">
      <c r="B92" s="65"/>
    </row>
    <row r="93" spans="2:4">
      <c r="B93" s="65"/>
      <c r="C93" s="62" t="s">
        <v>115</v>
      </c>
    </row>
    <row r="94" spans="2:4">
      <c r="B94" s="65"/>
      <c r="C94" s="62" t="s">
        <v>116</v>
      </c>
    </row>
    <row r="95" spans="2:4">
      <c r="B95" s="65"/>
    </row>
    <row r="96" spans="2:4">
      <c r="B96" s="65"/>
    </row>
    <row r="97" spans="2:5">
      <c r="B97" s="65"/>
    </row>
    <row r="98" spans="2:5">
      <c r="B98" s="65"/>
    </row>
    <row r="99" spans="2:5">
      <c r="B99" s="65"/>
      <c r="D99" s="77" t="s">
        <v>117</v>
      </c>
      <c r="E99" s="62" t="s">
        <v>2</v>
      </c>
    </row>
    <row r="100" spans="2:5">
      <c r="B100" s="65"/>
      <c r="C100" s="62" t="s">
        <v>121</v>
      </c>
      <c r="D100" s="74">
        <v>0.2</v>
      </c>
    </row>
    <row r="101" spans="2:5">
      <c r="B101" s="65"/>
    </row>
    <row r="102" spans="2:5">
      <c r="B102" s="65"/>
    </row>
    <row r="103" spans="2:5">
      <c r="B103" s="65"/>
    </row>
    <row r="104" spans="2:5">
      <c r="B104" s="65"/>
    </row>
    <row r="105" spans="2:5">
      <c r="B105" s="65"/>
    </row>
    <row r="106" spans="2:5">
      <c r="B106" s="65"/>
    </row>
    <row r="107" spans="2:5">
      <c r="B107" s="65"/>
    </row>
    <row r="108" spans="2:5">
      <c r="B108" s="65"/>
    </row>
    <row r="109" spans="2:5">
      <c r="B109" s="65"/>
    </row>
    <row r="110" spans="2:5">
      <c r="B110" s="65"/>
    </row>
    <row r="111" spans="2:5">
      <c r="B111" s="65"/>
    </row>
    <row r="112" spans="2:5">
      <c r="B112" s="65"/>
    </row>
    <row r="113" spans="2:5">
      <c r="B113" s="65"/>
      <c r="C113" s="62" t="s">
        <v>118</v>
      </c>
    </row>
    <row r="114" spans="2:5">
      <c r="B114" s="65"/>
    </row>
    <row r="115" spans="2:5">
      <c r="B115" s="65"/>
    </row>
    <row r="116" spans="2:5">
      <c r="B116" s="65"/>
    </row>
    <row r="117" spans="2:5">
      <c r="B117" s="65"/>
      <c r="D117" s="62">
        <v>20</v>
      </c>
      <c r="E117" s="62" t="s">
        <v>119</v>
      </c>
    </row>
    <row r="118" spans="2:5">
      <c r="B118" s="65"/>
    </row>
    <row r="119" spans="2:5">
      <c r="B119" s="65"/>
      <c r="C119" s="62" t="s">
        <v>75</v>
      </c>
    </row>
    <row r="120" spans="2:5">
      <c r="B120" s="65"/>
      <c r="C120" s="62" t="s">
        <v>120</v>
      </c>
    </row>
    <row r="121" spans="2:5">
      <c r="B121" s="65"/>
    </row>
    <row r="122" spans="2:5">
      <c r="B122" s="65"/>
    </row>
    <row r="123" spans="2:5">
      <c r="B123" s="65"/>
    </row>
    <row r="124" spans="2:5">
      <c r="B124" s="65"/>
    </row>
    <row r="125" spans="2:5">
      <c r="B125" s="65"/>
    </row>
    <row r="126" spans="2:5">
      <c r="B126" s="65"/>
    </row>
    <row r="127" spans="2:5">
      <c r="B127" s="65"/>
    </row>
    <row r="128" spans="2:5">
      <c r="B128" s="65"/>
    </row>
    <row r="129" spans="2:5">
      <c r="B129" s="65"/>
    </row>
    <row r="130" spans="2:5">
      <c r="B130" s="65"/>
      <c r="D130" s="62">
        <v>20</v>
      </c>
      <c r="E130" s="62" t="s">
        <v>119</v>
      </c>
    </row>
    <row r="131" spans="2:5">
      <c r="B131" s="65"/>
    </row>
    <row r="132" spans="2:5">
      <c r="B132" s="65"/>
    </row>
    <row r="133" spans="2:5">
      <c r="B133" s="65"/>
    </row>
    <row r="134" spans="2:5">
      <c r="B134" s="65"/>
      <c r="C134" s="62" t="s">
        <v>131</v>
      </c>
    </row>
    <row r="135" spans="2:5">
      <c r="B135" s="65"/>
    </row>
    <row r="136" spans="2:5">
      <c r="B136" s="65"/>
    </row>
    <row r="137" spans="2:5">
      <c r="B137" s="65"/>
    </row>
    <row r="138" spans="2:5">
      <c r="B138" s="65"/>
    </row>
    <row r="139" spans="2:5">
      <c r="B139" s="65"/>
    </row>
    <row r="140" spans="2:5">
      <c r="B140" s="65"/>
    </row>
    <row r="141" spans="2:5">
      <c r="B141" s="65"/>
    </row>
    <row r="142" spans="2:5">
      <c r="B142" s="65"/>
    </row>
    <row r="143" spans="2:5">
      <c r="B143" s="65"/>
    </row>
    <row r="144" spans="2:5">
      <c r="B144" s="65"/>
    </row>
    <row r="145" spans="2:4">
      <c r="B145" s="65"/>
      <c r="D145" s="74">
        <v>0.2</v>
      </c>
    </row>
    <row r="146" spans="2:4">
      <c r="B146" s="65"/>
    </row>
    <row r="147" spans="2:4">
      <c r="B147" s="65"/>
    </row>
    <row r="148" spans="2:4">
      <c r="B148" s="65"/>
    </row>
    <row r="149" spans="2:4">
      <c r="B149" s="65"/>
    </row>
    <row r="150" spans="2:4">
      <c r="B150" s="65"/>
    </row>
    <row r="151" spans="2:4">
      <c r="B151" s="65"/>
    </row>
    <row r="152" spans="2:4">
      <c r="B152" s="65"/>
    </row>
    <row r="153" spans="2:4">
      <c r="B153" s="65"/>
    </row>
    <row r="154" spans="2:4">
      <c r="B154" s="65"/>
    </row>
    <row r="155" spans="2:4">
      <c r="B155" s="65"/>
      <c r="C155" s="62" t="s">
        <v>63</v>
      </c>
    </row>
    <row r="156" spans="2:4">
      <c r="B156" s="65"/>
      <c r="C156" s="62" t="s">
        <v>122</v>
      </c>
    </row>
    <row r="157" spans="2:4">
      <c r="B157" s="65"/>
    </row>
    <row r="158" spans="2:4">
      <c r="B158" s="65"/>
    </row>
    <row r="159" spans="2:4">
      <c r="B159" s="65"/>
    </row>
    <row r="160" spans="2:4">
      <c r="B160" s="65"/>
    </row>
    <row r="161" spans="2:5">
      <c r="B161" s="65"/>
    </row>
    <row r="162" spans="2:5">
      <c r="B162" s="65"/>
    </row>
    <row r="163" spans="2:5">
      <c r="B163" s="65"/>
    </row>
    <row r="164" spans="2:5">
      <c r="B164" s="65"/>
    </row>
    <row r="165" spans="2:5">
      <c r="B165" s="65"/>
    </row>
    <row r="166" spans="2:5">
      <c r="B166" s="65"/>
    </row>
    <row r="167" spans="2:5">
      <c r="B167" s="65"/>
      <c r="D167" s="62">
        <v>3400</v>
      </c>
      <c r="E167" s="62" t="s">
        <v>108</v>
      </c>
    </row>
    <row r="168" spans="2:5">
      <c r="B168" s="65"/>
      <c r="D168" s="62">
        <v>4500</v>
      </c>
      <c r="E168" s="62" t="s">
        <v>123</v>
      </c>
    </row>
    <row r="169" spans="2:5">
      <c r="B169" s="65"/>
      <c r="C169" s="62" t="s">
        <v>121</v>
      </c>
      <c r="D169" s="62">
        <f>AVERAGE(D167,D168)</f>
        <v>3950</v>
      </c>
      <c r="E169" s="62" t="s">
        <v>123</v>
      </c>
    </row>
    <row r="170" spans="2:5">
      <c r="B170" s="65"/>
    </row>
    <row r="171" spans="2:5">
      <c r="B171" s="65"/>
    </row>
    <row r="172" spans="2:5">
      <c r="B172" s="65"/>
      <c r="C172" s="62" t="s">
        <v>124</v>
      </c>
    </row>
    <row r="173" spans="2:5">
      <c r="B173" s="65"/>
    </row>
    <row r="174" spans="2:5">
      <c r="B174" s="65"/>
    </row>
    <row r="175" spans="2:5">
      <c r="B175" s="65"/>
    </row>
    <row r="176" spans="2:5">
      <c r="B176" s="65"/>
    </row>
    <row r="177" spans="2:5">
      <c r="B177" s="65"/>
    </row>
    <row r="178" spans="2:5">
      <c r="B178" s="65"/>
    </row>
    <row r="179" spans="2:5">
      <c r="B179" s="65"/>
    </row>
    <row r="180" spans="2:5">
      <c r="B180" s="65"/>
      <c r="D180" s="62">
        <v>20</v>
      </c>
      <c r="E180" s="62" t="s">
        <v>119</v>
      </c>
    </row>
    <row r="181" spans="2:5">
      <c r="B181" s="65"/>
    </row>
    <row r="182" spans="2:5">
      <c r="B182" s="65"/>
    </row>
    <row r="183" spans="2:5">
      <c r="B183" s="65"/>
    </row>
    <row r="184" spans="2:5">
      <c r="B184" s="65"/>
      <c r="C184" s="62" t="s">
        <v>67</v>
      </c>
    </row>
    <row r="185" spans="2:5">
      <c r="B185" s="65"/>
      <c r="C185" s="62" t="s">
        <v>125</v>
      </c>
    </row>
    <row r="186" spans="2:5">
      <c r="B186" s="65"/>
    </row>
    <row r="187" spans="2:5">
      <c r="B187" s="65"/>
    </row>
    <row r="188" spans="2:5">
      <c r="B188" s="65"/>
    </row>
    <row r="189" spans="2:5">
      <c r="B189" s="65"/>
    </row>
    <row r="190" spans="2:5">
      <c r="B190" s="65"/>
    </row>
    <row r="191" spans="2:5">
      <c r="B191" s="65"/>
    </row>
    <row r="192" spans="2:5">
      <c r="B192" s="65"/>
    </row>
    <row r="193" spans="2:5">
      <c r="B193" s="65"/>
      <c r="D193" s="62" t="s">
        <v>126</v>
      </c>
      <c r="E193" s="62" t="s">
        <v>129</v>
      </c>
    </row>
    <row r="194" spans="2:5">
      <c r="B194" s="65"/>
      <c r="C194" s="79" t="s">
        <v>121</v>
      </c>
      <c r="D194" s="62">
        <f>(4290+6080)/2</f>
        <v>5185</v>
      </c>
      <c r="E194" s="79" t="s">
        <v>128</v>
      </c>
    </row>
    <row r="195" spans="2:5">
      <c r="B195" s="65"/>
      <c r="D195" s="62">
        <v>4218</v>
      </c>
      <c r="E195" s="79" t="s">
        <v>108</v>
      </c>
    </row>
    <row r="196" spans="2:5">
      <c r="B196" s="65"/>
      <c r="D196" s="62" t="s">
        <v>127</v>
      </c>
      <c r="E196" s="62" t="s">
        <v>128</v>
      </c>
    </row>
    <row r="197" spans="2:5">
      <c r="B197" s="65"/>
      <c r="C197" s="79" t="s">
        <v>138</v>
      </c>
      <c r="D197" s="62">
        <v>130</v>
      </c>
      <c r="E197" s="62" t="s">
        <v>128</v>
      </c>
    </row>
    <row r="198" spans="2:5">
      <c r="B198" s="65"/>
      <c r="D198" s="62">
        <v>101</v>
      </c>
      <c r="E198" s="62" t="s">
        <v>108</v>
      </c>
    </row>
    <row r="199" spans="2:5">
      <c r="B199" s="65"/>
    </row>
    <row r="200" spans="2:5">
      <c r="B200" s="65"/>
    </row>
    <row r="201" spans="2:5">
      <c r="B201" s="65"/>
    </row>
    <row r="202" spans="2:5">
      <c r="B202" s="65"/>
    </row>
    <row r="203" spans="2:5">
      <c r="B203" s="65"/>
      <c r="C203" s="62" t="s">
        <v>65</v>
      </c>
    </row>
    <row r="204" spans="2:5">
      <c r="B204" s="65"/>
      <c r="C204" s="62" t="s">
        <v>122</v>
      </c>
    </row>
    <row r="205" spans="2:5">
      <c r="B205" s="65"/>
    </row>
    <row r="206" spans="2:5">
      <c r="B206" s="65"/>
    </row>
    <row r="207" spans="2:5">
      <c r="B207" s="65"/>
    </row>
    <row r="208" spans="2:5">
      <c r="B208" s="65"/>
      <c r="D208" s="62" t="s">
        <v>133</v>
      </c>
      <c r="E208" s="62" t="s">
        <v>134</v>
      </c>
    </row>
    <row r="209" spans="2:5">
      <c r="B209" s="65"/>
      <c r="C209" s="62" t="s">
        <v>121</v>
      </c>
      <c r="D209" s="62">
        <v>700</v>
      </c>
      <c r="E209" s="62" t="s">
        <v>134</v>
      </c>
    </row>
    <row r="210" spans="2:5">
      <c r="B210" s="65"/>
    </row>
    <row r="211" spans="2:5">
      <c r="B211" s="65"/>
    </row>
    <row r="212" spans="2:5">
      <c r="B212" s="65"/>
    </row>
    <row r="213" spans="2:5">
      <c r="B213" s="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2025-01-23T15:23:12Z</dcterms:modified>
</cp:coreProperties>
</file>