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envanbemmelen/work/etdataset/source_analyses/GM0114_emmen/2019/industry/"/>
    </mc:Choice>
  </mc:AlternateContent>
  <xr:revisionPtr revIDLastSave="0" documentId="13_ncr:1_{13F347FC-8212-1244-BA31-565DB273CAE2}" xr6:coauthVersionLast="47" xr6:coauthVersionMax="47" xr10:uidLastSave="{00000000-0000-0000-0000-000000000000}"/>
  <bookViews>
    <workbookView xWindow="26200" yWindow="500" windowWidth="25000" windowHeight="28300" activeTab="1" xr2:uid="{4DCADF43-2738-754C-ADBB-C4F3273A871B}"/>
  </bookViews>
  <sheets>
    <sheet name="Dashboard" sheetId="1" r:id="rId1"/>
    <sheet name="Industry analysis" sheetId="3" r:id="rId2"/>
    <sheet name="Industry analysis (old)" sheetId="2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3" l="1"/>
  <c r="B13" i="3"/>
  <c r="B7" i="1"/>
  <c r="B6" i="1"/>
  <c r="B12" i="3"/>
  <c r="B2" i="1" s="1"/>
  <c r="B30" i="3"/>
  <c r="B31" i="3" s="1"/>
  <c r="B25" i="3"/>
  <c r="B27" i="3" s="1"/>
  <c r="B15" i="3"/>
  <c r="B16" i="3" s="1"/>
  <c r="B8" i="3"/>
  <c r="B7" i="3"/>
  <c r="B6" i="3"/>
  <c r="B5" i="3"/>
  <c r="B4" i="3"/>
  <c r="B13" i="2"/>
  <c r="B14" i="2" s="1"/>
  <c r="B23" i="2"/>
  <c r="B24" i="2" s="1"/>
  <c r="B10" i="1" s="1"/>
  <c r="B18" i="2"/>
  <c r="B20" i="2" s="1"/>
  <c r="B9" i="1" s="1"/>
  <c r="B10" i="2"/>
  <c r="B9" i="2"/>
  <c r="B8" i="2"/>
  <c r="B7" i="2"/>
  <c r="B6" i="2"/>
  <c r="B9" i="3" l="1"/>
  <c r="B11" i="2"/>
  <c r="B4" i="1" l="1"/>
  <c r="B3" i="1"/>
  <c r="B5" i="1"/>
</calcChain>
</file>

<file path=xl/sharedStrings.xml><?xml version="1.0" encoding="utf-8"?>
<sst xmlns="http://schemas.openxmlformats.org/spreadsheetml/2006/main" count="145" uniqueCount="57">
  <si>
    <t>Input</t>
  </si>
  <si>
    <t>Value</t>
  </si>
  <si>
    <t>Unit</t>
  </si>
  <si>
    <t>Comment</t>
  </si>
  <si>
    <t>input_industry_chemical_other_network_gas_demand</t>
  </si>
  <si>
    <t>Data</t>
  </si>
  <si>
    <t>m3</t>
  </si>
  <si>
    <t>Energy content natural gas</t>
  </si>
  <si>
    <t>Density</t>
  </si>
  <si>
    <t>kg/L</t>
  </si>
  <si>
    <t>MJ/kg</t>
  </si>
  <si>
    <t>Source</t>
  </si>
  <si>
    <t>Expert judgement from Emmen municipality (November 2024)</t>
  </si>
  <si>
    <t>ETSource (retrieved 09-12-2024)</t>
  </si>
  <si>
    <t>GETEC is a chemical industry cluster in the municipality of Emmen. It is the most important production site for the chemical industry</t>
  </si>
  <si>
    <t>conversion factor</t>
  </si>
  <si>
    <t>L/m3</t>
  </si>
  <si>
    <t>PJ</t>
  </si>
  <si>
    <t>TJ</t>
  </si>
  <si>
    <t>See tab 'Industry analysis'</t>
  </si>
  <si>
    <t>TJ/MJ</t>
  </si>
  <si>
    <t>Chemical industry</t>
  </si>
  <si>
    <t>input_industry_other_network_gas_demand</t>
  </si>
  <si>
    <t>Other industry</t>
  </si>
  <si>
    <t>Figure A: energy flows for the municipality of Emmen</t>
  </si>
  <si>
    <t>Source: https://refman.energytransitionmodel.com/publications/2209</t>
  </si>
  <si>
    <t>Figure A</t>
  </si>
  <si>
    <t xml:space="preserve">Overige bedrijven' includes the ETM's Buildings and Other industry </t>
  </si>
  <si>
    <t>Dataset manager</t>
  </si>
  <si>
    <t>Retrieved 09-12-2024</t>
  </si>
  <si>
    <t>input_industry_chemical_other_electricity_demand</t>
  </si>
  <si>
    <t>input_industry_other_electricity_demand</t>
  </si>
  <si>
    <t>Electricity demand Other Industry</t>
  </si>
  <si>
    <t>Network gas demand GETEC (2020)</t>
  </si>
  <si>
    <t>Network gas demand GETEC</t>
  </si>
  <si>
    <t xml:space="preserve">Network gas demand 'Overige bedrijven' </t>
  </si>
  <si>
    <t>Network gas demand ETM's Buildings sector</t>
  </si>
  <si>
    <t>Network gas demand Other Industry</t>
  </si>
  <si>
    <t>Electricity demand 'Overige bedrijven'</t>
  </si>
  <si>
    <t>Electricity demand ETM's Buildings sector</t>
  </si>
  <si>
    <t>Electricity demand GETEC</t>
  </si>
  <si>
    <t>Electricity demand Chemical other</t>
  </si>
  <si>
    <t>conversion factor TJ</t>
  </si>
  <si>
    <t>See figure A</t>
  </si>
  <si>
    <t>input_industry_chemical_other_steam_hot_water_demand</t>
  </si>
  <si>
    <t>CHP gas turbine fuel input</t>
  </si>
  <si>
    <t>industry_chp_turbine_gas_power_fuelmix_demand</t>
  </si>
  <si>
    <t>input_industry_chp_turbine_gas_power_fuelmix_steam_hot_water_output_conversion</t>
  </si>
  <si>
    <t>CHP gas turbine heat efficiency</t>
  </si>
  <si>
    <t>Final demand steam hot water</t>
  </si>
  <si>
    <t>%</t>
  </si>
  <si>
    <t>CHP gas turbine electricity efficiency</t>
  </si>
  <si>
    <t>input_industry_chp_turbine_gas_power_fuelmix_electricity_output_conversion</t>
  </si>
  <si>
    <t>Replace final gas demand with steam hot water demand</t>
  </si>
  <si>
    <t>GETEC heat demand</t>
  </si>
  <si>
    <t>This tab provides an alternative modelling of the Chemical Industry via a gas burner. It interprets the GETEC gas demand in figure A as final demand, rather than as useful heat demand.</t>
  </si>
  <si>
    <t>After a meeting with the municipality on 19-12-2024, the CHP modelling was chosen as the preferred alternative.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</si>
</sst>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000"/>
  </numFmts>
  <fonts count="6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</cellStyleXfs>
  <cellXfs count="9">
    <xf numFmtId="0" fontId="0" fillId="0" borderId="0" xfId="0"/>
    <xf numFmtId="0" fontId="5" fillId="0" borderId="0" xfId="0" applyFont="1"/>
    <xf numFmtId="0" fontId="4" fillId="0" borderId="0" xfId="0" applyFont="1"/>
    <xf numFmtId="0" fontId="1" fillId="2" borderId="1" xfId="1"/>
    <xf numFmtId="0" fontId="3" fillId="3" borderId="1" xfId="3"/>
    <xf numFmtId="0" fontId="2" fillId="3" borderId="2" xfId="2"/>
    <xf numFmtId="0" fontId="0" fillId="0" borderId="0" xfId="0" quotePrefix="1"/>
    <xf numFmtId="172" fontId="3" fillId="3" borderId="1" xfId="3" applyNumberFormat="1"/>
    <xf numFmtId="172" fontId="2" fillId="3" borderId="2" xfId="2" applyNumberFormat="1"/>
  </cellXfs>
  <cellStyles count="4">
    <cellStyle name="Calculation" xfId="3" builtinId="22"/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520700</xdr:colOff>
      <xdr:row>4</xdr:row>
      <xdr:rowOff>38100</xdr:rowOff>
    </xdr:from>
    <xdr:to>
      <xdr:col>15</xdr:col>
      <xdr:colOff>38100</xdr:colOff>
      <xdr:row>33</xdr:row>
      <xdr:rowOff>21639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591F12-8843-F440-BDA9-A14D603A50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487900" y="850900"/>
          <a:ext cx="7772400" cy="58763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520700</xdr:colOff>
      <xdr:row>6</xdr:row>
      <xdr:rowOff>38100</xdr:rowOff>
    </xdr:from>
    <xdr:to>
      <xdr:col>15</xdr:col>
      <xdr:colOff>38100</xdr:colOff>
      <xdr:row>35</xdr:row>
      <xdr:rowOff>21639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DDE2F18-27D2-844F-4075-97EE1D41B1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487900" y="850900"/>
          <a:ext cx="7772400" cy="58763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5CF76-B1B2-8145-B6FC-D54E899E4D92}">
  <dimension ref="A1:D10"/>
  <sheetViews>
    <sheetView zoomScale="218" zoomScaleNormal="218" workbookViewId="0">
      <selection activeCell="A6" sqref="A6"/>
    </sheetView>
  </sheetViews>
  <sheetFormatPr baseColWidth="10" defaultRowHeight="16" x14ac:dyDescent="0.2"/>
  <cols>
    <col min="1" max="1" width="74.33203125" bestFit="1" customWidth="1"/>
    <col min="4" max="4" width="22.6640625" bestFit="1" customWidth="1"/>
    <col min="7" max="7" width="34.83203125" bestFit="1" customWidth="1"/>
    <col min="8" max="8" width="12.1640625" bestFit="1" customWidth="1"/>
    <col min="10" max="10" width="53.6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44</v>
      </c>
      <c r="B2" s="5">
        <f>'Industry analysis'!B12</f>
        <v>2350</v>
      </c>
      <c r="C2" t="s">
        <v>18</v>
      </c>
      <c r="D2" t="s">
        <v>19</v>
      </c>
    </row>
    <row r="3" spans="1:4" x14ac:dyDescent="0.2">
      <c r="A3" t="s">
        <v>46</v>
      </c>
      <c r="B3" s="5">
        <f>'Industry analysis'!B9</f>
        <v>3453.9999999999895</v>
      </c>
      <c r="C3" t="s">
        <v>18</v>
      </c>
      <c r="D3" t="s">
        <v>19</v>
      </c>
    </row>
    <row r="4" spans="1:4" x14ac:dyDescent="0.2">
      <c r="A4" t="s">
        <v>47</v>
      </c>
      <c r="B4" s="8">
        <f>'Industry analysis'!B13</f>
        <v>68.037058000000002</v>
      </c>
      <c r="C4" t="s">
        <v>50</v>
      </c>
      <c r="D4" t="s">
        <v>19</v>
      </c>
    </row>
    <row r="5" spans="1:4" x14ac:dyDescent="0.2">
      <c r="A5" t="s">
        <v>52</v>
      </c>
      <c r="B5" s="8">
        <f>'Industry analysis'!B18</f>
        <v>28.95194</v>
      </c>
      <c r="C5" t="s">
        <v>50</v>
      </c>
      <c r="D5" t="s">
        <v>19</v>
      </c>
    </row>
    <row r="6" spans="1:4" x14ac:dyDescent="0.2">
      <c r="A6" s="1" t="s">
        <v>4</v>
      </c>
      <c r="B6" s="5">
        <f>'Industry analysis'!B20</f>
        <v>0</v>
      </c>
      <c r="C6" t="s">
        <v>18</v>
      </c>
      <c r="D6" t="s">
        <v>19</v>
      </c>
    </row>
    <row r="7" spans="1:4" x14ac:dyDescent="0.2">
      <c r="A7" t="s">
        <v>30</v>
      </c>
      <c r="B7" s="5">
        <f>'Industry analysis'!B16</f>
        <v>1000</v>
      </c>
      <c r="C7" t="s">
        <v>18</v>
      </c>
      <c r="D7" t="s">
        <v>19</v>
      </c>
    </row>
    <row r="9" spans="1:4" x14ac:dyDescent="0.2">
      <c r="A9" t="s">
        <v>22</v>
      </c>
      <c r="B9" s="5">
        <f>'Industry analysis (old)'!B20</f>
        <v>3238</v>
      </c>
      <c r="C9" t="s">
        <v>18</v>
      </c>
      <c r="D9" t="s">
        <v>19</v>
      </c>
    </row>
    <row r="10" spans="1:4" x14ac:dyDescent="0.2">
      <c r="A10" t="s">
        <v>31</v>
      </c>
      <c r="B10" s="5">
        <f>'Industry analysis (old)'!$B$24</f>
        <v>1118</v>
      </c>
      <c r="C10" t="s">
        <v>18</v>
      </c>
      <c r="D10" t="s">
        <v>19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1E06C-46B7-B54A-9F62-653B46F77160}">
  <dimension ref="A2:F31"/>
  <sheetViews>
    <sheetView tabSelected="1" topLeftCell="A12" zoomScale="292" zoomScaleNormal="292" workbookViewId="0">
      <selection activeCell="A33" sqref="A33"/>
    </sheetView>
  </sheetViews>
  <sheetFormatPr baseColWidth="10" defaultRowHeight="16" x14ac:dyDescent="0.2"/>
  <cols>
    <col min="1" max="1" width="34.83203125" bestFit="1" customWidth="1"/>
    <col min="2" max="2" width="11.6640625" bestFit="1" customWidth="1"/>
    <col min="4" max="4" width="53.6640625" bestFit="1" customWidth="1"/>
    <col min="5" max="5" width="112.5" bestFit="1" customWidth="1"/>
  </cols>
  <sheetData>
    <row r="2" spans="1:6" x14ac:dyDescent="0.2">
      <c r="A2" s="2" t="s">
        <v>21</v>
      </c>
    </row>
    <row r="3" spans="1:6" x14ac:dyDescent="0.2">
      <c r="A3" s="2" t="s">
        <v>5</v>
      </c>
      <c r="B3" s="2" t="s">
        <v>1</v>
      </c>
      <c r="C3" s="2" t="s">
        <v>2</v>
      </c>
      <c r="D3" s="2" t="s">
        <v>11</v>
      </c>
      <c r="E3" s="2" t="s">
        <v>3</v>
      </c>
      <c r="F3" s="2" t="s">
        <v>24</v>
      </c>
    </row>
    <row r="4" spans="1:6" x14ac:dyDescent="0.2">
      <c r="A4" t="s">
        <v>33</v>
      </c>
      <c r="B4" s="3">
        <f>110000000</f>
        <v>110000000</v>
      </c>
      <c r="C4" t="s">
        <v>6</v>
      </c>
      <c r="D4" t="s">
        <v>12</v>
      </c>
      <c r="E4" t="s">
        <v>14</v>
      </c>
      <c r="F4" t="s">
        <v>25</v>
      </c>
    </row>
    <row r="5" spans="1:6" x14ac:dyDescent="0.2">
      <c r="A5" t="s">
        <v>7</v>
      </c>
      <c r="B5" s="3">
        <f>37.968561064087</f>
        <v>37.968561064086998</v>
      </c>
      <c r="C5" t="s">
        <v>10</v>
      </c>
      <c r="D5" t="s">
        <v>13</v>
      </c>
    </row>
    <row r="6" spans="1:6" x14ac:dyDescent="0.2">
      <c r="A6" t="s">
        <v>8</v>
      </c>
      <c r="B6" s="3">
        <f>0.000826999999999999</f>
        <v>8.2699999999999896E-4</v>
      </c>
      <c r="C6" t="s">
        <v>9</v>
      </c>
      <c r="D6" t="s">
        <v>13</v>
      </c>
    </row>
    <row r="7" spans="1:6" x14ac:dyDescent="0.2">
      <c r="A7" t="s">
        <v>15</v>
      </c>
      <c r="B7" s="3">
        <f>1000</f>
        <v>1000</v>
      </c>
      <c r="C7" t="s">
        <v>16</v>
      </c>
    </row>
    <row r="8" spans="1:6" x14ac:dyDescent="0.2">
      <c r="A8" t="s">
        <v>42</v>
      </c>
      <c r="B8" s="3">
        <f>0.000001</f>
        <v>9.9999999999999995E-7</v>
      </c>
      <c r="C8" t="s">
        <v>20</v>
      </c>
    </row>
    <row r="9" spans="1:6" x14ac:dyDescent="0.2">
      <c r="A9" t="s">
        <v>45</v>
      </c>
      <c r="B9" s="4">
        <f>B4*B7*B6*B5*B8</f>
        <v>3453.9999999999895</v>
      </c>
      <c r="C9" t="s">
        <v>18</v>
      </c>
    </row>
    <row r="11" spans="1:6" x14ac:dyDescent="0.2">
      <c r="A11" t="s">
        <v>54</v>
      </c>
      <c r="B11" s="3">
        <v>2.35</v>
      </c>
      <c r="C11" t="s">
        <v>17</v>
      </c>
      <c r="D11" t="s">
        <v>43</v>
      </c>
    </row>
    <row r="12" spans="1:6" x14ac:dyDescent="0.2">
      <c r="A12" t="s">
        <v>49</v>
      </c>
      <c r="B12" s="5">
        <f>B11*1000</f>
        <v>2350</v>
      </c>
      <c r="C12" t="s">
        <v>18</v>
      </c>
    </row>
    <row r="13" spans="1:6" x14ac:dyDescent="0.2">
      <c r="A13" t="s">
        <v>48</v>
      </c>
      <c r="B13" s="7">
        <f>ROUND(B11/(B9/1000)*100,6)</f>
        <v>68.037058000000002</v>
      </c>
      <c r="C13" t="s">
        <v>50</v>
      </c>
    </row>
    <row r="15" spans="1:6" x14ac:dyDescent="0.2">
      <c r="A15" t="s">
        <v>40</v>
      </c>
      <c r="B15" s="3">
        <f>1</f>
        <v>1</v>
      </c>
      <c r="C15" t="s">
        <v>17</v>
      </c>
      <c r="D15" t="s">
        <v>26</v>
      </c>
    </row>
    <row r="16" spans="1:6" x14ac:dyDescent="0.2">
      <c r="A16" t="s">
        <v>41</v>
      </c>
      <c r="B16" s="4">
        <f>B15*1000</f>
        <v>1000</v>
      </c>
      <c r="C16" t="s">
        <v>18</v>
      </c>
    </row>
    <row r="18" spans="1:5" x14ac:dyDescent="0.2">
      <c r="A18" t="s">
        <v>51</v>
      </c>
      <c r="B18" s="7">
        <f>ROUND(B16/B9*100,6)</f>
        <v>28.95194</v>
      </c>
      <c r="C18" t="s">
        <v>50</v>
      </c>
    </row>
    <row r="20" spans="1:5" x14ac:dyDescent="0.2">
      <c r="A20" s="1" t="s">
        <v>4</v>
      </c>
      <c r="B20" s="3">
        <v>0</v>
      </c>
      <c r="C20" t="s">
        <v>18</v>
      </c>
      <c r="D20" t="s">
        <v>53</v>
      </c>
    </row>
    <row r="23" spans="1:5" x14ac:dyDescent="0.2">
      <c r="A23" s="2" t="s">
        <v>23</v>
      </c>
    </row>
    <row r="24" spans="1:5" x14ac:dyDescent="0.2">
      <c r="A24" s="2" t="s">
        <v>5</v>
      </c>
      <c r="B24" s="2" t="s">
        <v>1</v>
      </c>
      <c r="C24" s="2" t="s">
        <v>2</v>
      </c>
      <c r="D24" s="2" t="s">
        <v>11</v>
      </c>
      <c r="E24" s="2" t="s">
        <v>3</v>
      </c>
    </row>
    <row r="25" spans="1:5" x14ac:dyDescent="0.2">
      <c r="A25" t="s">
        <v>35</v>
      </c>
      <c r="B25" s="3">
        <f>4</f>
        <v>4</v>
      </c>
      <c r="C25" t="s">
        <v>17</v>
      </c>
      <c r="D25" t="s">
        <v>26</v>
      </c>
      <c r="E25" s="6" t="s">
        <v>27</v>
      </c>
    </row>
    <row r="26" spans="1:5" x14ac:dyDescent="0.2">
      <c r="A26" t="s">
        <v>36</v>
      </c>
      <c r="B26" s="3">
        <v>0.76200000000000001</v>
      </c>
      <c r="C26" t="s">
        <v>17</v>
      </c>
      <c r="D26" t="s">
        <v>28</v>
      </c>
      <c r="E26" t="s">
        <v>29</v>
      </c>
    </row>
    <row r="27" spans="1:5" x14ac:dyDescent="0.2">
      <c r="A27" t="s">
        <v>37</v>
      </c>
      <c r="B27" s="4">
        <f>(B25-B26)*1000</f>
        <v>3238</v>
      </c>
      <c r="C27" t="s">
        <v>18</v>
      </c>
    </row>
    <row r="29" spans="1:5" x14ac:dyDescent="0.2">
      <c r="A29" t="s">
        <v>38</v>
      </c>
      <c r="B29" s="3">
        <v>1.56</v>
      </c>
      <c r="C29" t="s">
        <v>17</v>
      </c>
      <c r="D29" t="s">
        <v>26</v>
      </c>
    </row>
    <row r="30" spans="1:5" x14ac:dyDescent="0.2">
      <c r="A30" t="s">
        <v>39</v>
      </c>
      <c r="B30" s="3">
        <f>0.44213</f>
        <v>0.44213000000000002</v>
      </c>
      <c r="C30" t="s">
        <v>17</v>
      </c>
      <c r="D30" t="s">
        <v>28</v>
      </c>
      <c r="E30" t="s">
        <v>29</v>
      </c>
    </row>
    <row r="31" spans="1:5" x14ac:dyDescent="0.2">
      <c r="A31" t="s">
        <v>32</v>
      </c>
      <c r="B31" s="4">
        <f>ROUND((B29-B30)*1000,0)</f>
        <v>1118</v>
      </c>
      <c r="C31" t="s">
        <v>18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0D84B-6263-694C-BAC4-EF1153B41EE0}">
  <dimension ref="A1:F24"/>
  <sheetViews>
    <sheetView zoomScale="110" zoomScaleNormal="110" workbookViewId="0">
      <selection activeCell="A3" sqref="A3"/>
    </sheetView>
  </sheetViews>
  <sheetFormatPr baseColWidth="10" defaultRowHeight="16" x14ac:dyDescent="0.2"/>
  <cols>
    <col min="1" max="1" width="34.83203125" bestFit="1" customWidth="1"/>
    <col min="4" max="4" width="53.6640625" bestFit="1" customWidth="1"/>
    <col min="5" max="5" width="112.5" bestFit="1" customWidth="1"/>
  </cols>
  <sheetData>
    <row r="1" spans="1:6" x14ac:dyDescent="0.2">
      <c r="A1" t="s">
        <v>55</v>
      </c>
    </row>
    <row r="2" spans="1:6" x14ac:dyDescent="0.2">
      <c r="A2" t="s">
        <v>56</v>
      </c>
    </row>
    <row r="4" spans="1:6" x14ac:dyDescent="0.2">
      <c r="A4" s="2" t="s">
        <v>21</v>
      </c>
    </row>
    <row r="5" spans="1:6" x14ac:dyDescent="0.2">
      <c r="F5" s="2" t="s">
        <v>24</v>
      </c>
    </row>
    <row r="6" spans="1:6" x14ac:dyDescent="0.2">
      <c r="A6" t="s">
        <v>33</v>
      </c>
      <c r="B6" s="3">
        <f>110000000</f>
        <v>110000000</v>
      </c>
      <c r="C6" t="s">
        <v>6</v>
      </c>
      <c r="D6" t="s">
        <v>12</v>
      </c>
      <c r="E6" t="s">
        <v>14</v>
      </c>
      <c r="F6" t="s">
        <v>25</v>
      </c>
    </row>
    <row r="7" spans="1:6" x14ac:dyDescent="0.2">
      <c r="A7" t="s">
        <v>7</v>
      </c>
      <c r="B7" s="3">
        <f>37.968561064087</f>
        <v>37.968561064086998</v>
      </c>
      <c r="C7" t="s">
        <v>10</v>
      </c>
      <c r="D7" t="s">
        <v>13</v>
      </c>
    </row>
    <row r="8" spans="1:6" x14ac:dyDescent="0.2">
      <c r="A8" t="s">
        <v>8</v>
      </c>
      <c r="B8" s="3">
        <f>0.000826999999999999</f>
        <v>8.2699999999999896E-4</v>
      </c>
      <c r="C8" t="s">
        <v>9</v>
      </c>
      <c r="D8" t="s">
        <v>13</v>
      </c>
    </row>
    <row r="9" spans="1:6" x14ac:dyDescent="0.2">
      <c r="A9" t="s">
        <v>15</v>
      </c>
      <c r="B9" s="3">
        <f>1000</f>
        <v>1000</v>
      </c>
      <c r="C9" t="s">
        <v>16</v>
      </c>
    </row>
    <row r="10" spans="1:6" x14ac:dyDescent="0.2">
      <c r="A10" t="s">
        <v>42</v>
      </c>
      <c r="B10" s="3">
        <f>0.000001</f>
        <v>9.9999999999999995E-7</v>
      </c>
      <c r="C10" t="s">
        <v>20</v>
      </c>
    </row>
    <row r="11" spans="1:6" x14ac:dyDescent="0.2">
      <c r="A11" t="s">
        <v>34</v>
      </c>
      <c r="B11" s="4">
        <f>B6*B9*B8*B7*B10</f>
        <v>3453.9999999999895</v>
      </c>
      <c r="C11" t="s">
        <v>18</v>
      </c>
    </row>
    <row r="13" spans="1:6" x14ac:dyDescent="0.2">
      <c r="A13" t="s">
        <v>40</v>
      </c>
      <c r="B13" s="3">
        <f>1</f>
        <v>1</v>
      </c>
      <c r="C13" t="s">
        <v>17</v>
      </c>
      <c r="D13" t="s">
        <v>26</v>
      </c>
    </row>
    <row r="14" spans="1:6" x14ac:dyDescent="0.2">
      <c r="A14" t="s">
        <v>41</v>
      </c>
      <c r="B14" s="4">
        <f>B13*1000</f>
        <v>1000</v>
      </c>
      <c r="C14" t="s">
        <v>18</v>
      </c>
    </row>
    <row r="16" spans="1:6" x14ac:dyDescent="0.2">
      <c r="A16" s="2" t="s">
        <v>23</v>
      </c>
    </row>
    <row r="17" spans="1:5" x14ac:dyDescent="0.2">
      <c r="A17" s="2" t="s">
        <v>5</v>
      </c>
      <c r="B17" s="2" t="s">
        <v>1</v>
      </c>
      <c r="C17" s="2" t="s">
        <v>2</v>
      </c>
      <c r="D17" s="2" t="s">
        <v>11</v>
      </c>
      <c r="E17" s="2" t="s">
        <v>3</v>
      </c>
    </row>
    <row r="18" spans="1:5" x14ac:dyDescent="0.2">
      <c r="A18" t="s">
        <v>35</v>
      </c>
      <c r="B18" s="3">
        <f>4</f>
        <v>4</v>
      </c>
      <c r="C18" t="s">
        <v>17</v>
      </c>
      <c r="D18" t="s">
        <v>26</v>
      </c>
      <c r="E18" s="6" t="s">
        <v>27</v>
      </c>
    </row>
    <row r="19" spans="1:5" x14ac:dyDescent="0.2">
      <c r="A19" t="s">
        <v>36</v>
      </c>
      <c r="B19" s="3">
        <v>0.76200000000000001</v>
      </c>
      <c r="C19" t="s">
        <v>17</v>
      </c>
      <c r="D19" t="s">
        <v>28</v>
      </c>
      <c r="E19" t="s">
        <v>29</v>
      </c>
    </row>
    <row r="20" spans="1:5" x14ac:dyDescent="0.2">
      <c r="A20" t="s">
        <v>37</v>
      </c>
      <c r="B20" s="4">
        <f>(B18-B19)*1000</f>
        <v>3238</v>
      </c>
      <c r="C20" t="s">
        <v>18</v>
      </c>
    </row>
    <row r="22" spans="1:5" x14ac:dyDescent="0.2">
      <c r="A22" t="s">
        <v>38</v>
      </c>
      <c r="B22" s="3">
        <v>1.56</v>
      </c>
      <c r="C22" t="s">
        <v>17</v>
      </c>
      <c r="D22" t="s">
        <v>26</v>
      </c>
    </row>
    <row r="23" spans="1:5" x14ac:dyDescent="0.2">
      <c r="A23" t="s">
        <v>39</v>
      </c>
      <c r="B23" s="3">
        <f>0.44213</f>
        <v>0.44213000000000002</v>
      </c>
      <c r="C23" t="s">
        <v>17</v>
      </c>
      <c r="D23" t="s">
        <v>28</v>
      </c>
      <c r="E23" t="s">
        <v>29</v>
      </c>
    </row>
    <row r="24" spans="1:5" x14ac:dyDescent="0.2">
      <c r="A24" t="s">
        <v>32</v>
      </c>
      <c r="B24" s="4">
        <f>ROUND((B22-B23)*1000,0)</f>
        <v>1118</v>
      </c>
      <c r="C24" t="s">
        <v>18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Industry analysis</vt:lpstr>
      <vt:lpstr>Industry analysis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Koen van Bemmelen</dc:creator>
  <cp:lastModifiedBy>Koen van Bemmelen</cp:lastModifiedBy>
  <dcterms:created xsi:type="dcterms:W3CDTF">2024-12-09T10:54:21Z</dcterms:created>
  <dcterms:modified xsi:type="dcterms:W3CDTF">2025-01-06T09:47:24Z</dcterms:modified>
</cp:coreProperties>
</file>