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2"/>
  <workbookPr showInkAnnotation="0" codeName="ThisWorkbook" autoCompressPictures="0"/>
  <mc:AlternateContent xmlns:mc="http://schemas.openxmlformats.org/markup-compatibility/2006">
    <mc:Choice Requires="x15">
      <x15ac:absPath xmlns:x15ac="http://schemas.microsoft.com/office/spreadsheetml/2010/11/ac" url="/Users/mathijsbijkerk/Github/etdataset/nodes_source_analyses/energy/energy/"/>
    </mc:Choice>
  </mc:AlternateContent>
  <xr:revisionPtr revIDLastSave="0" documentId="13_ncr:1_{0B90329D-23A8-CB49-8A8B-09CF2857C500}" xr6:coauthVersionLast="47" xr6:coauthVersionMax="47" xr10:uidLastSave="{00000000-0000-0000-0000-000000000000}"/>
  <bookViews>
    <workbookView xWindow="15220" yWindow="-28300" windowWidth="25600" windowHeight="13660" tabRatio="762" activeTab="1" xr2:uid="{00000000-000D-0000-FFFF-FFFF00000000}"/>
  </bookViews>
  <sheets>
    <sheet name="Cover sheet" sheetId="14" r:id="rId1"/>
    <sheet name="Dashboard" sheetId="12" r:id="rId2"/>
    <sheet name="Sources" sheetId="15" r:id="rId3"/>
    <sheet name="Notes" sheetId="20" r:id="rId4"/>
  </sheets>
  <definedNames>
    <definedName name="exchange_rate_2011_2010">#REF!</definedName>
    <definedName name="Final_demand_residences">#REF!</definedName>
    <definedName name="hours_a_year">#REF!</definedName>
    <definedName name="km2_to_m2">#REF!</definedName>
    <definedName name="kW_to_MW">#REF!</definedName>
    <definedName name="kW_to_W">#REF!</definedName>
    <definedName name="kWp_to_MWp">#REF!</definedName>
    <definedName name="m2_to_km2">#REF!</definedName>
    <definedName name="STC">#REF!</definedName>
    <definedName name="STC_insolation">#REF!</definedName>
    <definedName name="W_to_MW">#REF!</definedName>
    <definedName name="Wp_to_kWp">#REF!</definedName>
    <definedName name="WP_to_MWp">#REF!</definedName>
  </definedNames>
  <calcPr calcId="191029"/>
  <extLst>
    <ext xmlns:x14="http://schemas.microsoft.com/office/spreadsheetml/2009/9/main" uri="{79F54976-1DA5-4618-B147-4CDE4B953A38}">
      <x14:workbookPr defaultImageDpi="32767"/>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D84" i="20" l="1"/>
  <c r="D83" i="20"/>
  <c r="D82" i="20"/>
  <c r="D81" i="20"/>
  <c r="C65" i="20"/>
  <c r="C66" i="20" s="1"/>
  <c r="C50" i="20"/>
  <c r="C51" i="20" s="1"/>
  <c r="C49" i="20"/>
  <c r="E32" i="12"/>
  <c r="C4" i="20"/>
  <c r="E81" i="20" l="1"/>
  <c r="D69" i="20"/>
  <c r="E69" i="20" s="1"/>
  <c r="D70" i="20"/>
  <c r="E70" i="20" s="1"/>
  <c r="D71" i="20"/>
  <c r="E71" i="20" s="1"/>
  <c r="C3" i="20"/>
  <c r="E17" i="12" s="1"/>
  <c r="C38" i="20"/>
  <c r="C12" i="20" s="1"/>
  <c r="E23" i="12" s="1"/>
  <c r="C37" i="20"/>
  <c r="C11" i="20" s="1"/>
  <c r="E21" i="12" s="1"/>
  <c r="C27" i="20"/>
  <c r="C2" i="20" s="1"/>
  <c r="E12" i="12" s="1"/>
  <c r="C31" i="20"/>
  <c r="C32" i="20" s="1"/>
  <c r="C39" i="20" s="1"/>
  <c r="C13" i="20" s="1"/>
  <c r="E24" i="12" s="1"/>
  <c r="C78" i="20" l="1"/>
  <c r="C79" i="20" l="1"/>
  <c r="D77" i="20" s="1"/>
  <c r="E77" i="20" s="1"/>
  <c r="C6" i="20" s="1"/>
  <c r="E13" i="12" s="1"/>
  <c r="C8" i="20"/>
  <c r="E15" i="12" s="1"/>
  <c r="D85" i="20"/>
  <c r="E72" i="20"/>
  <c r="E82" i="20" l="1"/>
  <c r="C9" i="20" s="1"/>
  <c r="E16" i="12" s="1"/>
  <c r="D78" i="20"/>
  <c r="E84" i="20" l="1"/>
  <c r="E85" i="20" s="1"/>
  <c r="D79" i="20"/>
  <c r="E78" i="20"/>
  <c r="E79" i="20" l="1"/>
  <c r="C7" i="20"/>
  <c r="E14" i="12" s="1"/>
</calcChain>
</file>

<file path=xl/sharedStrings.xml><?xml version="1.0" encoding="utf-8"?>
<sst xmlns="http://schemas.openxmlformats.org/spreadsheetml/2006/main" count="242" uniqueCount="172">
  <si>
    <t>Source</t>
  </si>
  <si>
    <t>-</t>
  </si>
  <si>
    <t>Value</t>
  </si>
  <si>
    <t>Definition</t>
  </si>
  <si>
    <t>Unit</t>
  </si>
  <si>
    <t>Link</t>
  </si>
  <si>
    <t>Cover Sheet</t>
  </si>
  <si>
    <t>Document</t>
  </si>
  <si>
    <t>Country</t>
  </si>
  <si>
    <t>Organization</t>
  </si>
  <si>
    <t>Definition on the sources</t>
  </si>
  <si>
    <t>Type</t>
  </si>
  <si>
    <t>Date published</t>
  </si>
  <si>
    <t>Date retrieved</t>
  </si>
  <si>
    <t>Attribute</t>
  </si>
  <si>
    <t>free_co2_factor</t>
  </si>
  <si>
    <t>Legend</t>
  </si>
  <si>
    <t>Cells</t>
  </si>
  <si>
    <t>Intermediate (calculation)</t>
  </si>
  <si>
    <t>Result</t>
  </si>
  <si>
    <t>Manual input</t>
  </si>
  <si>
    <t>Reference to manual input or data input</t>
  </si>
  <si>
    <t>Tabs</t>
  </si>
  <si>
    <t>Introductory</t>
  </si>
  <si>
    <t>Dashboard</t>
  </si>
  <si>
    <t>Research data</t>
  </si>
  <si>
    <t>Sources</t>
  </si>
  <si>
    <t>Results</t>
  </si>
  <si>
    <t>Main calculations</t>
  </si>
  <si>
    <t>Additional calculations</t>
  </si>
  <si>
    <t>Output to csv</t>
  </si>
  <si>
    <t>Author</t>
  </si>
  <si>
    <t>Technical</t>
  </si>
  <si>
    <t>ETM Library URL</t>
  </si>
  <si>
    <t xml:space="preserve">This sheet summarizes all node attributes formatted in the way they are used by the Energy Transition Model. Use the Excel formulas to find the original data and sources for these numbers. You can also use this document to update the attribute value. Once you have finished updating, save this document and run rake import:node NODE="nodename" to update the node attributes on ETSource. 
</t>
  </si>
  <si>
    <t>Overview</t>
  </si>
  <si>
    <t>typical input capacity</t>
  </si>
  <si>
    <t>MW</t>
  </si>
  <si>
    <t>full load hours</t>
  </si>
  <si>
    <t>hrs</t>
  </si>
  <si>
    <t>availability</t>
  </si>
  <si>
    <t>technical lifetime</t>
  </si>
  <si>
    <t>yr</t>
  </si>
  <si>
    <t>investment costs</t>
  </si>
  <si>
    <t>€</t>
  </si>
  <si>
    <t>fixed O&amp;M</t>
  </si>
  <si>
    <t>€/y</t>
  </si>
  <si>
    <t>variable O&amp;M</t>
  </si>
  <si>
    <t>€/flh</t>
  </si>
  <si>
    <t>original</t>
  </si>
  <si>
    <t>total</t>
  </si>
  <si>
    <t>h/yr</t>
  </si>
  <si>
    <t>typical_input_capacity</t>
  </si>
  <si>
    <t>full_load_hours</t>
  </si>
  <si>
    <t>Cost</t>
  </si>
  <si>
    <t>initial_investment</t>
  </si>
  <si>
    <t>euro</t>
  </si>
  <si>
    <t>ccs_investment</t>
  </si>
  <si>
    <t>fixed_operation_and_maintenance_costs_per_year</t>
  </si>
  <si>
    <t>euro/yr</t>
  </si>
  <si>
    <r>
      <t>variable_operation_and_maintenance_costs_per_</t>
    </r>
    <r>
      <rPr>
        <sz val="12"/>
        <color theme="1"/>
        <rFont val="Calibri"/>
        <family val="2"/>
        <scheme val="minor"/>
      </rPr>
      <t>full_load_hour</t>
    </r>
  </si>
  <si>
    <t>euro/flh</t>
  </si>
  <si>
    <t>variable_operation_and_maintenance_costs_for_ccs_per_full_load_hour</t>
  </si>
  <si>
    <t>cost_of_installing</t>
  </si>
  <si>
    <r>
      <t>decommis</t>
    </r>
    <r>
      <rPr>
        <sz val="12"/>
        <color theme="1"/>
        <rFont val="Calibri"/>
        <family val="2"/>
        <scheme val="minor"/>
      </rPr>
      <t>s</t>
    </r>
    <r>
      <rPr>
        <sz val="12"/>
        <color theme="1"/>
        <rFont val="Calibri"/>
        <family val="2"/>
        <scheme val="minor"/>
      </rPr>
      <t>ioning_costs</t>
    </r>
  </si>
  <si>
    <t>takes_part_in_ets</t>
  </si>
  <si>
    <t>yes=1, no=0</t>
  </si>
  <si>
    <t>Other</t>
  </si>
  <si>
    <t>technical_lifetime</t>
  </si>
  <si>
    <t>years</t>
  </si>
  <si>
    <t>construction_time</t>
  </si>
  <si>
    <t>h</t>
  </si>
  <si>
    <t>Initial investment costs</t>
  </si>
  <si>
    <r>
      <t>Fixed operational and maintenance costs per year</t>
    </r>
    <r>
      <rPr>
        <sz val="12"/>
        <color theme="1"/>
        <rFont val="Calibri"/>
        <family val="2"/>
        <scheme val="minor"/>
      </rPr>
      <t xml:space="preserve"> (incl. ccs)</t>
    </r>
  </si>
  <si>
    <r>
      <t xml:space="preserve">Variable operation and maintenance costs per </t>
    </r>
    <r>
      <rPr>
        <sz val="12"/>
        <color theme="1"/>
        <rFont val="Calibri"/>
        <family val="2"/>
        <scheme val="minor"/>
      </rPr>
      <t>flh</t>
    </r>
  </si>
  <si>
    <t>Installation costs</t>
  </si>
  <si>
    <t>Decommissioning costs</t>
  </si>
  <si>
    <t>wacc</t>
  </si>
  <si>
    <t>%</t>
  </si>
  <si>
    <t>Weighted average cost of capita</t>
  </si>
  <si>
    <t>See https://docs.energytransitionmodel.com/main/cost-wacc/</t>
  </si>
  <si>
    <t>Technical lifetime of the plant</t>
  </si>
  <si>
    <t xml:space="preserve">Construction time of the plant </t>
  </si>
  <si>
    <t>Kyra de Haan</t>
  </si>
  <si>
    <t>Quintel assumption</t>
  </si>
  <si>
    <t>gasoline</t>
  </si>
  <si>
    <t>bioethanol</t>
  </si>
  <si>
    <t>hydrogen</t>
  </si>
  <si>
    <t>yield</t>
  </si>
  <si>
    <t>De Jong et al. (2018)</t>
  </si>
  <si>
    <t>De Jong et al. (2015)</t>
  </si>
  <si>
    <t>t / day</t>
  </si>
  <si>
    <t>Geleynse et al. (2018)</t>
  </si>
  <si>
    <t>hydrogen required in hydrogenation process</t>
  </si>
  <si>
    <t>bioethanol input</t>
  </si>
  <si>
    <t>hydrogen input</t>
  </si>
  <si>
    <t>MJ/kg</t>
  </si>
  <si>
    <t>Conversion</t>
  </si>
  <si>
    <t>ratio</t>
  </si>
  <si>
    <t>MJ / day</t>
  </si>
  <si>
    <t>MJ hydrogen / MJ bioethanol</t>
  </si>
  <si>
    <t>Geleynse et al. (2018):</t>
  </si>
  <si>
    <t>Product output</t>
  </si>
  <si>
    <t>mass yield</t>
  </si>
  <si>
    <t>product distribution:</t>
  </si>
  <si>
    <t>jet</t>
  </si>
  <si>
    <t>diesel</t>
  </si>
  <si>
    <t>kg product / kg bioethanol</t>
  </si>
  <si>
    <t>kg</t>
  </si>
  <si>
    <t>LHVs (copied from carrier values in ETSource)</t>
  </si>
  <si>
    <t>biokerosene</t>
  </si>
  <si>
    <t>biodiesel</t>
  </si>
  <si>
    <t>MJ</t>
  </si>
  <si>
    <t>kg product / MJ bioethanol</t>
  </si>
  <si>
    <t>total product yield per MJ bioethanol</t>
  </si>
  <si>
    <t>Feedstock</t>
  </si>
  <si>
    <t>input</t>
  </si>
  <si>
    <t>output</t>
  </si>
  <si>
    <t>biogasoline</t>
  </si>
  <si>
    <t>loss</t>
  </si>
  <si>
    <t>corrected for 1 MJ input</t>
  </si>
  <si>
    <t>14-10-2025</t>
  </si>
  <si>
    <t>Subject</t>
  </si>
  <si>
    <t>The Alcohol-to-Jet Conversion Pathway for Drop-In Biofuels: Techno-Economic Evaluation</t>
  </si>
  <si>
    <t>https://chemistry-europe.onlinelibrary.wiley.com/doi/abs/10.1002/cssc.201801690</t>
  </si>
  <si>
    <t>GJ products / GJ feedstock</t>
  </si>
  <si>
    <t>from De Jong et al. (2018)</t>
  </si>
  <si>
    <t>t / t feedstock</t>
  </si>
  <si>
    <t>from De Jong et al. (2015)</t>
  </si>
  <si>
    <t>it seems better to rather conservative in yield estimation, but the researched from De Jong et al. lack detail about feestock output fractions</t>
  </si>
  <si>
    <t>therefore, the mass fractions from Geleynse et al. are used, but yield from De Jong et al (2015) is used.</t>
  </si>
  <si>
    <t>from Geleynse et al. (2018)</t>
  </si>
  <si>
    <t>feestock output</t>
  </si>
  <si>
    <t>product yield</t>
  </si>
  <si>
    <t>energy yield</t>
  </si>
  <si>
    <t xml:space="preserve">mass yield from Geleynse et al. seem higher than the yields from De Jong et al. </t>
  </si>
  <si>
    <t>comes close to energy yield from De Jong et al. (2018)</t>
  </si>
  <si>
    <t>correction: biokerosene and biodiesel proportionally increased</t>
  </si>
  <si>
    <t>De Jong et al. (2015):</t>
  </si>
  <si>
    <t>De Jong et al. (2018):</t>
  </si>
  <si>
    <t>Output product yields</t>
  </si>
  <si>
    <t>Geleynse et al.</t>
  </si>
  <si>
    <t>De Jong et al.</t>
  </si>
  <si>
    <t>Renewable jet fuel supply scenarios in the European Union in 2021–2030 in the context of proposed biofuel policy and competing biomass demand</t>
  </si>
  <si>
    <t>https://onlinelibrary.wiley.com/doi/10.1111/gcbb.12525</t>
  </si>
  <si>
    <t>The feasibility of short-term production strategies for renewable jet fuels – a comprehensive techno-economic comparison</t>
  </si>
  <si>
    <t>https://scijournals.onlinelibrary.wiley.com/doi/abs/10.1002/bbb.1613</t>
  </si>
  <si>
    <t>Investment costs</t>
  </si>
  <si>
    <t>million $</t>
  </si>
  <si>
    <t>million $ / y</t>
  </si>
  <si>
    <t>million $ /y</t>
  </si>
  <si>
    <t>production scale</t>
  </si>
  <si>
    <t>tonne biothanol input / day</t>
  </si>
  <si>
    <t>euro per dollar</t>
  </si>
  <si>
    <t>euro per dollar 2024</t>
  </si>
  <si>
    <t>https://www.ecb.europa.eu/stats/policy_and_exchange_rates/euro_reference_exchange_rates/html/eurofxref-graph-usd.en.html</t>
  </si>
  <si>
    <t>conversion</t>
  </si>
  <si>
    <t>variable O&amp;M per flh</t>
  </si>
  <si>
    <t>Scale and costs</t>
  </si>
  <si>
    <t>input.bio_ethanol</t>
  </si>
  <si>
    <t>input.hydrogen</t>
  </si>
  <si>
    <t>ouptut.bio_kerosene</t>
  </si>
  <si>
    <t>output.biodiesel</t>
  </si>
  <si>
    <t>Plant size and costs</t>
  </si>
  <si>
    <t>output.bio_kerosene</t>
  </si>
  <si>
    <t>Copied from energy_production_hvo_bio_kerosene</t>
  </si>
  <si>
    <t>No CCS</t>
  </si>
  <si>
    <t>No data available, assumed to be 0</t>
  </si>
  <si>
    <t>energy_production_bio_ethanol_to_jet</t>
  </si>
  <si>
    <t>assumption: biogasoline not modelled in ETM. It doesn't make sense to instead assume bioethanol output (since biogasoline is generally modelled as bioethanol in the ETM) for proces with bioethanol input.</t>
  </si>
  <si>
    <t>therefore, biokerosene and biodiesel are proportionally increased</t>
  </si>
  <si>
    <t>Quintel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</si>
</sst>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0.000"/>
    <numFmt numFmtId="166" formatCode="0.0000"/>
    <numFmt numFmtId="167" formatCode="_ * #,##0_ ;_ * \-#,##0_ ;_ * &quot;-&quot;??_ ;_ @_ "/>
  </numFmts>
  <fonts count="30">
    <font>
      <sz val="12"/>
      <color theme="1"/>
      <name val="Lettertype hoofdtekst"/>
      <family val="2"/>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u/>
      <sz val="12"/>
      <color theme="10"/>
      <name val="Lettertype hoofdtekst"/>
      <family val="2"/>
    </font>
    <font>
      <u/>
      <sz val="12"/>
      <color theme="11"/>
      <name val="Lettertype hoofdtekst"/>
      <family val="2"/>
    </font>
    <font>
      <b/>
      <sz val="12"/>
      <color theme="1"/>
      <name val="Calibri"/>
      <family val="2"/>
      <scheme val="minor"/>
    </font>
    <font>
      <sz val="12"/>
      <color rgb="FF000000"/>
      <name val="Calibri"/>
      <family val="2"/>
      <scheme val="minor"/>
    </font>
    <font>
      <b/>
      <sz val="12"/>
      <color rgb="FF000000"/>
      <name val="Calibri"/>
      <family val="2"/>
      <scheme val="minor"/>
    </font>
    <font>
      <b/>
      <sz val="11"/>
      <color rgb="FF000000"/>
      <name val="Calibri"/>
      <family val="2"/>
      <scheme val="minor"/>
    </font>
    <font>
      <b/>
      <sz val="16"/>
      <color rgb="FF1F497D"/>
      <name val="Calibri"/>
      <family val="2"/>
      <scheme val="minor"/>
    </font>
    <font>
      <sz val="12"/>
      <name val="Calibri"/>
      <family val="2"/>
      <scheme val="minor"/>
    </font>
    <font>
      <b/>
      <sz val="12"/>
      <name val="Calibri"/>
      <family val="2"/>
      <scheme val="minor"/>
    </font>
    <font>
      <i/>
      <sz val="12"/>
      <color theme="1"/>
      <name val="Calibri"/>
      <family val="2"/>
      <scheme val="minor"/>
    </font>
    <font>
      <sz val="12"/>
      <color rgb="FF000000"/>
      <name val="Calibri"/>
      <family val="2"/>
    </font>
    <font>
      <sz val="8"/>
      <name val="Lettertype hoofdtekst"/>
      <family val="2"/>
    </font>
    <font>
      <sz val="12"/>
      <name val="Calibri"/>
      <family val="2"/>
    </font>
    <font>
      <b/>
      <sz val="12"/>
      <name val="Calibri"/>
      <family val="2"/>
    </font>
    <font>
      <b/>
      <sz val="8"/>
      <color rgb="FF969696"/>
      <name val="Calibri"/>
      <family val="2"/>
    </font>
    <font>
      <b/>
      <sz val="8"/>
      <color rgb="FF000000"/>
      <name val="Calibri"/>
      <family val="2"/>
    </font>
    <font>
      <b/>
      <sz val="8"/>
      <name val="Calibri"/>
      <family val="2"/>
    </font>
    <font>
      <sz val="8"/>
      <color rgb="FF969696"/>
      <name val="Calibri"/>
      <family val="2"/>
    </font>
    <font>
      <sz val="8"/>
      <color rgb="FF000000"/>
      <name val="Calibri"/>
      <family val="2"/>
    </font>
    <font>
      <b/>
      <sz val="14"/>
      <color theme="1"/>
      <name val="Calibri"/>
      <family val="2"/>
      <scheme val="minor"/>
    </font>
    <font>
      <u/>
      <sz val="12"/>
      <name val="Calibri"/>
      <family val="2"/>
      <scheme val="minor"/>
    </font>
  </fonts>
  <fills count="13">
    <fill>
      <patternFill patternType="none"/>
    </fill>
    <fill>
      <patternFill patternType="gray125"/>
    </fill>
    <fill>
      <patternFill patternType="solid">
        <fgColor theme="0"/>
        <bgColor indexed="64"/>
      </patternFill>
    </fill>
    <fill>
      <patternFill patternType="solid">
        <fgColor theme="0"/>
        <bgColor rgb="FF000000"/>
      </patternFill>
    </fill>
    <fill>
      <patternFill patternType="solid">
        <fgColor theme="2"/>
        <bgColor indexed="64"/>
      </patternFill>
    </fill>
    <fill>
      <patternFill patternType="solid">
        <fgColor rgb="FFFFFF00"/>
        <bgColor indexed="64"/>
      </patternFill>
    </fill>
    <fill>
      <patternFill patternType="solid">
        <fgColor theme="6" tint="0.39997558519241921"/>
        <bgColor indexed="64"/>
      </patternFill>
    </fill>
    <fill>
      <patternFill patternType="solid">
        <fgColor theme="6" tint="0.79998168889431442"/>
        <bgColor indexed="64"/>
      </patternFill>
    </fill>
    <fill>
      <patternFill patternType="solid">
        <fgColor theme="5" tint="0.39997558519241921"/>
        <bgColor indexed="64"/>
      </patternFill>
    </fill>
    <fill>
      <patternFill patternType="solid">
        <fgColor theme="8" tint="0.39997558519241921"/>
        <bgColor indexed="64"/>
      </patternFill>
    </fill>
    <fill>
      <patternFill patternType="solid">
        <fgColor theme="8" tint="0.79998168889431442"/>
        <bgColor indexed="64"/>
      </patternFill>
    </fill>
    <fill>
      <patternFill patternType="solid">
        <fgColor theme="7" tint="0.39997558519241921"/>
        <bgColor indexed="64"/>
      </patternFill>
    </fill>
    <fill>
      <patternFill patternType="solid">
        <fgColor rgb="FFFFFFFF"/>
        <bgColor rgb="FF000000"/>
      </patternFill>
    </fill>
  </fills>
  <borders count="21">
    <border>
      <left/>
      <right/>
      <top/>
      <bottom/>
      <diagonal/>
    </border>
    <border>
      <left style="thin">
        <color auto="1"/>
      </left>
      <right/>
      <top/>
      <bottom style="thin">
        <color auto="1"/>
      </bottom>
      <diagonal/>
    </border>
    <border>
      <left/>
      <right/>
      <top style="thin">
        <color auto="1"/>
      </top>
      <bottom/>
      <diagonal/>
    </border>
    <border>
      <left style="medium">
        <color auto="1"/>
      </left>
      <right/>
      <top style="medium">
        <color auto="1"/>
      </top>
      <bottom/>
      <diagonal/>
    </border>
    <border>
      <left/>
      <right/>
      <top style="medium">
        <color auto="1"/>
      </top>
      <bottom/>
      <diagonal/>
    </border>
    <border>
      <left/>
      <right style="medium">
        <color auto="1"/>
      </right>
      <top/>
      <bottom/>
      <diagonal/>
    </border>
    <border>
      <left style="medium">
        <color auto="1"/>
      </left>
      <right/>
      <top/>
      <bottom/>
      <diagonal/>
    </border>
    <border>
      <left style="thin">
        <color auto="1"/>
      </left>
      <right/>
      <top/>
      <bottom/>
      <diagonal/>
    </border>
    <border>
      <left/>
      <right style="thin">
        <color auto="1"/>
      </right>
      <top/>
      <bottom/>
      <diagonal/>
    </border>
    <border>
      <left/>
      <right/>
      <top/>
      <bottom style="thin">
        <color auto="1"/>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right style="thin">
        <color auto="1"/>
      </right>
      <top style="thin">
        <color auto="1"/>
      </top>
      <bottom/>
      <diagonal/>
    </border>
    <border>
      <left/>
      <right style="thin">
        <color auto="1"/>
      </right>
      <top/>
      <bottom style="thin">
        <color auto="1"/>
      </bottom>
      <diagonal/>
    </border>
    <border>
      <left/>
      <right style="medium">
        <color auto="1"/>
      </right>
      <top style="medium">
        <color auto="1"/>
      </top>
      <bottom/>
      <diagonal/>
    </border>
    <border>
      <left style="medium">
        <color auto="1"/>
      </left>
      <right/>
      <top/>
      <bottom style="thin">
        <color auto="1"/>
      </bottom>
      <diagonal/>
    </border>
    <border>
      <left style="thin">
        <color auto="1"/>
      </left>
      <right/>
      <top style="thin">
        <color auto="1"/>
      </top>
      <bottom/>
      <diagonal/>
    </border>
    <border>
      <left style="medium">
        <color auto="1"/>
      </left>
      <right style="medium">
        <color auto="1"/>
      </right>
      <top style="medium">
        <color auto="1"/>
      </top>
      <bottom style="medium">
        <color auto="1"/>
      </bottom>
      <diagonal/>
    </border>
    <border>
      <left/>
      <right style="medium">
        <color auto="1"/>
      </right>
      <top/>
      <bottom style="thin">
        <color auto="1"/>
      </bottom>
      <diagonal/>
    </border>
    <border>
      <left style="thin">
        <color indexed="64"/>
      </left>
      <right/>
      <top style="medium">
        <color auto="1"/>
      </top>
      <bottom/>
      <diagonal/>
    </border>
  </borders>
  <cellStyleXfs count="357">
    <xf numFmtId="0" fontId="0" fillId="0" borderId="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cellStyleXfs>
  <cellXfs count="130">
    <xf numFmtId="0" fontId="0" fillId="0" borderId="0" xfId="0"/>
    <xf numFmtId="0" fontId="12" fillId="3" borderId="7" xfId="0" applyFont="1" applyFill="1" applyBorder="1"/>
    <xf numFmtId="0" fontId="13" fillId="3" borderId="17" xfId="0" applyFont="1" applyFill="1" applyBorder="1"/>
    <xf numFmtId="0" fontId="14" fillId="3" borderId="7" xfId="0" applyFont="1" applyFill="1" applyBorder="1" applyAlignment="1">
      <alignment vertical="center"/>
    </xf>
    <xf numFmtId="0" fontId="14" fillId="3" borderId="1" xfId="0" applyFont="1" applyFill="1" applyBorder="1" applyAlignment="1">
      <alignment vertical="center"/>
    </xf>
    <xf numFmtId="0" fontId="12" fillId="3" borderId="0" xfId="0" applyFont="1" applyFill="1"/>
    <xf numFmtId="0" fontId="11" fillId="2" borderId="0" xfId="0" applyFont="1" applyFill="1"/>
    <xf numFmtId="0" fontId="11" fillId="2" borderId="5" xfId="0" applyFont="1" applyFill="1" applyBorder="1"/>
    <xf numFmtId="0" fontId="11" fillId="2" borderId="9" xfId="0" applyFont="1" applyFill="1" applyBorder="1"/>
    <xf numFmtId="0" fontId="11" fillId="0" borderId="9" xfId="0" applyFont="1" applyBorder="1"/>
    <xf numFmtId="0" fontId="13" fillId="0" borderId="9" xfId="0" applyFont="1" applyBorder="1"/>
    <xf numFmtId="49" fontId="11" fillId="2" borderId="0" xfId="0" applyNumberFormat="1" applyFont="1" applyFill="1"/>
    <xf numFmtId="49" fontId="11" fillId="2" borderId="9" xfId="0" applyNumberFormat="1" applyFont="1" applyFill="1" applyBorder="1"/>
    <xf numFmtId="0" fontId="11" fillId="2" borderId="4" xfId="0" applyFont="1" applyFill="1" applyBorder="1"/>
    <xf numFmtId="0" fontId="8" fillId="2" borderId="0" xfId="0" applyFont="1" applyFill="1"/>
    <xf numFmtId="0" fontId="12" fillId="0" borderId="0" xfId="0" applyFont="1"/>
    <xf numFmtId="0" fontId="11" fillId="0" borderId="16" xfId="0" applyFont="1" applyBorder="1"/>
    <xf numFmtId="0" fontId="11" fillId="2" borderId="6" xfId="0" applyFont="1" applyFill="1" applyBorder="1"/>
    <xf numFmtId="0" fontId="12" fillId="3" borderId="17" xfId="0" applyFont="1" applyFill="1" applyBorder="1"/>
    <xf numFmtId="0" fontId="12" fillId="3" borderId="2" xfId="0" applyFont="1" applyFill="1" applyBorder="1"/>
    <xf numFmtId="0" fontId="8" fillId="2" borderId="2" xfId="0" applyFont="1" applyFill="1" applyBorder="1"/>
    <xf numFmtId="0" fontId="15" fillId="3" borderId="0" xfId="0" applyFont="1" applyFill="1"/>
    <xf numFmtId="0" fontId="8" fillId="2" borderId="7" xfId="0" applyFont="1" applyFill="1" applyBorder="1"/>
    <xf numFmtId="0" fontId="13" fillId="3" borderId="0" xfId="0" applyFont="1" applyFill="1"/>
    <xf numFmtId="0" fontId="7" fillId="2" borderId="0" xfId="0" applyFont="1" applyFill="1"/>
    <xf numFmtId="0" fontId="6" fillId="2" borderId="0" xfId="0" applyFont="1" applyFill="1"/>
    <xf numFmtId="0" fontId="6" fillId="2" borderId="4" xfId="0" applyFont="1" applyFill="1" applyBorder="1"/>
    <xf numFmtId="49" fontId="6" fillId="2" borderId="0" xfId="0" applyNumberFormat="1" applyFont="1" applyFill="1"/>
    <xf numFmtId="49" fontId="6" fillId="2" borderId="4" xfId="0" applyNumberFormat="1" applyFont="1" applyFill="1" applyBorder="1"/>
    <xf numFmtId="0" fontId="16" fillId="2" borderId="0" xfId="0" applyFont="1" applyFill="1"/>
    <xf numFmtId="0" fontId="17" fillId="2" borderId="0" xfId="0" applyFont="1" applyFill="1"/>
    <xf numFmtId="0" fontId="11" fillId="2" borderId="17" xfId="0" applyFont="1" applyFill="1" applyBorder="1"/>
    <xf numFmtId="0" fontId="5" fillId="2" borderId="2" xfId="0" applyFont="1" applyFill="1" applyBorder="1"/>
    <xf numFmtId="0" fontId="11" fillId="2" borderId="7" xfId="0" applyFont="1" applyFill="1" applyBorder="1"/>
    <xf numFmtId="0" fontId="5" fillId="2" borderId="18" xfId="0" applyFont="1" applyFill="1" applyBorder="1"/>
    <xf numFmtId="0" fontId="5" fillId="2" borderId="7" xfId="0" applyFont="1" applyFill="1" applyBorder="1"/>
    <xf numFmtId="0" fontId="11" fillId="2" borderId="19" xfId="0" applyFont="1" applyFill="1" applyBorder="1"/>
    <xf numFmtId="165" fontId="16" fillId="2" borderId="0" xfId="0" applyNumberFormat="1" applyFont="1" applyFill="1"/>
    <xf numFmtId="17" fontId="16" fillId="2" borderId="0" xfId="0" applyNumberFormat="1" applyFont="1" applyFill="1"/>
    <xf numFmtId="0" fontId="21" fillId="12" borderId="0" xfId="0" applyFont="1" applyFill="1"/>
    <xf numFmtId="0" fontId="22" fillId="12" borderId="0" xfId="0" applyFont="1" applyFill="1"/>
    <xf numFmtId="0" fontId="6" fillId="2" borderId="20" xfId="0" applyFont="1" applyFill="1" applyBorder="1"/>
    <xf numFmtId="0" fontId="6" fillId="2" borderId="7" xfId="0" applyFont="1" applyFill="1" applyBorder="1"/>
    <xf numFmtId="0" fontId="6" fillId="2" borderId="1" xfId="0" applyFont="1" applyFill="1" applyBorder="1"/>
    <xf numFmtId="1" fontId="16" fillId="2" borderId="0" xfId="0" applyNumberFormat="1" applyFont="1" applyFill="1"/>
    <xf numFmtId="167" fontId="16" fillId="2" borderId="0" xfId="0" applyNumberFormat="1" applyFont="1" applyFill="1"/>
    <xf numFmtId="4" fontId="16" fillId="2" borderId="0" xfId="0" applyNumberFormat="1" applyFont="1" applyFill="1"/>
    <xf numFmtId="0" fontId="4" fillId="2" borderId="0" xfId="0" applyFont="1" applyFill="1"/>
    <xf numFmtId="0" fontId="4" fillId="0" borderId="0" xfId="0" applyFont="1" applyAlignment="1">
      <alignment vertical="center"/>
    </xf>
    <xf numFmtId="0" fontId="12" fillId="0" borderId="0" xfId="0" applyFont="1" applyAlignment="1">
      <alignment vertical="center"/>
    </xf>
    <xf numFmtId="2" fontId="4" fillId="2" borderId="18" xfId="0" applyNumberFormat="1" applyFont="1" applyFill="1" applyBorder="1" applyAlignment="1">
      <alignment vertical="center"/>
    </xf>
    <xf numFmtId="2" fontId="4" fillId="2" borderId="18" xfId="0" applyNumberFormat="1" applyFont="1" applyFill="1" applyBorder="1"/>
    <xf numFmtId="164" fontId="4" fillId="2" borderId="18" xfId="0" applyNumberFormat="1" applyFont="1" applyFill="1" applyBorder="1"/>
    <xf numFmtId="0" fontId="4" fillId="0" borderId="0" xfId="0" applyFont="1"/>
    <xf numFmtId="166" fontId="4" fillId="0" borderId="0" xfId="0" applyNumberFormat="1" applyFont="1"/>
    <xf numFmtId="166" fontId="12" fillId="0" borderId="0" xfId="0" applyNumberFormat="1" applyFont="1"/>
    <xf numFmtId="164" fontId="4" fillId="2" borderId="0" xfId="0" applyNumberFormat="1" applyFont="1" applyFill="1"/>
    <xf numFmtId="0" fontId="12" fillId="2" borderId="0" xfId="0" applyFont="1" applyFill="1"/>
    <xf numFmtId="0" fontId="4" fillId="2" borderId="18" xfId="0" applyFont="1" applyFill="1" applyBorder="1"/>
    <xf numFmtId="0" fontId="4" fillId="2" borderId="3" xfId="0" applyFont="1" applyFill="1" applyBorder="1"/>
    <xf numFmtId="0" fontId="4" fillId="2" borderId="15" xfId="0" applyFont="1" applyFill="1" applyBorder="1"/>
    <xf numFmtId="0" fontId="11" fillId="2" borderId="6" xfId="0" applyFont="1" applyFill="1" applyBorder="1" applyAlignment="1">
      <alignment vertical="center"/>
    </xf>
    <xf numFmtId="0" fontId="11" fillId="0" borderId="0" xfId="0" applyFont="1" applyAlignment="1">
      <alignment vertical="center"/>
    </xf>
    <xf numFmtId="0" fontId="28" fillId="2" borderId="0" xfId="0" applyFont="1" applyFill="1" applyAlignment="1">
      <alignment vertical="center"/>
    </xf>
    <xf numFmtId="0" fontId="28" fillId="2" borderId="5" xfId="0" applyFont="1" applyFill="1" applyBorder="1" applyAlignment="1">
      <alignment vertical="center"/>
    </xf>
    <xf numFmtId="165" fontId="4" fillId="2" borderId="18" xfId="0" applyNumberFormat="1" applyFont="1" applyFill="1" applyBorder="1" applyAlignment="1">
      <alignment vertical="center"/>
    </xf>
    <xf numFmtId="0" fontId="4" fillId="2" borderId="6" xfId="0" applyFont="1" applyFill="1" applyBorder="1"/>
    <xf numFmtId="0" fontId="4" fillId="2" borderId="5" xfId="0" applyFont="1" applyFill="1" applyBorder="1"/>
    <xf numFmtId="0" fontId="4" fillId="2" borderId="6" xfId="0" applyFont="1" applyFill="1" applyBorder="1" applyAlignment="1">
      <alignment vertical="center"/>
    </xf>
    <xf numFmtId="0" fontId="4" fillId="2" borderId="0" xfId="0" applyFont="1" applyFill="1" applyAlignment="1">
      <alignment vertical="center"/>
    </xf>
    <xf numFmtId="0" fontId="4" fillId="2" borderId="5" xfId="0" applyFont="1" applyFill="1" applyBorder="1" applyAlignment="1">
      <alignment vertical="center"/>
    </xf>
    <xf numFmtId="0" fontId="19" fillId="12" borderId="18" xfId="0" applyFont="1" applyFill="1" applyBorder="1"/>
    <xf numFmtId="166" fontId="4" fillId="2" borderId="6" xfId="0" applyNumberFormat="1" applyFont="1" applyFill="1" applyBorder="1"/>
    <xf numFmtId="166" fontId="4" fillId="2" borderId="5" xfId="0" applyNumberFormat="1" applyFont="1" applyFill="1" applyBorder="1"/>
    <xf numFmtId="0" fontId="4" fillId="2" borderId="10" xfId="0" applyFont="1" applyFill="1" applyBorder="1"/>
    <xf numFmtId="0" fontId="4" fillId="2" borderId="11" xfId="0" applyFont="1" applyFill="1" applyBorder="1"/>
    <xf numFmtId="0" fontId="4" fillId="2" borderId="12" xfId="0" applyFont="1" applyFill="1" applyBorder="1"/>
    <xf numFmtId="0" fontId="3" fillId="2" borderId="18" xfId="0" applyFont="1" applyFill="1" applyBorder="1"/>
    <xf numFmtId="0" fontId="23" fillId="3" borderId="0" xfId="0" applyFont="1" applyFill="1" applyAlignment="1">
      <alignment horizontal="left" vertical="top"/>
    </xf>
    <xf numFmtId="0" fontId="24" fillId="3" borderId="0" xfId="0" applyFont="1" applyFill="1" applyAlignment="1">
      <alignment horizontal="right" vertical="top"/>
    </xf>
    <xf numFmtId="0" fontId="25" fillId="3" borderId="0" xfId="0" applyFont="1" applyFill="1" applyAlignment="1">
      <alignment horizontal="right" vertical="top"/>
    </xf>
    <xf numFmtId="0" fontId="24" fillId="3" borderId="0" xfId="0" applyFont="1" applyFill="1" applyAlignment="1">
      <alignment horizontal="center" vertical="top"/>
    </xf>
    <xf numFmtId="0" fontId="26" fillId="3" borderId="0" xfId="0" applyFont="1" applyFill="1" applyAlignment="1">
      <alignment horizontal="left" vertical="top"/>
    </xf>
    <xf numFmtId="0" fontId="27" fillId="3" borderId="0" xfId="0" applyFont="1" applyFill="1" applyAlignment="1">
      <alignment horizontal="center" vertical="top"/>
    </xf>
    <xf numFmtId="0" fontId="23" fillId="2" borderId="0" xfId="0" applyFont="1" applyFill="1" applyAlignment="1">
      <alignment horizontal="left" vertical="top"/>
    </xf>
    <xf numFmtId="0" fontId="26" fillId="2" borderId="0" xfId="0" applyFont="1" applyFill="1" applyAlignment="1">
      <alignment horizontal="left" vertical="top"/>
    </xf>
    <xf numFmtId="0" fontId="27" fillId="2" borderId="0" xfId="0" applyFont="1" applyFill="1" applyAlignment="1">
      <alignment horizontal="right" vertical="top"/>
    </xf>
    <xf numFmtId="0" fontId="27" fillId="2" borderId="0" xfId="0" applyFont="1" applyFill="1" applyAlignment="1">
      <alignment horizontal="center" vertical="top"/>
    </xf>
    <xf numFmtId="0" fontId="24" fillId="2" borderId="0" xfId="0" applyFont="1" applyFill="1" applyAlignment="1">
      <alignment horizontal="left" vertical="top"/>
    </xf>
    <xf numFmtId="0" fontId="27" fillId="2" borderId="0" xfId="0" applyFont="1" applyFill="1" applyAlignment="1">
      <alignment horizontal="left" vertical="top"/>
    </xf>
    <xf numFmtId="0" fontId="24" fillId="2" borderId="0" xfId="0" applyFont="1" applyFill="1" applyAlignment="1">
      <alignment horizontal="right" vertical="top"/>
    </xf>
    <xf numFmtId="9" fontId="27" fillId="2" borderId="0" xfId="0" applyNumberFormat="1" applyFont="1" applyFill="1" applyAlignment="1">
      <alignment horizontal="right" vertical="top"/>
    </xf>
    <xf numFmtId="0" fontId="29" fillId="2" borderId="0" xfId="0" applyFont="1" applyFill="1"/>
    <xf numFmtId="2" fontId="16" fillId="2" borderId="0" xfId="0" applyNumberFormat="1" applyFont="1" applyFill="1"/>
    <xf numFmtId="165" fontId="29" fillId="2" borderId="0" xfId="0" applyNumberFormat="1" applyFont="1" applyFill="1"/>
    <xf numFmtId="0" fontId="2" fillId="2" borderId="0" xfId="0" applyFont="1" applyFill="1"/>
    <xf numFmtId="49" fontId="2" fillId="2" borderId="0" xfId="0" applyNumberFormat="1" applyFont="1" applyFill="1"/>
    <xf numFmtId="0" fontId="9" fillId="2" borderId="0" xfId="356" applyFill="1"/>
    <xf numFmtId="0" fontId="2" fillId="2" borderId="0" xfId="0" applyFont="1" applyFill="1" applyAlignment="1">
      <alignment wrapText="1"/>
    </xf>
    <xf numFmtId="0" fontId="2" fillId="0" borderId="0" xfId="0" applyFont="1" applyAlignment="1">
      <alignment vertical="center"/>
    </xf>
    <xf numFmtId="0" fontId="2" fillId="0" borderId="0" xfId="0" applyFont="1"/>
    <xf numFmtId="0" fontId="2" fillId="2" borderId="18" xfId="0" applyFont="1" applyFill="1" applyBorder="1" applyAlignment="1">
      <alignment vertical="center"/>
    </xf>
    <xf numFmtId="166" fontId="2" fillId="2" borderId="18" xfId="0" applyNumberFormat="1" applyFont="1" applyFill="1" applyBorder="1"/>
    <xf numFmtId="0" fontId="19" fillId="12" borderId="17" xfId="0" applyFont="1" applyFill="1" applyBorder="1" applyAlignment="1">
      <alignment horizontal="left" vertical="top" wrapText="1"/>
    </xf>
    <xf numFmtId="0" fontId="19" fillId="12" borderId="2" xfId="0" applyFont="1" applyFill="1" applyBorder="1" applyAlignment="1">
      <alignment horizontal="left" vertical="top" wrapText="1"/>
    </xf>
    <xf numFmtId="0" fontId="19" fillId="12" borderId="13" xfId="0" applyFont="1" applyFill="1" applyBorder="1" applyAlignment="1">
      <alignment horizontal="left" vertical="top" wrapText="1"/>
    </xf>
    <xf numFmtId="0" fontId="19" fillId="12" borderId="7" xfId="0" applyFont="1" applyFill="1" applyBorder="1" applyAlignment="1">
      <alignment horizontal="left" vertical="top" wrapText="1"/>
    </xf>
    <xf numFmtId="0" fontId="19" fillId="12" borderId="0" xfId="0" applyFont="1" applyFill="1" applyAlignment="1">
      <alignment horizontal="left" vertical="top" wrapText="1"/>
    </xf>
    <xf numFmtId="0" fontId="19" fillId="12" borderId="8" xfId="0" applyFont="1" applyFill="1" applyBorder="1" applyAlignment="1">
      <alignment horizontal="left" vertical="top" wrapText="1"/>
    </xf>
    <xf numFmtId="0" fontId="19" fillId="12" borderId="1" xfId="0" applyFont="1" applyFill="1" applyBorder="1" applyAlignment="1">
      <alignment horizontal="left" vertical="top" wrapText="1"/>
    </xf>
    <xf numFmtId="0" fontId="19" fillId="12" borderId="9" xfId="0" applyFont="1" applyFill="1" applyBorder="1" applyAlignment="1">
      <alignment horizontal="left" vertical="top" wrapText="1"/>
    </xf>
    <xf numFmtId="0" fontId="19" fillId="12" borderId="14" xfId="0" applyFont="1" applyFill="1" applyBorder="1" applyAlignment="1">
      <alignment horizontal="left" vertical="top" wrapText="1"/>
    </xf>
    <xf numFmtId="49" fontId="12" fillId="2" borderId="0" xfId="0" applyNumberFormat="1" applyFont="1" applyFill="1" applyBorder="1" applyAlignment="1">
      <alignment horizontal="left"/>
    </xf>
    <xf numFmtId="0" fontId="12" fillId="3" borderId="9" xfId="0" applyFont="1" applyFill="1" applyBorder="1"/>
    <xf numFmtId="0" fontId="8" fillId="2" borderId="13" xfId="0" applyFont="1" applyFill="1" applyBorder="1"/>
    <xf numFmtId="0" fontId="8" fillId="2" borderId="8" xfId="0" applyFont="1" applyFill="1" applyBorder="1"/>
    <xf numFmtId="0" fontId="8" fillId="2" borderId="14" xfId="0" applyFont="1" applyFill="1" applyBorder="1"/>
    <xf numFmtId="0" fontId="5" fillId="2" borderId="0" xfId="0" applyFont="1" applyFill="1" applyBorder="1"/>
    <xf numFmtId="0" fontId="18" fillId="2" borderId="0" xfId="0" applyFont="1" applyFill="1" applyBorder="1"/>
    <xf numFmtId="0" fontId="11" fillId="2" borderId="0" xfId="0" applyFont="1" applyFill="1" applyBorder="1"/>
    <xf numFmtId="0" fontId="5" fillId="4" borderId="0" xfId="0" applyFont="1" applyFill="1" applyBorder="1"/>
    <xf numFmtId="0" fontId="5" fillId="5" borderId="0" xfId="0" applyFont="1" applyFill="1" applyBorder="1"/>
    <xf numFmtId="0" fontId="5" fillId="6" borderId="0" xfId="0" applyFont="1" applyFill="1" applyBorder="1"/>
    <xf numFmtId="0" fontId="5" fillId="7" borderId="0" xfId="0" applyFont="1" applyFill="1" applyBorder="1"/>
    <xf numFmtId="0" fontId="5" fillId="8" borderId="0" xfId="0" applyFont="1" applyFill="1" applyBorder="1"/>
    <xf numFmtId="0" fontId="5" fillId="9" borderId="0" xfId="0" applyFont="1" applyFill="1" applyBorder="1"/>
    <xf numFmtId="0" fontId="5" fillId="10" borderId="0" xfId="0" applyFont="1" applyFill="1" applyBorder="1"/>
    <xf numFmtId="0" fontId="5" fillId="11" borderId="0" xfId="0" applyFont="1" applyFill="1" applyBorder="1"/>
    <xf numFmtId="0" fontId="8" fillId="2" borderId="1" xfId="0" applyFont="1" applyFill="1" applyBorder="1"/>
    <xf numFmtId="0" fontId="8" fillId="2" borderId="9" xfId="0" applyFont="1" applyFill="1" applyBorder="1"/>
  </cellXfs>
  <cellStyles count="357">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Followed Hyperlink" xfId="14" builtinId="9" hidden="1"/>
    <cellStyle name="Followed Hyperlink" xfId="16" builtinId="9" hidden="1"/>
    <cellStyle name="Followed Hyperlink" xfId="18" builtinId="9" hidden="1"/>
    <cellStyle name="Followed Hyperlink" xfId="20" builtinId="9" hidden="1"/>
    <cellStyle name="Followed Hyperlink" xfId="22" builtinId="9" hidden="1"/>
    <cellStyle name="Followed Hyperlink" xfId="24" builtinId="9" hidden="1"/>
    <cellStyle name="Followed Hyperlink" xfId="26" builtinId="9" hidden="1"/>
    <cellStyle name="Followed Hyperlink" xfId="28" builtinId="9" hidden="1"/>
    <cellStyle name="Followed Hyperlink" xfId="30" builtinId="9" hidden="1"/>
    <cellStyle name="Followed Hyperlink" xfId="32" builtinId="9" hidden="1"/>
    <cellStyle name="Followed Hyperlink" xfId="34" builtinId="9" hidden="1"/>
    <cellStyle name="Followed Hyperlink" xfId="36" builtinId="9" hidden="1"/>
    <cellStyle name="Followed Hyperlink" xfId="38" builtinId="9" hidden="1"/>
    <cellStyle name="Followed Hyperlink" xfId="40" builtinId="9" hidden="1"/>
    <cellStyle name="Followed Hyperlink" xfId="42" builtinId="9" hidden="1"/>
    <cellStyle name="Followed Hyperlink" xfId="44" builtinId="9" hidden="1"/>
    <cellStyle name="Followed Hyperlink" xfId="46" builtinId="9" hidden="1"/>
    <cellStyle name="Followed Hyperlink" xfId="48" builtinId="9" hidden="1"/>
    <cellStyle name="Followed Hyperlink" xfId="50" builtinId="9" hidden="1"/>
    <cellStyle name="Followed Hyperlink" xfId="52" builtinId="9" hidden="1"/>
    <cellStyle name="Followed Hyperlink" xfId="54" builtinId="9" hidden="1"/>
    <cellStyle name="Followed Hyperlink" xfId="56" builtinId="9" hidden="1"/>
    <cellStyle name="Followed Hyperlink" xfId="58" builtinId="9" hidden="1"/>
    <cellStyle name="Followed Hyperlink" xfId="60" builtinId="9" hidden="1"/>
    <cellStyle name="Followed Hyperlink" xfId="62" builtinId="9" hidden="1"/>
    <cellStyle name="Followed Hyperlink" xfId="64" builtinId="9" hidden="1"/>
    <cellStyle name="Followed Hyperlink" xfId="66" builtinId="9" hidden="1"/>
    <cellStyle name="Followed Hyperlink" xfId="68" builtinId="9" hidden="1"/>
    <cellStyle name="Followed Hyperlink" xfId="70" builtinId="9" hidden="1"/>
    <cellStyle name="Followed Hyperlink" xfId="72" builtinId="9" hidden="1"/>
    <cellStyle name="Followed Hyperlink" xfId="74" builtinId="9" hidden="1"/>
    <cellStyle name="Followed Hyperlink" xfId="76" builtinId="9" hidden="1"/>
    <cellStyle name="Followed Hyperlink" xfId="78" builtinId="9" hidden="1"/>
    <cellStyle name="Followed Hyperlink" xfId="80" builtinId="9" hidden="1"/>
    <cellStyle name="Followed Hyperlink" xfId="82" builtinId="9" hidden="1"/>
    <cellStyle name="Followed Hyperlink" xfId="84" builtinId="9" hidden="1"/>
    <cellStyle name="Followed Hyperlink" xfId="86" builtinId="9" hidden="1"/>
    <cellStyle name="Followed Hyperlink" xfId="88" builtinId="9" hidden="1"/>
    <cellStyle name="Followed Hyperlink" xfId="90" builtinId="9" hidden="1"/>
    <cellStyle name="Followed Hyperlink" xfId="92" builtinId="9" hidden="1"/>
    <cellStyle name="Followed Hyperlink" xfId="94" builtinId="9" hidden="1"/>
    <cellStyle name="Followed Hyperlink" xfId="96" builtinId="9" hidden="1"/>
    <cellStyle name="Followed Hyperlink" xfId="98" builtinId="9" hidden="1"/>
    <cellStyle name="Followed Hyperlink" xfId="100" builtinId="9" hidden="1"/>
    <cellStyle name="Followed Hyperlink" xfId="102" builtinId="9" hidden="1"/>
    <cellStyle name="Followed Hyperlink" xfId="104" builtinId="9" hidden="1"/>
    <cellStyle name="Followed Hyperlink" xfId="106" builtinId="9" hidden="1"/>
    <cellStyle name="Followed Hyperlink" xfId="108" builtinId="9" hidden="1"/>
    <cellStyle name="Followed Hyperlink" xfId="110" builtinId="9" hidden="1"/>
    <cellStyle name="Followed Hyperlink" xfId="112" builtinId="9" hidden="1"/>
    <cellStyle name="Followed Hyperlink" xfId="114" builtinId="9" hidden="1"/>
    <cellStyle name="Followed Hyperlink" xfId="116" builtinId="9" hidden="1"/>
    <cellStyle name="Followed Hyperlink" xfId="118" builtinId="9" hidden="1"/>
    <cellStyle name="Followed Hyperlink" xfId="120" builtinId="9" hidden="1"/>
    <cellStyle name="Followed Hyperlink" xfId="122" builtinId="9" hidden="1"/>
    <cellStyle name="Followed Hyperlink" xfId="124" builtinId="9" hidden="1"/>
    <cellStyle name="Followed Hyperlink" xfId="126" builtinId="9" hidden="1"/>
    <cellStyle name="Followed Hyperlink" xfId="128" builtinId="9" hidden="1"/>
    <cellStyle name="Followed Hyperlink" xfId="130" builtinId="9" hidden="1"/>
    <cellStyle name="Followed Hyperlink" xfId="132" builtinId="9" hidden="1"/>
    <cellStyle name="Followed Hyperlink" xfId="134" builtinId="9" hidden="1"/>
    <cellStyle name="Followed Hyperlink" xfId="136" builtinId="9" hidden="1"/>
    <cellStyle name="Followed Hyperlink" xfId="138" builtinId="9" hidden="1"/>
    <cellStyle name="Followed Hyperlink" xfId="140" builtinId="9" hidden="1"/>
    <cellStyle name="Followed Hyperlink" xfId="142" builtinId="9" hidden="1"/>
    <cellStyle name="Followed Hyperlink" xfId="144" builtinId="9" hidden="1"/>
    <cellStyle name="Followed Hyperlink" xfId="146" builtinId="9" hidden="1"/>
    <cellStyle name="Followed Hyperlink" xfId="148" builtinId="9" hidden="1"/>
    <cellStyle name="Followed Hyperlink" xfId="150" builtinId="9" hidden="1"/>
    <cellStyle name="Followed Hyperlink" xfId="152" builtinId="9" hidden="1"/>
    <cellStyle name="Followed Hyperlink" xfId="154" builtinId="9" hidden="1"/>
    <cellStyle name="Followed Hyperlink" xfId="156" builtinId="9" hidden="1"/>
    <cellStyle name="Followed Hyperlink" xfId="158" builtinId="9" hidden="1"/>
    <cellStyle name="Followed Hyperlink" xfId="160" builtinId="9" hidden="1"/>
    <cellStyle name="Followed Hyperlink" xfId="162" builtinId="9" hidden="1"/>
    <cellStyle name="Followed Hyperlink" xfId="164" builtinId="9" hidden="1"/>
    <cellStyle name="Followed Hyperlink" xfId="166" builtinId="9" hidden="1"/>
    <cellStyle name="Followed Hyperlink" xfId="168" builtinId="9" hidden="1"/>
    <cellStyle name="Followed Hyperlink" xfId="170" builtinId="9" hidden="1"/>
    <cellStyle name="Followed Hyperlink" xfId="172" builtinId="9" hidden="1"/>
    <cellStyle name="Followed Hyperlink" xfId="174" builtinId="9" hidden="1"/>
    <cellStyle name="Followed Hyperlink" xfId="176" builtinId="9" hidden="1"/>
    <cellStyle name="Followed Hyperlink" xfId="177" builtinId="9" hidden="1"/>
    <cellStyle name="Followed Hyperlink" xfId="178" builtinId="9" hidden="1"/>
    <cellStyle name="Followed Hyperlink" xfId="179" builtinId="9" hidden="1"/>
    <cellStyle name="Followed Hyperlink" xfId="180" builtinId="9" hidden="1"/>
    <cellStyle name="Followed Hyperlink" xfId="181" builtinId="9" hidden="1"/>
    <cellStyle name="Followed Hyperlink" xfId="182" builtinId="9" hidden="1"/>
    <cellStyle name="Followed Hyperlink" xfId="183" builtinId="9" hidden="1"/>
    <cellStyle name="Followed Hyperlink" xfId="184" builtinId="9" hidden="1"/>
    <cellStyle name="Followed Hyperlink" xfId="185" builtinId="9" hidden="1"/>
    <cellStyle name="Followed Hyperlink" xfId="186" builtinId="9" hidden="1"/>
    <cellStyle name="Followed Hyperlink" xfId="187" builtinId="9" hidden="1"/>
    <cellStyle name="Followed Hyperlink" xfId="188" builtinId="9" hidden="1"/>
    <cellStyle name="Followed Hyperlink" xfId="189" builtinId="9" hidden="1"/>
    <cellStyle name="Followed Hyperlink" xfId="190" builtinId="9" hidden="1"/>
    <cellStyle name="Followed Hyperlink" xfId="191" builtinId="9" hidden="1"/>
    <cellStyle name="Followed Hyperlink" xfId="192" builtinId="9" hidden="1"/>
    <cellStyle name="Followed Hyperlink" xfId="193" builtinId="9" hidden="1"/>
    <cellStyle name="Followed Hyperlink" xfId="194" builtinId="9" hidden="1"/>
    <cellStyle name="Followed Hyperlink" xfId="195" builtinId="9" hidden="1"/>
    <cellStyle name="Followed Hyperlink" xfId="196" builtinId="9" hidden="1"/>
    <cellStyle name="Followed Hyperlink" xfId="197" builtinId="9" hidden="1"/>
    <cellStyle name="Followed Hyperlink" xfId="198" builtinId="9" hidden="1"/>
    <cellStyle name="Followed Hyperlink" xfId="199" builtinId="9" hidden="1"/>
    <cellStyle name="Followed Hyperlink" xfId="200" builtinId="9" hidden="1"/>
    <cellStyle name="Followed Hyperlink" xfId="201" builtinId="9" hidden="1"/>
    <cellStyle name="Followed Hyperlink" xfId="202" builtinId="9" hidden="1"/>
    <cellStyle name="Followed Hyperlink" xfId="203" builtinId="9" hidden="1"/>
    <cellStyle name="Followed Hyperlink" xfId="204" builtinId="9" hidden="1"/>
    <cellStyle name="Followed Hyperlink" xfId="205" builtinId="9" hidden="1"/>
    <cellStyle name="Followed Hyperlink" xfId="206" builtinId="9" hidden="1"/>
    <cellStyle name="Followed Hyperlink" xfId="207" builtinId="9" hidden="1"/>
    <cellStyle name="Followed Hyperlink" xfId="208" builtinId="9" hidden="1"/>
    <cellStyle name="Followed Hyperlink" xfId="209" builtinId="9" hidden="1"/>
    <cellStyle name="Followed Hyperlink" xfId="210" builtinId="9" hidden="1"/>
    <cellStyle name="Followed Hyperlink" xfId="211" builtinId="9" hidden="1"/>
    <cellStyle name="Followed Hyperlink" xfId="212" builtinId="9" hidden="1"/>
    <cellStyle name="Followed Hyperlink" xfId="213" builtinId="9" hidden="1"/>
    <cellStyle name="Followed Hyperlink" xfId="214" builtinId="9" hidden="1"/>
    <cellStyle name="Followed Hyperlink" xfId="215" builtinId="9" hidden="1"/>
    <cellStyle name="Followed Hyperlink" xfId="216" builtinId="9" hidden="1"/>
    <cellStyle name="Followed Hyperlink" xfId="217" builtinId="9" hidden="1"/>
    <cellStyle name="Followed Hyperlink" xfId="218" builtinId="9" hidden="1"/>
    <cellStyle name="Followed Hyperlink" xfId="219" builtinId="9" hidden="1"/>
    <cellStyle name="Followed Hyperlink" xfId="220" builtinId="9" hidden="1"/>
    <cellStyle name="Followed Hyperlink" xfId="221" builtinId="9" hidden="1"/>
    <cellStyle name="Followed Hyperlink" xfId="222" builtinId="9" hidden="1"/>
    <cellStyle name="Followed Hyperlink" xfId="223" builtinId="9" hidden="1"/>
    <cellStyle name="Followed Hyperlink" xfId="224" builtinId="9" hidden="1"/>
    <cellStyle name="Followed Hyperlink" xfId="225" builtinId="9" hidden="1"/>
    <cellStyle name="Followed Hyperlink" xfId="226" builtinId="9" hidden="1"/>
    <cellStyle name="Followed Hyperlink" xfId="227" builtinId="9" hidden="1"/>
    <cellStyle name="Followed Hyperlink" xfId="228" builtinId="9" hidden="1"/>
    <cellStyle name="Followed Hyperlink" xfId="229" builtinId="9" hidden="1"/>
    <cellStyle name="Followed Hyperlink" xfId="230" builtinId="9" hidden="1"/>
    <cellStyle name="Followed Hyperlink" xfId="231" builtinId="9" hidden="1"/>
    <cellStyle name="Followed Hyperlink" xfId="232" builtinId="9" hidden="1"/>
    <cellStyle name="Followed Hyperlink" xfId="233" builtinId="9" hidden="1"/>
    <cellStyle name="Followed Hyperlink" xfId="234" builtinId="9" hidden="1"/>
    <cellStyle name="Followed Hyperlink" xfId="235" builtinId="9" hidden="1"/>
    <cellStyle name="Followed Hyperlink" xfId="236" builtinId="9" hidden="1"/>
    <cellStyle name="Followed Hyperlink" xfId="237" builtinId="9" hidden="1"/>
    <cellStyle name="Followed Hyperlink" xfId="238" builtinId="9" hidden="1"/>
    <cellStyle name="Followed Hyperlink" xfId="239" builtinId="9" hidden="1"/>
    <cellStyle name="Followed Hyperlink" xfId="240" builtinId="9" hidden="1"/>
    <cellStyle name="Followed Hyperlink" xfId="241" builtinId="9" hidden="1"/>
    <cellStyle name="Followed Hyperlink" xfId="242" builtinId="9" hidden="1"/>
    <cellStyle name="Followed Hyperlink" xfId="243" builtinId="9" hidden="1"/>
    <cellStyle name="Followed Hyperlink" xfId="244" builtinId="9" hidden="1"/>
    <cellStyle name="Followed Hyperlink" xfId="245" builtinId="9" hidden="1"/>
    <cellStyle name="Followed Hyperlink" xfId="246" builtinId="9" hidden="1"/>
    <cellStyle name="Followed Hyperlink" xfId="247" builtinId="9" hidden="1"/>
    <cellStyle name="Followed Hyperlink" xfId="248" builtinId="9" hidden="1"/>
    <cellStyle name="Followed Hyperlink" xfId="249" builtinId="9" hidden="1"/>
    <cellStyle name="Followed Hyperlink" xfId="250" builtinId="9" hidden="1"/>
    <cellStyle name="Followed Hyperlink" xfId="251" builtinId="9" hidden="1"/>
    <cellStyle name="Followed Hyperlink" xfId="252" builtinId="9" hidden="1"/>
    <cellStyle name="Followed Hyperlink" xfId="253" builtinId="9" hidden="1"/>
    <cellStyle name="Followed Hyperlink" xfId="254" builtinId="9" hidden="1"/>
    <cellStyle name="Followed Hyperlink" xfId="255" builtinId="9" hidden="1"/>
    <cellStyle name="Followed Hyperlink" xfId="256" builtinId="9" hidden="1"/>
    <cellStyle name="Followed Hyperlink" xfId="257" builtinId="9" hidden="1"/>
    <cellStyle name="Followed Hyperlink" xfId="258" builtinId="9" hidden="1"/>
    <cellStyle name="Followed Hyperlink" xfId="259" builtinId="9" hidden="1"/>
    <cellStyle name="Followed Hyperlink" xfId="260" builtinId="9" hidden="1"/>
    <cellStyle name="Followed Hyperlink" xfId="261" builtinId="9" hidden="1"/>
    <cellStyle name="Followed Hyperlink" xfId="262" builtinId="9" hidden="1"/>
    <cellStyle name="Followed Hyperlink" xfId="263" builtinId="9" hidden="1"/>
    <cellStyle name="Followed Hyperlink" xfId="264" builtinId="9" hidden="1"/>
    <cellStyle name="Followed Hyperlink" xfId="265" builtinId="9" hidden="1"/>
    <cellStyle name="Followed Hyperlink" xfId="266" builtinId="9" hidden="1"/>
    <cellStyle name="Followed Hyperlink" xfId="267" builtinId="9" hidden="1"/>
    <cellStyle name="Followed Hyperlink" xfId="268" builtinId="9" hidden="1"/>
    <cellStyle name="Followed Hyperlink" xfId="269" builtinId="9" hidden="1"/>
    <cellStyle name="Followed Hyperlink" xfId="270" builtinId="9" hidden="1"/>
    <cellStyle name="Followed Hyperlink" xfId="271" builtinId="9" hidden="1"/>
    <cellStyle name="Followed Hyperlink" xfId="272" builtinId="9" hidden="1"/>
    <cellStyle name="Followed Hyperlink" xfId="273" builtinId="9" hidden="1"/>
    <cellStyle name="Followed Hyperlink" xfId="274" builtinId="9" hidden="1"/>
    <cellStyle name="Followed Hyperlink" xfId="275" builtinId="9" hidden="1"/>
    <cellStyle name="Followed Hyperlink" xfId="276" builtinId="9" hidden="1"/>
    <cellStyle name="Followed Hyperlink" xfId="277" builtinId="9" hidden="1"/>
    <cellStyle name="Followed Hyperlink" xfId="278" builtinId="9" hidden="1"/>
    <cellStyle name="Followed Hyperlink" xfId="279" builtinId="9" hidden="1"/>
    <cellStyle name="Followed Hyperlink" xfId="280" builtinId="9" hidden="1"/>
    <cellStyle name="Followed Hyperlink" xfId="281" builtinId="9" hidden="1"/>
    <cellStyle name="Followed Hyperlink" xfId="282" builtinId="9" hidden="1"/>
    <cellStyle name="Followed Hyperlink" xfId="283" builtinId="9" hidden="1"/>
    <cellStyle name="Followed Hyperlink" xfId="284" builtinId="9" hidden="1"/>
    <cellStyle name="Followed Hyperlink" xfId="285" builtinId="9" hidden="1"/>
    <cellStyle name="Followed Hyperlink" xfId="286" builtinId="9" hidden="1"/>
    <cellStyle name="Followed Hyperlink" xfId="287" builtinId="9" hidden="1"/>
    <cellStyle name="Followed Hyperlink" xfId="288" builtinId="9" hidden="1"/>
    <cellStyle name="Followed Hyperlink" xfId="289" builtinId="9" hidden="1"/>
    <cellStyle name="Followed Hyperlink" xfId="290" builtinId="9" hidden="1"/>
    <cellStyle name="Followed Hyperlink" xfId="291" builtinId="9" hidden="1"/>
    <cellStyle name="Followed Hyperlink" xfId="292" builtinId="9" hidden="1"/>
    <cellStyle name="Followed Hyperlink" xfId="293" builtinId="9" hidden="1"/>
    <cellStyle name="Followed Hyperlink" xfId="294" builtinId="9" hidden="1"/>
    <cellStyle name="Followed Hyperlink" xfId="295" builtinId="9" hidden="1"/>
    <cellStyle name="Followed Hyperlink" xfId="296" builtinId="9" hidden="1"/>
    <cellStyle name="Followed Hyperlink" xfId="297" builtinId="9" hidden="1"/>
    <cellStyle name="Followed Hyperlink" xfId="298" builtinId="9" hidden="1"/>
    <cellStyle name="Followed Hyperlink" xfId="299" builtinId="9" hidden="1"/>
    <cellStyle name="Followed Hyperlink" xfId="300" builtinId="9" hidden="1"/>
    <cellStyle name="Followed Hyperlink" xfId="301" builtinId="9" hidden="1"/>
    <cellStyle name="Followed Hyperlink" xfId="302" builtinId="9" hidden="1"/>
    <cellStyle name="Followed Hyperlink" xfId="303" builtinId="9" hidden="1"/>
    <cellStyle name="Followed Hyperlink" xfId="304" builtinId="9" hidden="1"/>
    <cellStyle name="Followed Hyperlink" xfId="305" builtinId="9" hidden="1"/>
    <cellStyle name="Followed Hyperlink" xfId="306" builtinId="9" hidden="1"/>
    <cellStyle name="Followed Hyperlink" xfId="307" builtinId="9" hidden="1"/>
    <cellStyle name="Followed Hyperlink" xfId="308" builtinId="9" hidden="1"/>
    <cellStyle name="Followed Hyperlink" xfId="309" builtinId="9" hidden="1"/>
    <cellStyle name="Followed Hyperlink" xfId="310" builtinId="9" hidden="1"/>
    <cellStyle name="Followed Hyperlink" xfId="311" builtinId="9" hidden="1"/>
    <cellStyle name="Followed Hyperlink" xfId="312" builtinId="9" hidden="1"/>
    <cellStyle name="Followed Hyperlink" xfId="313" builtinId="9" hidden="1"/>
    <cellStyle name="Followed Hyperlink" xfId="314" builtinId="9" hidden="1"/>
    <cellStyle name="Followed Hyperlink" xfId="315" builtinId="9" hidden="1"/>
    <cellStyle name="Followed Hyperlink" xfId="316" builtinId="9" hidden="1"/>
    <cellStyle name="Followed Hyperlink" xfId="317" builtinId="9" hidden="1"/>
    <cellStyle name="Followed Hyperlink" xfId="318" builtinId="9" hidden="1"/>
    <cellStyle name="Followed Hyperlink" xfId="319" builtinId="9" hidden="1"/>
    <cellStyle name="Followed Hyperlink" xfId="320" builtinId="9" hidden="1"/>
    <cellStyle name="Followed Hyperlink" xfId="321" builtinId="9" hidden="1"/>
    <cellStyle name="Followed Hyperlink" xfId="322" builtinId="9" hidden="1"/>
    <cellStyle name="Followed Hyperlink" xfId="323" builtinId="9" hidden="1"/>
    <cellStyle name="Followed Hyperlink" xfId="324" builtinId="9" hidden="1"/>
    <cellStyle name="Followed Hyperlink" xfId="325" builtinId="9" hidden="1"/>
    <cellStyle name="Followed Hyperlink" xfId="326" builtinId="9" hidden="1"/>
    <cellStyle name="Followed Hyperlink" xfId="327" builtinId="9" hidden="1"/>
    <cellStyle name="Followed Hyperlink" xfId="328" builtinId="9" hidden="1"/>
    <cellStyle name="Followed Hyperlink" xfId="329" builtinId="9" hidden="1"/>
    <cellStyle name="Followed Hyperlink" xfId="330" builtinId="9" hidden="1"/>
    <cellStyle name="Followed Hyperlink" xfId="331" builtinId="9" hidden="1"/>
    <cellStyle name="Followed Hyperlink" xfId="332" builtinId="9" hidden="1"/>
    <cellStyle name="Followed Hyperlink" xfId="333" builtinId="9" hidden="1"/>
    <cellStyle name="Followed Hyperlink" xfId="334" builtinId="9" hidden="1"/>
    <cellStyle name="Followed Hyperlink" xfId="335" builtinId="9" hidden="1"/>
    <cellStyle name="Followed Hyperlink" xfId="336" builtinId="9" hidden="1"/>
    <cellStyle name="Followed Hyperlink" xfId="337" builtinId="9" hidden="1"/>
    <cellStyle name="Followed Hyperlink" xfId="338" builtinId="9" hidden="1"/>
    <cellStyle name="Followed Hyperlink" xfId="339" builtinId="9" hidden="1"/>
    <cellStyle name="Followed Hyperlink" xfId="340" builtinId="9" hidden="1"/>
    <cellStyle name="Followed Hyperlink" xfId="341" builtinId="9" hidden="1"/>
    <cellStyle name="Followed Hyperlink" xfId="342" builtinId="9" hidden="1"/>
    <cellStyle name="Followed Hyperlink" xfId="343" builtinId="9" hidden="1"/>
    <cellStyle name="Followed Hyperlink" xfId="344" builtinId="9" hidden="1"/>
    <cellStyle name="Followed Hyperlink" xfId="345" builtinId="9" hidden="1"/>
    <cellStyle name="Followed Hyperlink" xfId="346" builtinId="9" hidden="1"/>
    <cellStyle name="Followed Hyperlink" xfId="347" builtinId="9" hidden="1"/>
    <cellStyle name="Followed Hyperlink" xfId="348" builtinId="9" hidden="1"/>
    <cellStyle name="Followed Hyperlink" xfId="349" builtinId="9" hidden="1"/>
    <cellStyle name="Followed Hyperlink" xfId="350" builtinId="9" hidden="1"/>
    <cellStyle name="Followed Hyperlink" xfId="351" builtinId="9" hidden="1"/>
    <cellStyle name="Followed Hyperlink" xfId="352" builtinId="9" hidden="1"/>
    <cellStyle name="Followed Hyperlink" xfId="353" builtinId="9" hidden="1"/>
    <cellStyle name="Followed Hyperlink" xfId="354" builtinId="9" hidden="1"/>
    <cellStyle name="Followed Hyperlink" xfId="355" builtinId="9" hidden="1"/>
    <cellStyle name="Hyperlink" xfId="1" builtinId="8" hidden="1"/>
    <cellStyle name="Hyperlink" xfId="3" builtinId="8" hidden="1"/>
    <cellStyle name="Hyperlink" xfId="5" builtinId="8" hidden="1"/>
    <cellStyle name="Hyperlink" xfId="7" builtinId="8" hidden="1"/>
    <cellStyle name="Hyperlink" xfId="9" builtinId="8" hidden="1"/>
    <cellStyle name="Hyperlink" xfId="11" builtinId="8" hidden="1"/>
    <cellStyle name="Hyperlink" xfId="13" builtinId="8" hidden="1"/>
    <cellStyle name="Hyperlink" xfId="15" builtinId="8" hidden="1"/>
    <cellStyle name="Hyperlink" xfId="17" builtinId="8" hidden="1"/>
    <cellStyle name="Hyperlink" xfId="19" builtinId="8" hidden="1"/>
    <cellStyle name="Hyperlink" xfId="21" builtinId="8" hidden="1"/>
    <cellStyle name="Hyperlink" xfId="23" builtinId="8" hidden="1"/>
    <cellStyle name="Hyperlink" xfId="25" builtinId="8" hidden="1"/>
    <cellStyle name="Hyperlink" xfId="27" builtinId="8" hidden="1"/>
    <cellStyle name="Hyperlink" xfId="29" builtinId="8" hidden="1"/>
    <cellStyle name="Hyperlink" xfId="31" builtinId="8" hidden="1"/>
    <cellStyle name="Hyperlink" xfId="33" builtinId="8" hidden="1"/>
    <cellStyle name="Hyperlink" xfId="35" builtinId="8" hidden="1"/>
    <cellStyle name="Hyperlink" xfId="37" builtinId="8" hidden="1"/>
    <cellStyle name="Hyperlink" xfId="39" builtinId="8" hidden="1"/>
    <cellStyle name="Hyperlink" xfId="41" builtinId="8" hidden="1"/>
    <cellStyle name="Hyperlink" xfId="43" builtinId="8" hidden="1"/>
    <cellStyle name="Hyperlink" xfId="45" builtinId="8" hidden="1"/>
    <cellStyle name="Hyperlink" xfId="47" builtinId="8" hidden="1"/>
    <cellStyle name="Hyperlink" xfId="49" builtinId="8" hidden="1"/>
    <cellStyle name="Hyperlink" xfId="51" builtinId="8" hidden="1"/>
    <cellStyle name="Hyperlink" xfId="53" builtinId="8" hidden="1"/>
    <cellStyle name="Hyperlink" xfId="55" builtinId="8" hidden="1"/>
    <cellStyle name="Hyperlink" xfId="57" builtinId="8" hidden="1"/>
    <cellStyle name="Hyperlink" xfId="59" builtinId="8" hidden="1"/>
    <cellStyle name="Hyperlink" xfId="61" builtinId="8" hidden="1"/>
    <cellStyle name="Hyperlink" xfId="63" builtinId="8" hidden="1"/>
    <cellStyle name="Hyperlink" xfId="65" builtinId="8" hidden="1"/>
    <cellStyle name="Hyperlink" xfId="67" builtinId="8" hidden="1"/>
    <cellStyle name="Hyperlink" xfId="69" builtinId="8" hidden="1"/>
    <cellStyle name="Hyperlink" xfId="71" builtinId="8" hidden="1"/>
    <cellStyle name="Hyperlink" xfId="73" builtinId="8" hidden="1"/>
    <cellStyle name="Hyperlink" xfId="75" builtinId="8" hidden="1"/>
    <cellStyle name="Hyperlink" xfId="77" builtinId="8" hidden="1"/>
    <cellStyle name="Hyperlink" xfId="79" builtinId="8" hidden="1"/>
    <cellStyle name="Hyperlink" xfId="81" builtinId="8" hidden="1"/>
    <cellStyle name="Hyperlink" xfId="83" builtinId="8" hidden="1"/>
    <cellStyle name="Hyperlink" xfId="85" builtinId="8" hidden="1"/>
    <cellStyle name="Hyperlink" xfId="87" builtinId="8" hidden="1"/>
    <cellStyle name="Hyperlink" xfId="89" builtinId="8" hidden="1"/>
    <cellStyle name="Hyperlink" xfId="91" builtinId="8" hidden="1"/>
    <cellStyle name="Hyperlink" xfId="93" builtinId="8" hidden="1"/>
    <cellStyle name="Hyperlink" xfId="95" builtinId="8" hidden="1"/>
    <cellStyle name="Hyperlink" xfId="97" builtinId="8" hidden="1"/>
    <cellStyle name="Hyperlink" xfId="99" builtinId="8" hidden="1"/>
    <cellStyle name="Hyperlink" xfId="101" builtinId="8" hidden="1"/>
    <cellStyle name="Hyperlink" xfId="103" builtinId="8" hidden="1"/>
    <cellStyle name="Hyperlink" xfId="105" builtinId="8" hidden="1"/>
    <cellStyle name="Hyperlink" xfId="107" builtinId="8" hidden="1"/>
    <cellStyle name="Hyperlink" xfId="109" builtinId="8" hidden="1"/>
    <cellStyle name="Hyperlink" xfId="111" builtinId="8" hidden="1"/>
    <cellStyle name="Hyperlink" xfId="113" builtinId="8" hidden="1"/>
    <cellStyle name="Hyperlink" xfId="115" builtinId="8" hidden="1"/>
    <cellStyle name="Hyperlink" xfId="117" builtinId="8" hidden="1"/>
    <cellStyle name="Hyperlink" xfId="119" builtinId="8" hidden="1"/>
    <cellStyle name="Hyperlink" xfId="121" builtinId="8" hidden="1"/>
    <cellStyle name="Hyperlink" xfId="123" builtinId="8" hidden="1"/>
    <cellStyle name="Hyperlink" xfId="125" builtinId="8" hidden="1"/>
    <cellStyle name="Hyperlink" xfId="127" builtinId="8" hidden="1"/>
    <cellStyle name="Hyperlink" xfId="129" builtinId="8" hidden="1"/>
    <cellStyle name="Hyperlink" xfId="131" builtinId="8" hidden="1"/>
    <cellStyle name="Hyperlink" xfId="133" builtinId="8" hidden="1"/>
    <cellStyle name="Hyperlink" xfId="135" builtinId="8" hidden="1"/>
    <cellStyle name="Hyperlink" xfId="137" builtinId="8" hidden="1"/>
    <cellStyle name="Hyperlink" xfId="139" builtinId="8" hidden="1"/>
    <cellStyle name="Hyperlink" xfId="141" builtinId="8" hidden="1"/>
    <cellStyle name="Hyperlink" xfId="143" builtinId="8" hidden="1"/>
    <cellStyle name="Hyperlink" xfId="145" builtinId="8" hidden="1"/>
    <cellStyle name="Hyperlink" xfId="147" builtinId="8" hidden="1"/>
    <cellStyle name="Hyperlink" xfId="149" builtinId="8" hidden="1"/>
    <cellStyle name="Hyperlink" xfId="151" builtinId="8" hidden="1"/>
    <cellStyle name="Hyperlink" xfId="153" builtinId="8" hidden="1"/>
    <cellStyle name="Hyperlink" xfId="155" builtinId="8" hidden="1"/>
    <cellStyle name="Hyperlink" xfId="157" builtinId="8" hidden="1"/>
    <cellStyle name="Hyperlink" xfId="159" builtinId="8" hidden="1"/>
    <cellStyle name="Hyperlink" xfId="161" builtinId="8" hidden="1"/>
    <cellStyle name="Hyperlink" xfId="163" builtinId="8" hidden="1"/>
    <cellStyle name="Hyperlink" xfId="165" builtinId="8" hidden="1"/>
    <cellStyle name="Hyperlink" xfId="167" builtinId="8" hidden="1"/>
    <cellStyle name="Hyperlink" xfId="169" builtinId="8" hidden="1"/>
    <cellStyle name="Hyperlink" xfId="171" builtinId="8" hidden="1"/>
    <cellStyle name="Hyperlink" xfId="173" builtinId="8" hidden="1"/>
    <cellStyle name="Hyperlink" xfId="175" builtinId="8" hidden="1"/>
    <cellStyle name="Hyperlink" xfId="356" builtinId="8"/>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9</xdr:col>
      <xdr:colOff>732015</xdr:colOff>
      <xdr:row>43</xdr:row>
      <xdr:rowOff>149929</xdr:rowOff>
    </xdr:from>
    <xdr:to>
      <xdr:col>12</xdr:col>
      <xdr:colOff>1354314</xdr:colOff>
      <xdr:row>53</xdr:row>
      <xdr:rowOff>77257</xdr:rowOff>
    </xdr:to>
    <xdr:pic>
      <xdr:nvPicPr>
        <xdr:cNvPr id="2" name="Picture 1">
          <a:extLst>
            <a:ext uri="{FF2B5EF4-FFF2-40B4-BE49-F238E27FC236}">
              <a16:creationId xmlns:a16="http://schemas.microsoft.com/office/drawing/2014/main" id="{E79AFF5D-4B6D-126D-C350-BBA49D821E48}"/>
            </a:ext>
          </a:extLst>
        </xdr:cNvPr>
        <xdr:cNvPicPr>
          <a:picLocks noChangeAspect="1"/>
        </xdr:cNvPicPr>
      </xdr:nvPicPr>
      <xdr:blipFill>
        <a:blip xmlns:r="http://schemas.openxmlformats.org/officeDocument/2006/relationships" r:embed="rId1"/>
        <a:stretch>
          <a:fillRect/>
        </a:stretch>
      </xdr:blipFill>
      <xdr:spPr>
        <a:xfrm>
          <a:off x="10027709" y="10495137"/>
          <a:ext cx="3479800" cy="1955800"/>
        </a:xfrm>
        <a:prstGeom prst="rect">
          <a:avLst/>
        </a:prstGeom>
      </xdr:spPr>
    </xdr:pic>
    <xdr:clientData/>
  </xdr:twoCellAnchor>
  <xdr:twoCellAnchor editAs="oneCell">
    <xdr:from>
      <xdr:col>9</xdr:col>
      <xdr:colOff>679097</xdr:colOff>
      <xdr:row>53</xdr:row>
      <xdr:rowOff>88194</xdr:rowOff>
    </xdr:from>
    <xdr:to>
      <xdr:col>12</xdr:col>
      <xdr:colOff>1836435</xdr:colOff>
      <xdr:row>64</xdr:row>
      <xdr:rowOff>79373</xdr:rowOff>
    </xdr:to>
    <xdr:pic>
      <xdr:nvPicPr>
        <xdr:cNvPr id="4" name="Picture 3">
          <a:extLst>
            <a:ext uri="{FF2B5EF4-FFF2-40B4-BE49-F238E27FC236}">
              <a16:creationId xmlns:a16="http://schemas.microsoft.com/office/drawing/2014/main" id="{9F03DCD4-C335-BA0B-8A85-A021F6F40ECC}"/>
            </a:ext>
          </a:extLst>
        </xdr:cNvPr>
        <xdr:cNvPicPr>
          <a:picLocks noChangeAspect="1"/>
        </xdr:cNvPicPr>
      </xdr:nvPicPr>
      <xdr:blipFill>
        <a:blip xmlns:r="http://schemas.openxmlformats.org/officeDocument/2006/relationships" r:embed="rId2"/>
        <a:stretch>
          <a:fillRect/>
        </a:stretch>
      </xdr:blipFill>
      <xdr:spPr>
        <a:xfrm>
          <a:off x="9974791" y="12461875"/>
          <a:ext cx="4014839" cy="2222500"/>
        </a:xfrm>
        <a:prstGeom prst="rect">
          <a:avLst/>
        </a:prstGeom>
      </xdr:spPr>
    </xdr:pic>
    <xdr:clientData/>
  </xdr:twoCellAnchor>
  <xdr:twoCellAnchor editAs="oneCell">
    <xdr:from>
      <xdr:col>9</xdr:col>
      <xdr:colOff>749653</xdr:colOff>
      <xdr:row>63</xdr:row>
      <xdr:rowOff>167569</xdr:rowOff>
    </xdr:from>
    <xdr:to>
      <xdr:col>12</xdr:col>
      <xdr:colOff>1460852</xdr:colOff>
      <xdr:row>65</xdr:row>
      <xdr:rowOff>104774</xdr:rowOff>
    </xdr:to>
    <xdr:pic>
      <xdr:nvPicPr>
        <xdr:cNvPr id="5" name="Picture 4">
          <a:extLst>
            <a:ext uri="{FF2B5EF4-FFF2-40B4-BE49-F238E27FC236}">
              <a16:creationId xmlns:a16="http://schemas.microsoft.com/office/drawing/2014/main" id="{C1E0053D-6584-7511-BE09-5DFD75B97D2E}"/>
            </a:ext>
          </a:extLst>
        </xdr:cNvPr>
        <xdr:cNvPicPr>
          <a:picLocks noChangeAspect="1"/>
        </xdr:cNvPicPr>
      </xdr:nvPicPr>
      <xdr:blipFill>
        <a:blip xmlns:r="http://schemas.openxmlformats.org/officeDocument/2006/relationships" r:embed="rId3"/>
        <a:stretch>
          <a:fillRect/>
        </a:stretch>
      </xdr:blipFill>
      <xdr:spPr>
        <a:xfrm>
          <a:off x="10045347" y="14569722"/>
          <a:ext cx="3568700" cy="342900"/>
        </a:xfrm>
        <a:prstGeom prst="rect">
          <a:avLst/>
        </a:prstGeom>
      </xdr:spPr>
    </xdr:pic>
    <xdr:clientData/>
  </xdr:twoCellAnchor>
  <xdr:twoCellAnchor editAs="oneCell">
    <xdr:from>
      <xdr:col>14</xdr:col>
      <xdr:colOff>730732</xdr:colOff>
      <xdr:row>73</xdr:row>
      <xdr:rowOff>117380</xdr:rowOff>
    </xdr:from>
    <xdr:to>
      <xdr:col>23</xdr:col>
      <xdr:colOff>6574</xdr:colOff>
      <xdr:row>94</xdr:row>
      <xdr:rowOff>108561</xdr:rowOff>
    </xdr:to>
    <xdr:pic>
      <xdr:nvPicPr>
        <xdr:cNvPr id="6" name="Picture 5">
          <a:extLst>
            <a:ext uri="{FF2B5EF4-FFF2-40B4-BE49-F238E27FC236}">
              <a16:creationId xmlns:a16="http://schemas.microsoft.com/office/drawing/2014/main" id="{22B66882-89CF-FCCF-E6F7-E6ECD62A3CB9}"/>
            </a:ext>
          </a:extLst>
        </xdr:cNvPr>
        <xdr:cNvPicPr>
          <a:picLocks noChangeAspect="1"/>
        </xdr:cNvPicPr>
      </xdr:nvPicPr>
      <xdr:blipFill>
        <a:blip xmlns:r="http://schemas.openxmlformats.org/officeDocument/2006/relationships" r:embed="rId4"/>
        <a:stretch>
          <a:fillRect/>
        </a:stretch>
      </xdr:blipFill>
      <xdr:spPr>
        <a:xfrm>
          <a:off x="22032096" y="15288107"/>
          <a:ext cx="7790295" cy="4355363"/>
        </a:xfrm>
        <a:prstGeom prst="rect">
          <a:avLst/>
        </a:prstGeom>
      </xdr:spPr>
    </xdr:pic>
    <xdr:clientData/>
  </xdr:twoCellAnchor>
  <xdr:twoCellAnchor editAs="oneCell">
    <xdr:from>
      <xdr:col>13</xdr:col>
      <xdr:colOff>8820</xdr:colOff>
      <xdr:row>97</xdr:row>
      <xdr:rowOff>141112</xdr:rowOff>
    </xdr:from>
    <xdr:to>
      <xdr:col>21</xdr:col>
      <xdr:colOff>81845</xdr:colOff>
      <xdr:row>122</xdr:row>
      <xdr:rowOff>130211</xdr:rowOff>
    </xdr:to>
    <xdr:pic>
      <xdr:nvPicPr>
        <xdr:cNvPr id="7" name="Picture 6">
          <a:extLst>
            <a:ext uri="{FF2B5EF4-FFF2-40B4-BE49-F238E27FC236}">
              <a16:creationId xmlns:a16="http://schemas.microsoft.com/office/drawing/2014/main" id="{B439095C-E243-B2E1-AC42-DCBFF011DE4F}"/>
            </a:ext>
          </a:extLst>
        </xdr:cNvPr>
        <xdr:cNvPicPr>
          <a:picLocks noChangeAspect="1"/>
        </xdr:cNvPicPr>
      </xdr:nvPicPr>
      <xdr:blipFill>
        <a:blip xmlns:r="http://schemas.openxmlformats.org/officeDocument/2006/relationships" r:embed="rId5"/>
        <a:stretch>
          <a:fillRect/>
        </a:stretch>
      </xdr:blipFill>
      <xdr:spPr>
        <a:xfrm>
          <a:off x="14208126" y="21440070"/>
          <a:ext cx="7772400" cy="5060278"/>
        </a:xfrm>
        <a:prstGeom prst="rect">
          <a:avLst/>
        </a:prstGeom>
      </xdr:spPr>
    </xdr:pic>
    <xdr:clientData/>
  </xdr:twoCellAnchor>
  <xdr:twoCellAnchor editAs="oneCell">
    <xdr:from>
      <xdr:col>9</xdr:col>
      <xdr:colOff>732256</xdr:colOff>
      <xdr:row>20</xdr:row>
      <xdr:rowOff>79254</xdr:rowOff>
    </xdr:from>
    <xdr:to>
      <xdr:col>15</xdr:col>
      <xdr:colOff>770003</xdr:colOff>
      <xdr:row>37</xdr:row>
      <xdr:rowOff>69064</xdr:rowOff>
    </xdr:to>
    <xdr:pic>
      <xdr:nvPicPr>
        <xdr:cNvPr id="8" name="Picture 7">
          <a:extLst>
            <a:ext uri="{FF2B5EF4-FFF2-40B4-BE49-F238E27FC236}">
              <a16:creationId xmlns:a16="http://schemas.microsoft.com/office/drawing/2014/main" id="{01ACA95E-6174-B601-A5A4-8818E1FF5CB0}"/>
            </a:ext>
          </a:extLst>
        </xdr:cNvPr>
        <xdr:cNvPicPr>
          <a:picLocks noChangeAspect="1"/>
        </xdr:cNvPicPr>
      </xdr:nvPicPr>
      <xdr:blipFill>
        <a:blip xmlns:r="http://schemas.openxmlformats.org/officeDocument/2006/relationships" r:embed="rId6"/>
        <a:stretch>
          <a:fillRect/>
        </a:stretch>
      </xdr:blipFill>
      <xdr:spPr>
        <a:xfrm>
          <a:off x="12005681" y="4280692"/>
          <a:ext cx="7762130" cy="3390974"/>
        </a:xfrm>
        <a:prstGeom prst="rect">
          <a:avLst/>
        </a:prstGeom>
      </xdr:spPr>
    </xdr:pic>
    <xdr:clientData/>
  </xdr:twoCellAnchor>
  <xdr:twoCellAnchor editAs="oneCell">
    <xdr:from>
      <xdr:col>9</xdr:col>
      <xdr:colOff>765479</xdr:colOff>
      <xdr:row>6</xdr:row>
      <xdr:rowOff>17397</xdr:rowOff>
    </xdr:from>
    <xdr:to>
      <xdr:col>12</xdr:col>
      <xdr:colOff>998429</xdr:colOff>
      <xdr:row>16</xdr:row>
      <xdr:rowOff>188412</xdr:rowOff>
    </xdr:to>
    <xdr:pic>
      <xdr:nvPicPr>
        <xdr:cNvPr id="9" name="Picture 8">
          <a:extLst>
            <a:ext uri="{FF2B5EF4-FFF2-40B4-BE49-F238E27FC236}">
              <a16:creationId xmlns:a16="http://schemas.microsoft.com/office/drawing/2014/main" id="{83BCE34F-EC30-CEE8-B189-D21FA28F5737}"/>
            </a:ext>
          </a:extLst>
        </xdr:cNvPr>
        <xdr:cNvPicPr>
          <a:picLocks noChangeAspect="1"/>
        </xdr:cNvPicPr>
      </xdr:nvPicPr>
      <xdr:blipFill>
        <a:blip xmlns:r="http://schemas.openxmlformats.org/officeDocument/2006/relationships" r:embed="rId7"/>
        <a:stretch>
          <a:fillRect/>
        </a:stretch>
      </xdr:blipFill>
      <xdr:spPr>
        <a:xfrm>
          <a:off x="12038904" y="1417876"/>
          <a:ext cx="3086100" cy="21717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3.xml.rels><?xml version="1.0" encoding="UTF-8" standalone="yes"?>
<Relationships xmlns="http://schemas.openxmlformats.org/package/2006/relationships"><Relationship Id="rId3" Type="http://schemas.openxmlformats.org/officeDocument/2006/relationships/hyperlink" Target="https://scijournals.onlinelibrary.wiley.com/doi/abs/10.1002/bbb.1613" TargetMode="External"/><Relationship Id="rId2" Type="http://schemas.openxmlformats.org/officeDocument/2006/relationships/hyperlink" Target="https://onlinelibrary.wiley.com/doi/10.1111/gcbb.12525" TargetMode="External"/><Relationship Id="rId1" Type="http://schemas.openxmlformats.org/officeDocument/2006/relationships/hyperlink" Target="https://chemistry-europe.onlinelibrary.wiley.com/doi/abs/10.1002/cssc.201801690" TargetMode="Externa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www.ecb.europa.eu/stats/policy_and_exchange_rates/euro_reference_exchange_rates/html/eurofxref-graph-usd.en.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0"/>
  </sheetPr>
  <dimension ref="A1:D24"/>
  <sheetViews>
    <sheetView workbookViewId="0">
      <selection activeCell="F3" sqref="F3"/>
    </sheetView>
  </sheetViews>
  <sheetFormatPr baseColWidth="10" defaultColWidth="10.6640625" defaultRowHeight="16"/>
  <cols>
    <col min="1" max="1" width="3.5" style="22" customWidth="1"/>
    <col min="2" max="2" width="11.5" style="14" customWidth="1"/>
    <col min="3" max="3" width="38.5" style="14" customWidth="1"/>
    <col min="4" max="16384" width="10.6640625" style="14"/>
  </cols>
  <sheetData>
    <row r="1" spans="1:4" s="20" customFormat="1">
      <c r="A1" s="18"/>
      <c r="B1" s="19"/>
      <c r="C1" s="19"/>
    </row>
    <row r="2" spans="1:4" ht="21">
      <c r="A2" s="1"/>
      <c r="B2" s="21" t="s">
        <v>6</v>
      </c>
      <c r="C2" s="21"/>
    </row>
    <row r="3" spans="1:4">
      <c r="A3" s="1"/>
      <c r="B3" s="5"/>
      <c r="C3" s="5"/>
    </row>
    <row r="4" spans="1:4">
      <c r="A4" s="1"/>
      <c r="B4" s="2" t="s">
        <v>7</v>
      </c>
      <c r="C4" s="19" t="s">
        <v>168</v>
      </c>
      <c r="D4" s="114"/>
    </row>
    <row r="5" spans="1:4">
      <c r="A5" s="1"/>
      <c r="B5" s="3" t="s">
        <v>31</v>
      </c>
      <c r="C5" s="112" t="s">
        <v>83</v>
      </c>
      <c r="D5" s="115"/>
    </row>
    <row r="6" spans="1:4">
      <c r="A6" s="1"/>
      <c r="B6" s="4" t="s">
        <v>9</v>
      </c>
      <c r="C6" s="113" t="s">
        <v>171</v>
      </c>
      <c r="D6" s="116"/>
    </row>
    <row r="7" spans="1:4">
      <c r="A7" s="1"/>
      <c r="B7" s="5"/>
      <c r="C7" s="5"/>
    </row>
    <row r="8" spans="1:4">
      <c r="A8" s="1"/>
      <c r="B8" s="5"/>
      <c r="C8" s="5"/>
    </row>
    <row r="9" spans="1:4">
      <c r="A9" s="1"/>
      <c r="B9" s="31" t="s">
        <v>16</v>
      </c>
      <c r="C9" s="32"/>
      <c r="D9" s="114"/>
    </row>
    <row r="10" spans="1:4">
      <c r="A10" s="1"/>
      <c r="B10" s="33"/>
      <c r="C10" s="117"/>
      <c r="D10" s="115"/>
    </row>
    <row r="11" spans="1:4">
      <c r="A11" s="1"/>
      <c r="B11" s="33" t="s">
        <v>17</v>
      </c>
      <c r="C11" s="118" t="s">
        <v>18</v>
      </c>
      <c r="D11" s="115"/>
    </row>
    <row r="12" spans="1:4" ht="17" thickBot="1">
      <c r="A12" s="1"/>
      <c r="B12" s="33"/>
      <c r="C12" s="119" t="s">
        <v>19</v>
      </c>
      <c r="D12" s="115"/>
    </row>
    <row r="13" spans="1:4" ht="17" thickBot="1">
      <c r="A13" s="1"/>
      <c r="B13" s="33"/>
      <c r="C13" s="34" t="s">
        <v>20</v>
      </c>
      <c r="D13" s="115"/>
    </row>
    <row r="14" spans="1:4">
      <c r="A14" s="1"/>
      <c r="B14" s="33"/>
      <c r="C14" s="117" t="s">
        <v>21</v>
      </c>
      <c r="D14" s="115"/>
    </row>
    <row r="15" spans="1:4">
      <c r="A15" s="1"/>
      <c r="B15" s="33"/>
      <c r="C15" s="117"/>
      <c r="D15" s="115"/>
    </row>
    <row r="16" spans="1:4">
      <c r="A16" s="1"/>
      <c r="B16" s="33" t="s">
        <v>22</v>
      </c>
      <c r="C16" s="120" t="s">
        <v>23</v>
      </c>
      <c r="D16" s="115"/>
    </row>
    <row r="17" spans="1:4">
      <c r="A17" s="1"/>
      <c r="B17" s="33"/>
      <c r="C17" s="121" t="s">
        <v>24</v>
      </c>
      <c r="D17" s="115"/>
    </row>
    <row r="18" spans="1:4">
      <c r="A18" s="1"/>
      <c r="B18" s="33"/>
      <c r="C18" s="122" t="s">
        <v>25</v>
      </c>
      <c r="D18" s="115"/>
    </row>
    <row r="19" spans="1:4">
      <c r="A19" s="1"/>
      <c r="B19" s="33"/>
      <c r="C19" s="123" t="s">
        <v>26</v>
      </c>
      <c r="D19" s="115"/>
    </row>
    <row r="20" spans="1:4">
      <c r="A20" s="1"/>
      <c r="B20" s="35"/>
      <c r="C20" s="124" t="s">
        <v>27</v>
      </c>
      <c r="D20" s="115"/>
    </row>
    <row r="21" spans="1:4">
      <c r="A21" s="1"/>
      <c r="B21" s="35"/>
      <c r="C21" s="125" t="s">
        <v>28</v>
      </c>
      <c r="D21" s="115"/>
    </row>
    <row r="22" spans="1:4">
      <c r="A22" s="1"/>
      <c r="B22" s="35"/>
      <c r="C22" s="126" t="s">
        <v>29</v>
      </c>
      <c r="D22" s="115"/>
    </row>
    <row r="23" spans="1:4">
      <c r="B23" s="35"/>
      <c r="C23" s="127" t="s">
        <v>30</v>
      </c>
      <c r="D23" s="115"/>
    </row>
    <row r="24" spans="1:4">
      <c r="B24" s="128"/>
      <c r="C24" s="129"/>
      <c r="D24" s="116"/>
    </row>
  </sheetData>
  <pageMargins left="0.75" right="0.75" top="1" bottom="1" header="0.5" footer="0.5"/>
  <pageSetup paperSize="9" orientation="portrait" horizontalDpi="4294967292" verticalDpi="429496729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FF00"/>
  </sheetPr>
  <dimension ref="B2:J35"/>
  <sheetViews>
    <sheetView tabSelected="1" workbookViewId="0">
      <selection activeCell="I49" sqref="I49"/>
    </sheetView>
  </sheetViews>
  <sheetFormatPr baseColWidth="10" defaultColWidth="10.6640625" defaultRowHeight="16"/>
  <cols>
    <col min="1" max="2" width="3.5" style="24" customWidth="1"/>
    <col min="3" max="3" width="36" style="24" customWidth="1"/>
    <col min="4" max="4" width="9.5" style="24" customWidth="1"/>
    <col min="5" max="5" width="15.5" style="24" customWidth="1"/>
    <col min="6" max="6" width="4.5" style="24" customWidth="1"/>
    <col min="7" max="7" width="47.5" style="24" customWidth="1"/>
    <col min="8" max="8" width="5.1640625" style="24" customWidth="1"/>
    <col min="9" max="9" width="48.83203125" style="24" customWidth="1"/>
    <col min="10" max="10" width="5.5" style="24" customWidth="1"/>
    <col min="11" max="16384" width="10.6640625" style="24"/>
  </cols>
  <sheetData>
    <row r="2" spans="2:10">
      <c r="B2" s="103" t="s">
        <v>34</v>
      </c>
      <c r="C2" s="104"/>
      <c r="D2" s="104"/>
      <c r="E2" s="105"/>
    </row>
    <row r="3" spans="2:10">
      <c r="B3" s="106"/>
      <c r="C3" s="107"/>
      <c r="D3" s="107"/>
      <c r="E3" s="108"/>
    </row>
    <row r="4" spans="2:10">
      <c r="B4" s="106"/>
      <c r="C4" s="107"/>
      <c r="D4" s="107"/>
      <c r="E4" s="108"/>
    </row>
    <row r="5" spans="2:10" ht="31" customHeight="1">
      <c r="B5" s="109"/>
      <c r="C5" s="110"/>
      <c r="D5" s="110"/>
      <c r="E5" s="111"/>
    </row>
    <row r="7" spans="2:10" ht="17" thickBot="1"/>
    <row r="8" spans="2:10">
      <c r="B8" s="59"/>
      <c r="C8" s="13"/>
      <c r="D8" s="13"/>
      <c r="E8" s="13"/>
      <c r="F8" s="13"/>
      <c r="G8" s="13"/>
      <c r="H8" s="13"/>
      <c r="I8" s="13"/>
      <c r="J8" s="60"/>
    </row>
    <row r="9" spans="2:10" s="6" customFormat="1">
      <c r="B9" s="16"/>
      <c r="C9" s="9" t="s">
        <v>14</v>
      </c>
      <c r="D9" s="10" t="s">
        <v>4</v>
      </c>
      <c r="E9" s="8" t="s">
        <v>2</v>
      </c>
      <c r="F9" s="9"/>
      <c r="G9" s="9" t="s">
        <v>3</v>
      </c>
      <c r="H9" s="9"/>
      <c r="I9" s="9" t="s">
        <v>0</v>
      </c>
      <c r="J9" s="36"/>
    </row>
    <row r="10" spans="2:10" s="6" customFormat="1">
      <c r="B10" s="17"/>
      <c r="D10" s="23"/>
      <c r="J10" s="7"/>
    </row>
    <row r="11" spans="2:10" s="6" customFormat="1" ht="17" thickBot="1">
      <c r="B11" s="17"/>
      <c r="C11" s="6" t="s">
        <v>32</v>
      </c>
      <c r="D11" s="23"/>
      <c r="J11" s="7"/>
    </row>
    <row r="12" spans="2:10" s="6" customFormat="1" ht="20" thickBot="1">
      <c r="B12" s="61"/>
      <c r="C12" s="48" t="s">
        <v>52</v>
      </c>
      <c r="D12" s="49" t="s">
        <v>37</v>
      </c>
      <c r="E12" s="50">
        <f>Notes!C2</f>
        <v>62.037037037037038</v>
      </c>
      <c r="F12" s="48"/>
      <c r="G12" s="62"/>
      <c r="H12" s="63"/>
      <c r="I12" s="101" t="s">
        <v>92</v>
      </c>
      <c r="J12" s="64"/>
    </row>
    <row r="13" spans="2:10" ht="20" thickBot="1">
      <c r="B13" s="61"/>
      <c r="C13" s="99" t="s">
        <v>159</v>
      </c>
      <c r="D13" s="49" t="s">
        <v>1</v>
      </c>
      <c r="E13" s="65">
        <f>ROUND(Notes!C6,5)</f>
        <v>0.97404999999999997</v>
      </c>
      <c r="F13" s="48"/>
      <c r="G13" s="62"/>
      <c r="H13" s="63"/>
      <c r="I13" s="101" t="s">
        <v>92</v>
      </c>
      <c r="J13" s="64"/>
    </row>
    <row r="14" spans="2:10" ht="20" thickBot="1">
      <c r="B14" s="61"/>
      <c r="C14" s="99" t="s">
        <v>160</v>
      </c>
      <c r="D14" s="49" t="s">
        <v>1</v>
      </c>
      <c r="E14" s="65">
        <f>ROUND(Notes!C7,5)</f>
        <v>2.5950000000000001E-2</v>
      </c>
      <c r="F14" s="48"/>
      <c r="G14" s="62"/>
      <c r="H14" s="63"/>
      <c r="I14" s="101" t="s">
        <v>92</v>
      </c>
      <c r="J14" s="64"/>
    </row>
    <row r="15" spans="2:10" ht="17" thickBot="1">
      <c r="B15" s="66"/>
      <c r="C15" s="100" t="s">
        <v>164</v>
      </c>
      <c r="D15" s="15" t="s">
        <v>1</v>
      </c>
      <c r="E15" s="65">
        <f>ROUND(Notes!C8,5)</f>
        <v>0.70357999999999998</v>
      </c>
      <c r="F15" s="53"/>
      <c r="G15" s="53"/>
      <c r="H15" s="53"/>
      <c r="I15" s="101" t="s">
        <v>92</v>
      </c>
      <c r="J15" s="67"/>
    </row>
    <row r="16" spans="2:10" ht="17" thickBot="1">
      <c r="B16" s="66"/>
      <c r="C16" s="100" t="s">
        <v>162</v>
      </c>
      <c r="D16" s="15" t="s">
        <v>1</v>
      </c>
      <c r="E16" s="65">
        <f>ROUND(Notes!C9,5)</f>
        <v>0.17330000000000001</v>
      </c>
      <c r="F16" s="53"/>
      <c r="G16" s="53"/>
      <c r="H16" s="53"/>
      <c r="I16" s="101" t="s">
        <v>92</v>
      </c>
      <c r="J16" s="67"/>
    </row>
    <row r="17" spans="2:10" ht="17" thickBot="1">
      <c r="B17" s="68"/>
      <c r="C17" s="48" t="s">
        <v>53</v>
      </c>
      <c r="D17" s="49" t="s">
        <v>71</v>
      </c>
      <c r="E17" s="65">
        <f>Notes!C3</f>
        <v>8000</v>
      </c>
      <c r="F17" s="48"/>
      <c r="G17" s="48"/>
      <c r="H17" s="69"/>
      <c r="I17" s="101" t="s">
        <v>89</v>
      </c>
      <c r="J17" s="70"/>
    </row>
    <row r="18" spans="2:10" ht="17" thickBot="1">
      <c r="B18" s="68"/>
      <c r="C18" s="48" t="s">
        <v>40</v>
      </c>
      <c r="D18" s="49" t="s">
        <v>1</v>
      </c>
      <c r="E18" s="65">
        <v>0.96199999999999997</v>
      </c>
      <c r="F18" s="48"/>
      <c r="G18" s="48"/>
      <c r="H18" s="69"/>
      <c r="I18" s="101" t="s">
        <v>165</v>
      </c>
      <c r="J18" s="70"/>
    </row>
    <row r="19" spans="2:10">
      <c r="B19" s="66"/>
      <c r="C19" s="47"/>
      <c r="D19" s="47"/>
      <c r="E19" s="47"/>
      <c r="F19" s="47"/>
      <c r="G19" s="47"/>
      <c r="H19" s="47"/>
      <c r="I19" s="47"/>
      <c r="J19" s="67"/>
    </row>
    <row r="20" spans="2:10" ht="17" thickBot="1">
      <c r="B20" s="66"/>
      <c r="C20" s="6" t="s">
        <v>54</v>
      </c>
      <c r="D20" s="47"/>
      <c r="E20" s="47"/>
      <c r="F20" s="47"/>
      <c r="G20" s="47"/>
      <c r="H20" s="47"/>
      <c r="I20" s="47"/>
      <c r="J20" s="67"/>
    </row>
    <row r="21" spans="2:10" ht="17" thickBot="1">
      <c r="B21" s="66"/>
      <c r="C21" s="53" t="s">
        <v>55</v>
      </c>
      <c r="D21" s="15" t="s">
        <v>56</v>
      </c>
      <c r="E21" s="52">
        <f>Notes!C11</f>
        <v>22194120</v>
      </c>
      <c r="F21" s="53"/>
      <c r="G21" s="53" t="s">
        <v>72</v>
      </c>
      <c r="H21" s="53"/>
      <c r="I21" s="101" t="s">
        <v>92</v>
      </c>
      <c r="J21" s="67"/>
    </row>
    <row r="22" spans="2:10" ht="17" thickBot="1">
      <c r="B22" s="66"/>
      <c r="C22" s="53" t="s">
        <v>57</v>
      </c>
      <c r="D22" s="15" t="s">
        <v>56</v>
      </c>
      <c r="E22" s="52">
        <v>0</v>
      </c>
      <c r="F22" s="53"/>
      <c r="G22" s="53"/>
      <c r="H22" s="53"/>
      <c r="I22" s="71" t="s">
        <v>166</v>
      </c>
      <c r="J22" s="67"/>
    </row>
    <row r="23" spans="2:10" ht="17" thickBot="1">
      <c r="B23" s="66"/>
      <c r="C23" s="53" t="s">
        <v>58</v>
      </c>
      <c r="D23" s="15" t="s">
        <v>59</v>
      </c>
      <c r="E23" s="52">
        <f>Notes!C12</f>
        <v>2616380</v>
      </c>
      <c r="F23" s="53"/>
      <c r="G23" s="53" t="s">
        <v>73</v>
      </c>
      <c r="H23" s="53"/>
      <c r="I23" s="101" t="s">
        <v>92</v>
      </c>
      <c r="J23" s="67"/>
    </row>
    <row r="24" spans="2:10" ht="17" thickBot="1">
      <c r="B24" s="72"/>
      <c r="C24" s="54" t="s">
        <v>60</v>
      </c>
      <c r="D24" s="55" t="s">
        <v>61</v>
      </c>
      <c r="E24" s="52">
        <f>Notes!C13</f>
        <v>360.88</v>
      </c>
      <c r="F24" s="54"/>
      <c r="G24" s="54" t="s">
        <v>74</v>
      </c>
      <c r="H24" s="54"/>
      <c r="I24" s="101" t="s">
        <v>92</v>
      </c>
      <c r="J24" s="73"/>
    </row>
    <row r="25" spans="2:10" ht="17" thickBot="1">
      <c r="B25" s="72"/>
      <c r="C25" s="54" t="s">
        <v>62</v>
      </c>
      <c r="D25" s="55" t="s">
        <v>61</v>
      </c>
      <c r="E25" s="52">
        <v>0</v>
      </c>
      <c r="F25" s="54"/>
      <c r="G25" s="54"/>
      <c r="H25" s="54"/>
      <c r="I25" s="71" t="s">
        <v>166</v>
      </c>
      <c r="J25" s="73"/>
    </row>
    <row r="26" spans="2:10" ht="17" thickBot="1">
      <c r="B26" s="72"/>
      <c r="C26" s="54" t="s">
        <v>63</v>
      </c>
      <c r="D26" s="15" t="s">
        <v>56</v>
      </c>
      <c r="E26" s="52">
        <v>0</v>
      </c>
      <c r="F26" s="54"/>
      <c r="G26" s="54" t="s">
        <v>75</v>
      </c>
      <c r="H26" s="54"/>
      <c r="I26" s="102" t="s">
        <v>167</v>
      </c>
      <c r="J26" s="73"/>
    </row>
    <row r="27" spans="2:10" ht="17" thickBot="1">
      <c r="B27" s="72"/>
      <c r="C27" s="54" t="s">
        <v>64</v>
      </c>
      <c r="D27" s="15" t="s">
        <v>56</v>
      </c>
      <c r="E27" s="52">
        <v>0</v>
      </c>
      <c r="F27" s="54"/>
      <c r="G27" s="54" t="s">
        <v>76</v>
      </c>
      <c r="H27" s="54"/>
      <c r="I27" s="102" t="s">
        <v>167</v>
      </c>
      <c r="J27" s="73"/>
    </row>
    <row r="28" spans="2:10" ht="17" thickBot="1">
      <c r="B28" s="66"/>
      <c r="C28" s="53" t="s">
        <v>77</v>
      </c>
      <c r="D28" s="15" t="s">
        <v>78</v>
      </c>
      <c r="E28" s="51">
        <v>7.0000000000000007E-2</v>
      </c>
      <c r="F28" s="53"/>
      <c r="G28" s="53" t="s">
        <v>79</v>
      </c>
      <c r="H28" s="53"/>
      <c r="I28" s="58" t="s">
        <v>80</v>
      </c>
      <c r="J28" s="67"/>
    </row>
    <row r="29" spans="2:10" ht="17" thickBot="1">
      <c r="B29" s="66"/>
      <c r="C29" s="53" t="s">
        <v>65</v>
      </c>
      <c r="D29" s="15" t="s">
        <v>66</v>
      </c>
      <c r="E29" s="52">
        <v>1</v>
      </c>
      <c r="F29" s="53"/>
      <c r="G29" s="53"/>
      <c r="H29" s="53"/>
      <c r="I29" s="77" t="s">
        <v>84</v>
      </c>
      <c r="J29" s="67"/>
    </row>
    <row r="30" spans="2:10">
      <c r="B30" s="66"/>
      <c r="C30" s="53"/>
      <c r="D30" s="15"/>
      <c r="E30" s="56"/>
      <c r="F30" s="53"/>
      <c r="G30" s="53"/>
      <c r="H30" s="53"/>
      <c r="I30" s="47"/>
      <c r="J30" s="67"/>
    </row>
    <row r="31" spans="2:10" ht="17" thickBot="1">
      <c r="B31" s="66"/>
      <c r="C31" s="6" t="s">
        <v>67</v>
      </c>
      <c r="D31" s="57"/>
      <c r="E31" s="56"/>
      <c r="F31" s="47"/>
      <c r="G31" s="47"/>
      <c r="H31" s="47"/>
      <c r="I31" s="47"/>
      <c r="J31" s="67"/>
    </row>
    <row r="32" spans="2:10" ht="17" thickBot="1">
      <c r="B32" s="66"/>
      <c r="C32" s="53" t="s">
        <v>68</v>
      </c>
      <c r="D32" s="15" t="s">
        <v>69</v>
      </c>
      <c r="E32" s="52">
        <f>Notes!C17</f>
        <v>25</v>
      </c>
      <c r="F32" s="53"/>
      <c r="G32" s="53" t="s">
        <v>81</v>
      </c>
      <c r="H32" s="53"/>
      <c r="I32" s="101" t="s">
        <v>90</v>
      </c>
      <c r="J32" s="67"/>
    </row>
    <row r="33" spans="2:10" ht="17" thickBot="1">
      <c r="B33" s="66"/>
      <c r="C33" s="53" t="s">
        <v>70</v>
      </c>
      <c r="D33" s="15" t="s">
        <v>69</v>
      </c>
      <c r="E33" s="52">
        <v>0</v>
      </c>
      <c r="F33" s="53"/>
      <c r="G33" s="53" t="s">
        <v>82</v>
      </c>
      <c r="H33" s="53"/>
      <c r="I33" s="102" t="s">
        <v>167</v>
      </c>
      <c r="J33" s="67"/>
    </row>
    <row r="34" spans="2:10" ht="17" thickBot="1">
      <c r="B34" s="66"/>
      <c r="C34" s="53" t="s">
        <v>15</v>
      </c>
      <c r="D34" s="15" t="s">
        <v>1</v>
      </c>
      <c r="E34" s="52">
        <v>0</v>
      </c>
      <c r="F34" s="53"/>
      <c r="G34" s="53"/>
      <c r="H34" s="53"/>
      <c r="I34" s="77" t="s">
        <v>84</v>
      </c>
      <c r="J34" s="67"/>
    </row>
    <row r="35" spans="2:10" ht="17" thickBot="1">
      <c r="B35" s="74"/>
      <c r="C35" s="75"/>
      <c r="D35" s="75"/>
      <c r="E35" s="75"/>
      <c r="F35" s="75"/>
      <c r="G35" s="75"/>
      <c r="H35" s="75"/>
      <c r="I35" s="75"/>
      <c r="J35" s="76"/>
    </row>
  </sheetData>
  <mergeCells count="1">
    <mergeCell ref="B2:E5"/>
  </mergeCells>
  <pageMargins left="0.75" right="0.75" top="1" bottom="1" header="0.5" footer="0.5"/>
  <pageSetup paperSize="9" orientation="portrait" horizontalDpi="4294967292" verticalDpi="429496729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theme="6" tint="0.79998168889431442"/>
  </sheetPr>
  <dimension ref="B1:J40"/>
  <sheetViews>
    <sheetView zoomScaleNormal="100" workbookViewId="0">
      <selection activeCell="D10" sqref="D10"/>
    </sheetView>
  </sheetViews>
  <sheetFormatPr baseColWidth="10" defaultColWidth="33.1640625" defaultRowHeight="16"/>
  <cols>
    <col min="1" max="1" width="3.5" style="25" customWidth="1"/>
    <col min="2" max="2" width="6.5" style="25" customWidth="1"/>
    <col min="3" max="3" width="34.1640625" style="25" bestFit="1" customWidth="1"/>
    <col min="4" max="4" width="16.1640625" style="25" customWidth="1"/>
    <col min="5" max="5" width="10.1640625" style="25" customWidth="1"/>
    <col min="6" max="6" width="13.5" style="25" bestFit="1" customWidth="1"/>
    <col min="7" max="7" width="75.6640625" style="25" bestFit="1" customWidth="1"/>
    <col min="8" max="8" width="13.1640625" style="27" bestFit="1" customWidth="1"/>
    <col min="9" max="9" width="31.5" style="27" customWidth="1"/>
    <col min="10" max="10" width="98.5" style="25" customWidth="1"/>
    <col min="11" max="16384" width="33.1640625" style="25"/>
  </cols>
  <sheetData>
    <row r="1" spans="2:10" ht="17" thickBot="1"/>
    <row r="2" spans="2:10">
      <c r="B2" s="41"/>
      <c r="C2" s="26"/>
      <c r="D2" s="26"/>
      <c r="E2" s="26"/>
      <c r="F2" s="26"/>
      <c r="G2" s="26"/>
      <c r="H2" s="28"/>
      <c r="I2" s="28"/>
      <c r="J2" s="26"/>
    </row>
    <row r="3" spans="2:10">
      <c r="B3" s="42"/>
      <c r="C3" s="6" t="s">
        <v>10</v>
      </c>
      <c r="D3" s="6"/>
      <c r="E3" s="6"/>
      <c r="F3" s="6"/>
      <c r="G3" s="6"/>
      <c r="H3" s="11"/>
      <c r="I3" s="11"/>
    </row>
    <row r="4" spans="2:10">
      <c r="B4" s="42"/>
    </row>
    <row r="5" spans="2:10">
      <c r="B5" s="43"/>
      <c r="C5" s="8" t="s">
        <v>11</v>
      </c>
      <c r="D5" s="8" t="s">
        <v>0</v>
      </c>
      <c r="E5" s="8" t="s">
        <v>8</v>
      </c>
      <c r="F5" s="8" t="s">
        <v>12</v>
      </c>
      <c r="G5" s="8" t="s">
        <v>122</v>
      </c>
      <c r="H5" s="12" t="s">
        <v>13</v>
      </c>
      <c r="I5" s="12" t="s">
        <v>33</v>
      </c>
      <c r="J5" s="8" t="s">
        <v>5</v>
      </c>
    </row>
    <row r="6" spans="2:10">
      <c r="B6" s="42"/>
      <c r="C6" s="6"/>
      <c r="D6" s="6"/>
      <c r="E6" s="6"/>
      <c r="F6" s="6"/>
      <c r="G6" s="6"/>
      <c r="H6" s="11"/>
      <c r="I6" s="11"/>
      <c r="J6" s="6"/>
    </row>
    <row r="7" spans="2:10">
      <c r="B7" s="42"/>
      <c r="C7" s="95" t="s">
        <v>140</v>
      </c>
      <c r="D7" s="95" t="s">
        <v>141</v>
      </c>
      <c r="F7" s="25">
        <v>2018</v>
      </c>
      <c r="G7" s="95" t="s">
        <v>123</v>
      </c>
      <c r="H7" s="96" t="s">
        <v>121</v>
      </c>
      <c r="J7" s="97" t="s">
        <v>124</v>
      </c>
    </row>
    <row r="8" spans="2:10">
      <c r="B8" s="42"/>
      <c r="C8" s="95" t="s">
        <v>163</v>
      </c>
    </row>
    <row r="9" spans="2:10">
      <c r="B9" s="42"/>
    </row>
    <row r="10" spans="2:10" ht="34">
      <c r="B10" s="42"/>
      <c r="C10" s="95" t="s">
        <v>140</v>
      </c>
      <c r="D10" s="95" t="s">
        <v>142</v>
      </c>
      <c r="F10" s="25">
        <v>2018</v>
      </c>
      <c r="G10" s="98" t="s">
        <v>143</v>
      </c>
      <c r="H10" s="96" t="s">
        <v>121</v>
      </c>
      <c r="J10" s="97" t="s">
        <v>144</v>
      </c>
    </row>
    <row r="11" spans="2:10">
      <c r="B11" s="42"/>
      <c r="C11" s="95" t="s">
        <v>38</v>
      </c>
    </row>
    <row r="12" spans="2:10">
      <c r="B12" s="42"/>
      <c r="C12" s="95"/>
    </row>
    <row r="13" spans="2:10">
      <c r="B13" s="42"/>
      <c r="C13" s="95" t="s">
        <v>140</v>
      </c>
      <c r="D13" s="95" t="s">
        <v>142</v>
      </c>
      <c r="F13" s="25">
        <v>2015</v>
      </c>
      <c r="G13" s="95" t="s">
        <v>145</v>
      </c>
      <c r="H13" s="96" t="s">
        <v>121</v>
      </c>
      <c r="J13" s="97" t="s">
        <v>146</v>
      </c>
    </row>
    <row r="14" spans="2:10">
      <c r="B14" s="42"/>
      <c r="C14" s="95" t="s">
        <v>41</v>
      </c>
    </row>
    <row r="15" spans="2:10">
      <c r="B15" s="42"/>
    </row>
    <row r="16" spans="2:10">
      <c r="B16" s="42"/>
    </row>
    <row r="17" spans="2:2">
      <c r="B17" s="42"/>
    </row>
    <row r="18" spans="2:2">
      <c r="B18" s="42"/>
    </row>
    <row r="19" spans="2:2">
      <c r="B19" s="42"/>
    </row>
    <row r="20" spans="2:2">
      <c r="B20" s="42"/>
    </row>
    <row r="21" spans="2:2">
      <c r="B21" s="42"/>
    </row>
    <row r="22" spans="2:2">
      <c r="B22" s="42"/>
    </row>
    <row r="23" spans="2:2">
      <c r="B23" s="42"/>
    </row>
    <row r="24" spans="2:2">
      <c r="B24" s="42"/>
    </row>
    <row r="25" spans="2:2">
      <c r="B25" s="42"/>
    </row>
    <row r="26" spans="2:2">
      <c r="B26" s="42"/>
    </row>
    <row r="27" spans="2:2">
      <c r="B27" s="42"/>
    </row>
    <row r="28" spans="2:2">
      <c r="B28" s="42"/>
    </row>
    <row r="29" spans="2:2">
      <c r="B29" s="42"/>
    </row>
    <row r="30" spans="2:2">
      <c r="B30" s="42"/>
    </row>
    <row r="31" spans="2:2">
      <c r="B31" s="42"/>
    </row>
    <row r="32" spans="2:2">
      <c r="B32" s="42"/>
    </row>
    <row r="33" spans="2:2">
      <c r="B33" s="42"/>
    </row>
    <row r="34" spans="2:2">
      <c r="B34" s="42"/>
    </row>
    <row r="35" spans="2:2">
      <c r="B35" s="42"/>
    </row>
    <row r="36" spans="2:2">
      <c r="B36" s="42"/>
    </row>
    <row r="37" spans="2:2">
      <c r="B37" s="42"/>
    </row>
    <row r="38" spans="2:2">
      <c r="B38" s="42"/>
    </row>
    <row r="39" spans="2:2">
      <c r="B39" s="42"/>
    </row>
    <row r="40" spans="2:2">
      <c r="B40" s="42"/>
    </row>
  </sheetData>
  <phoneticPr fontId="20" type="noConversion"/>
  <hyperlinks>
    <hyperlink ref="J7" r:id="rId1" xr:uid="{CA4435BF-7BC0-5946-B941-E72619E47EA7}"/>
    <hyperlink ref="J10" r:id="rId2" xr:uid="{F1E91E7A-B3C9-CD45-8AD1-31253577FE79}"/>
    <hyperlink ref="J13" r:id="rId3" xr:uid="{24FB038C-5202-D14C-AD79-2B236B4A938E}"/>
  </hyperlinks>
  <pageMargins left="0.75" right="0.75" top="1" bottom="1" header="0.5" footer="0.5"/>
  <pageSetup paperSize="9" orientation="portrait" horizontalDpi="4294967292" verticalDpi="429496729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6" tint="0.79998168889431442"/>
  </sheetPr>
  <dimension ref="A1:Y171"/>
  <sheetViews>
    <sheetView zoomScaleNormal="100" workbookViewId="0">
      <selection activeCell="C83" sqref="C83"/>
    </sheetView>
  </sheetViews>
  <sheetFormatPr baseColWidth="10" defaultColWidth="10.6640625" defaultRowHeight="16"/>
  <cols>
    <col min="1" max="1" width="26.1640625" style="29" customWidth="1"/>
    <col min="2" max="2" width="29" style="29" bestFit="1" customWidth="1"/>
    <col min="3" max="3" width="14.6640625" style="29" customWidth="1"/>
    <col min="4" max="4" width="22.6640625" style="29" customWidth="1"/>
    <col min="5" max="5" width="10.6640625" style="29"/>
    <col min="6" max="6" width="13" style="29" customWidth="1"/>
    <col min="7" max="10" width="10.6640625" style="29"/>
    <col min="11" max="11" width="16.1640625" style="29" customWidth="1"/>
    <col min="12" max="12" width="10.6640625" style="29"/>
    <col min="13" max="13" width="26.83203125" style="29" customWidth="1"/>
    <col min="14" max="14" width="26.5" style="29" customWidth="1"/>
    <col min="15" max="16384" width="10.6640625" style="29"/>
  </cols>
  <sheetData>
    <row r="1" spans="1:25">
      <c r="B1" s="30" t="s">
        <v>35</v>
      </c>
    </row>
    <row r="2" spans="1:25">
      <c r="B2" s="29" t="s">
        <v>36</v>
      </c>
      <c r="C2" s="44">
        <f>C27</f>
        <v>62.037037037037038</v>
      </c>
      <c r="D2" s="29" t="s">
        <v>37</v>
      </c>
    </row>
    <row r="3" spans="1:25">
      <c r="B3" s="29" t="s">
        <v>38</v>
      </c>
      <c r="C3" s="29">
        <f>C21</f>
        <v>8000</v>
      </c>
      <c r="D3" s="29" t="s">
        <v>39</v>
      </c>
    </row>
    <row r="4" spans="1:25">
      <c r="B4" s="29" t="s">
        <v>41</v>
      </c>
      <c r="C4" s="44">
        <f>C17</f>
        <v>25</v>
      </c>
      <c r="D4" s="29" t="s">
        <v>42</v>
      </c>
    </row>
    <row r="5" spans="1:25">
      <c r="K5" s="29" t="s">
        <v>90</v>
      </c>
      <c r="M5" s="78"/>
      <c r="N5" s="78"/>
      <c r="O5" s="79"/>
      <c r="P5" s="79"/>
      <c r="Q5" s="79"/>
      <c r="R5" s="79"/>
      <c r="S5" s="79"/>
      <c r="T5" s="80"/>
      <c r="U5" s="80"/>
      <c r="V5" s="80"/>
      <c r="W5" s="80"/>
      <c r="X5" s="81"/>
      <c r="Y5" s="81"/>
    </row>
    <row r="6" spans="1:25">
      <c r="B6" s="29" t="s">
        <v>159</v>
      </c>
      <c r="C6" s="37">
        <f>E77</f>
        <v>0.97404574753787243</v>
      </c>
      <c r="M6" s="78"/>
      <c r="N6" s="82"/>
      <c r="O6" s="80"/>
      <c r="P6" s="80"/>
      <c r="Q6" s="80"/>
      <c r="R6" s="80"/>
      <c r="S6" s="80"/>
      <c r="T6" s="80"/>
      <c r="U6" s="80"/>
      <c r="V6" s="80"/>
      <c r="W6" s="80"/>
      <c r="X6" s="83"/>
      <c r="Y6" s="83"/>
    </row>
    <row r="7" spans="1:25">
      <c r="B7" s="29" t="s">
        <v>160</v>
      </c>
      <c r="C7" s="37">
        <f>E78</f>
        <v>2.5954252462127538E-2</v>
      </c>
      <c r="M7" s="84"/>
      <c r="N7" s="85"/>
      <c r="O7" s="86"/>
      <c r="P7" s="86"/>
      <c r="Q7" s="86"/>
      <c r="R7" s="86"/>
      <c r="S7" s="86"/>
      <c r="T7" s="86"/>
      <c r="U7" s="86"/>
      <c r="V7" s="86"/>
      <c r="W7" s="86"/>
      <c r="X7" s="87"/>
      <c r="Y7" s="87"/>
    </row>
    <row r="8" spans="1:25">
      <c r="B8" s="29" t="s">
        <v>161</v>
      </c>
      <c r="C8" s="37">
        <f>E81</f>
        <v>0.70357759152173782</v>
      </c>
      <c r="M8" s="88"/>
      <c r="N8" s="88"/>
      <c r="O8" s="86"/>
      <c r="P8" s="86"/>
      <c r="Q8" s="86"/>
      <c r="R8" s="86"/>
      <c r="S8" s="86"/>
      <c r="T8" s="86"/>
      <c r="U8" s="86"/>
      <c r="V8" s="86"/>
      <c r="W8" s="86"/>
      <c r="X8" s="87"/>
      <c r="Y8" s="87"/>
    </row>
    <row r="9" spans="1:25">
      <c r="B9" s="29" t="s">
        <v>162</v>
      </c>
      <c r="C9" s="37">
        <f>E82</f>
        <v>0.17330300549318758</v>
      </c>
      <c r="M9" s="88"/>
      <c r="N9" s="89"/>
      <c r="O9" s="86"/>
      <c r="P9" s="86"/>
      <c r="Q9" s="90"/>
      <c r="R9" s="86"/>
      <c r="S9" s="86"/>
      <c r="T9" s="91"/>
      <c r="U9" s="91"/>
      <c r="V9" s="91"/>
      <c r="W9" s="91"/>
      <c r="X9" s="87"/>
      <c r="Y9" s="87"/>
    </row>
    <row r="10" spans="1:25">
      <c r="M10" s="88"/>
      <c r="N10" s="89"/>
      <c r="O10" s="86"/>
      <c r="P10" s="86"/>
      <c r="Q10" s="90"/>
      <c r="R10" s="86"/>
      <c r="S10" s="86"/>
      <c r="T10" s="91"/>
      <c r="U10" s="91"/>
      <c r="V10" s="91"/>
      <c r="W10" s="91"/>
      <c r="X10" s="87"/>
      <c r="Y10" s="87"/>
    </row>
    <row r="11" spans="1:25">
      <c r="B11" s="29" t="s">
        <v>43</v>
      </c>
      <c r="C11" s="45">
        <f>C37</f>
        <v>22194120</v>
      </c>
      <c r="D11" s="29" t="s">
        <v>44</v>
      </c>
      <c r="M11" s="88"/>
      <c r="N11" s="88"/>
      <c r="O11" s="86"/>
      <c r="P11" s="86"/>
      <c r="Q11" s="90"/>
      <c r="R11" s="86"/>
      <c r="S11" s="86"/>
      <c r="T11" s="86"/>
      <c r="U11" s="86"/>
      <c r="V11" s="86"/>
      <c r="W11" s="86"/>
      <c r="X11" s="87"/>
      <c r="Y11" s="87"/>
    </row>
    <row r="12" spans="1:25">
      <c r="B12" s="29" t="s">
        <v>45</v>
      </c>
      <c r="C12" s="45">
        <f>C38</f>
        <v>2616380</v>
      </c>
      <c r="D12" s="29" t="s">
        <v>46</v>
      </c>
      <c r="M12" s="88"/>
      <c r="N12" s="89"/>
      <c r="O12" s="86"/>
      <c r="P12" s="86"/>
      <c r="Q12" s="90"/>
      <c r="R12" s="86"/>
      <c r="S12" s="86"/>
      <c r="T12" s="91"/>
      <c r="U12" s="91"/>
      <c r="V12" s="91"/>
      <c r="W12" s="91"/>
      <c r="X12" s="87"/>
      <c r="Y12" s="87"/>
    </row>
    <row r="13" spans="1:25">
      <c r="B13" s="29" t="s">
        <v>47</v>
      </c>
      <c r="C13" s="45">
        <f>C39</f>
        <v>360.88</v>
      </c>
      <c r="D13" s="46" t="s">
        <v>48</v>
      </c>
      <c r="M13" s="88"/>
      <c r="N13" s="89"/>
      <c r="O13" s="86"/>
      <c r="P13" s="86"/>
      <c r="Q13" s="90"/>
      <c r="R13" s="86"/>
      <c r="S13" s="86"/>
      <c r="T13" s="91"/>
      <c r="U13" s="91"/>
      <c r="V13" s="91"/>
      <c r="W13" s="91"/>
      <c r="X13" s="87"/>
      <c r="Y13" s="87"/>
    </row>
    <row r="14" spans="1:25">
      <c r="C14" s="45"/>
      <c r="D14" s="46"/>
      <c r="M14" s="88"/>
      <c r="N14" s="89"/>
      <c r="O14" s="86"/>
      <c r="P14" s="86"/>
      <c r="Q14" s="90"/>
      <c r="R14" s="86"/>
      <c r="S14" s="86"/>
      <c r="T14" s="91"/>
      <c r="U14" s="91"/>
      <c r="V14" s="91"/>
      <c r="W14" s="91"/>
      <c r="X14" s="87"/>
      <c r="Y14" s="87"/>
    </row>
    <row r="15" spans="1:25">
      <c r="C15" s="45"/>
      <c r="D15" s="46"/>
      <c r="M15" s="88"/>
      <c r="N15" s="89"/>
      <c r="O15" s="86"/>
      <c r="P15" s="86"/>
      <c r="Q15" s="90"/>
      <c r="R15" s="86"/>
      <c r="S15" s="86"/>
      <c r="T15" s="91"/>
      <c r="U15" s="91"/>
      <c r="V15" s="91"/>
      <c r="W15" s="91"/>
      <c r="X15" s="87"/>
      <c r="Y15" s="87"/>
    </row>
    <row r="16" spans="1:25">
      <c r="A16" s="30" t="s">
        <v>90</v>
      </c>
      <c r="C16" s="45"/>
      <c r="D16" s="46"/>
      <c r="M16" s="88"/>
      <c r="N16" s="89"/>
      <c r="O16" s="86"/>
      <c r="P16" s="86"/>
      <c r="Q16" s="90"/>
      <c r="R16" s="86"/>
      <c r="S16" s="86"/>
      <c r="T16" s="91"/>
      <c r="U16" s="91"/>
      <c r="V16" s="91"/>
      <c r="W16" s="91"/>
      <c r="X16" s="87"/>
      <c r="Y16" s="87"/>
    </row>
    <row r="17" spans="1:25">
      <c r="B17" s="29" t="s">
        <v>41</v>
      </c>
      <c r="C17" s="45">
        <v>25</v>
      </c>
      <c r="D17" s="46" t="s">
        <v>42</v>
      </c>
      <c r="M17" s="88"/>
      <c r="N17" s="89"/>
      <c r="O17" s="86"/>
      <c r="P17" s="86"/>
      <c r="Q17" s="90"/>
      <c r="R17" s="86"/>
      <c r="S17" s="86"/>
      <c r="T17" s="91"/>
      <c r="U17" s="91"/>
      <c r="V17" s="91"/>
      <c r="W17" s="91"/>
      <c r="X17" s="87"/>
      <c r="Y17" s="87"/>
    </row>
    <row r="18" spans="1:25">
      <c r="C18" s="45"/>
      <c r="D18" s="46"/>
      <c r="M18" s="88"/>
      <c r="N18" s="89"/>
      <c r="O18" s="86"/>
      <c r="P18" s="86"/>
      <c r="Q18" s="90"/>
      <c r="R18" s="86"/>
      <c r="S18" s="86"/>
      <c r="T18" s="91"/>
      <c r="U18" s="91"/>
      <c r="V18" s="91"/>
      <c r="W18" s="91"/>
      <c r="X18" s="87"/>
      <c r="Y18" s="87"/>
    </row>
    <row r="19" spans="1:25">
      <c r="K19" s="29" t="s">
        <v>89</v>
      </c>
      <c r="M19" s="88"/>
      <c r="N19" s="89"/>
      <c r="O19" s="86"/>
      <c r="P19" s="86"/>
      <c r="Q19" s="90"/>
      <c r="R19" s="86"/>
      <c r="S19" s="86"/>
      <c r="T19" s="91"/>
      <c r="U19" s="91"/>
      <c r="V19" s="91"/>
      <c r="W19" s="91"/>
      <c r="X19" s="87"/>
      <c r="Y19" s="87"/>
    </row>
    <row r="20" spans="1:25">
      <c r="A20" s="30" t="s">
        <v>89</v>
      </c>
      <c r="M20" s="88"/>
      <c r="N20" s="88"/>
      <c r="O20" s="86"/>
      <c r="P20" s="86"/>
      <c r="Q20" s="90"/>
      <c r="R20" s="86"/>
      <c r="S20" s="86"/>
      <c r="T20" s="91"/>
      <c r="U20" s="91"/>
      <c r="V20" s="91"/>
      <c r="W20" s="91"/>
      <c r="X20" s="87"/>
      <c r="Y20" s="87"/>
    </row>
    <row r="21" spans="1:25">
      <c r="B21" s="29" t="s">
        <v>38</v>
      </c>
      <c r="C21" s="29">
        <v>8000</v>
      </c>
      <c r="D21" s="29" t="s">
        <v>51</v>
      </c>
      <c r="M21" s="88"/>
      <c r="N21" s="88"/>
      <c r="O21" s="86"/>
      <c r="P21" s="86"/>
      <c r="Q21" s="90"/>
      <c r="R21" s="86"/>
      <c r="S21" s="86"/>
      <c r="T21" s="91"/>
      <c r="U21" s="91"/>
      <c r="V21" s="91"/>
      <c r="W21" s="91"/>
      <c r="X21" s="87"/>
      <c r="Y21" s="87"/>
    </row>
    <row r="22" spans="1:25">
      <c r="M22" s="88"/>
      <c r="N22" s="88"/>
      <c r="O22" s="86"/>
      <c r="P22" s="86"/>
      <c r="Q22" s="90"/>
      <c r="R22" s="86"/>
      <c r="S22" s="86"/>
      <c r="T22" s="91"/>
      <c r="U22" s="91"/>
      <c r="V22" s="91"/>
      <c r="W22" s="91"/>
      <c r="X22" s="87"/>
      <c r="Y22" s="87"/>
    </row>
    <row r="23" spans="1:25">
      <c r="M23" s="88"/>
      <c r="N23" s="88"/>
      <c r="O23" s="86"/>
      <c r="P23" s="86"/>
      <c r="Q23" s="90"/>
      <c r="R23" s="86"/>
      <c r="S23" s="86"/>
      <c r="T23" s="91"/>
      <c r="U23" s="91"/>
      <c r="V23" s="91"/>
      <c r="W23" s="91"/>
      <c r="X23" s="87"/>
      <c r="Y23" s="87"/>
    </row>
    <row r="24" spans="1:25">
      <c r="M24" s="88"/>
      <c r="N24" s="88"/>
      <c r="O24" s="86"/>
      <c r="P24" s="86"/>
      <c r="Q24" s="90"/>
      <c r="R24" s="86"/>
      <c r="S24" s="86"/>
      <c r="T24" s="91"/>
      <c r="U24" s="91"/>
      <c r="V24" s="91"/>
      <c r="W24" s="91"/>
      <c r="X24" s="87"/>
      <c r="Y24" s="87"/>
    </row>
    <row r="25" spans="1:25">
      <c r="A25" s="30" t="s">
        <v>92</v>
      </c>
      <c r="B25" s="30" t="s">
        <v>158</v>
      </c>
    </row>
    <row r="26" spans="1:25">
      <c r="B26" s="29" t="s">
        <v>151</v>
      </c>
      <c r="C26" s="29">
        <v>200</v>
      </c>
      <c r="D26" s="29" t="s">
        <v>152</v>
      </c>
    </row>
    <row r="27" spans="1:25">
      <c r="B27" s="29" t="s">
        <v>36</v>
      </c>
      <c r="C27" s="44">
        <f>C26*10^3*C89/(24*60*60)</f>
        <v>62.037037037037038</v>
      </c>
      <c r="D27" s="29" t="s">
        <v>37</v>
      </c>
    </row>
    <row r="29" spans="1:25">
      <c r="B29" s="29" t="s">
        <v>147</v>
      </c>
      <c r="C29" s="29">
        <v>24.6</v>
      </c>
      <c r="D29" s="29" t="s">
        <v>148</v>
      </c>
    </row>
    <row r="30" spans="1:25">
      <c r="B30" s="29" t="s">
        <v>45</v>
      </c>
      <c r="C30" s="29">
        <v>2.9</v>
      </c>
      <c r="D30" s="29" t="s">
        <v>149</v>
      </c>
    </row>
    <row r="31" spans="1:25">
      <c r="B31" s="29" t="s">
        <v>47</v>
      </c>
      <c r="C31" s="29">
        <f>2.7+0.5</f>
        <v>3.2</v>
      </c>
      <c r="D31" s="29" t="s">
        <v>150</v>
      </c>
    </row>
    <row r="32" spans="1:25">
      <c r="B32" s="29" t="s">
        <v>157</v>
      </c>
      <c r="C32" s="29">
        <f>C31/C21</f>
        <v>4.0000000000000002E-4</v>
      </c>
      <c r="D32" s="29" t="s">
        <v>150</v>
      </c>
    </row>
    <row r="34" spans="2:11">
      <c r="B34" s="29" t="s">
        <v>153</v>
      </c>
      <c r="C34" s="29">
        <v>0.9022</v>
      </c>
      <c r="D34" s="29" t="s">
        <v>154</v>
      </c>
      <c r="E34" s="97" t="s">
        <v>155</v>
      </c>
    </row>
    <row r="36" spans="2:11">
      <c r="B36" s="92" t="s">
        <v>156</v>
      </c>
    </row>
    <row r="37" spans="2:11">
      <c r="B37" s="29" t="s">
        <v>147</v>
      </c>
      <c r="C37" s="29">
        <f>C29*$C$34*10^6</f>
        <v>22194120</v>
      </c>
      <c r="D37" s="29" t="s">
        <v>44</v>
      </c>
    </row>
    <row r="38" spans="2:11">
      <c r="B38" s="29" t="s">
        <v>45</v>
      </c>
      <c r="C38" s="29">
        <f>C30*$C$34*10^6</f>
        <v>2616380</v>
      </c>
      <c r="D38" s="29" t="s">
        <v>46</v>
      </c>
    </row>
    <row r="39" spans="2:11">
      <c r="B39" s="29" t="s">
        <v>157</v>
      </c>
      <c r="C39" s="29">
        <f>C32*$C$34*10^6</f>
        <v>360.88</v>
      </c>
      <c r="D39" s="29" t="s">
        <v>48</v>
      </c>
    </row>
    <row r="42" spans="2:11">
      <c r="B42" s="30"/>
    </row>
    <row r="43" spans="2:11">
      <c r="B43" s="30" t="s">
        <v>93</v>
      </c>
      <c r="K43" s="29" t="s">
        <v>101</v>
      </c>
    </row>
    <row r="45" spans="2:11">
      <c r="B45" s="29" t="s">
        <v>94</v>
      </c>
      <c r="C45" s="29">
        <v>185</v>
      </c>
      <c r="D45" s="29" t="s">
        <v>91</v>
      </c>
    </row>
    <row r="46" spans="2:11">
      <c r="B46" s="29" t="s">
        <v>95</v>
      </c>
      <c r="C46" s="29">
        <v>1.1000000000000001</v>
      </c>
      <c r="D46" s="29" t="s">
        <v>91</v>
      </c>
    </row>
    <row r="48" spans="2:11">
      <c r="B48" s="92" t="s">
        <v>97</v>
      </c>
    </row>
    <row r="49" spans="2:5">
      <c r="B49" s="29" t="s">
        <v>94</v>
      </c>
      <c r="C49" s="29">
        <f>C45*C89*10^3</f>
        <v>4958000</v>
      </c>
      <c r="D49" s="29" t="s">
        <v>99</v>
      </c>
    </row>
    <row r="50" spans="2:5">
      <c r="B50" s="29" t="s">
        <v>95</v>
      </c>
      <c r="C50" s="29">
        <f>C46*C90*10^3</f>
        <v>132110</v>
      </c>
      <c r="D50" s="29" t="s">
        <v>99</v>
      </c>
    </row>
    <row r="51" spans="2:5">
      <c r="B51" s="29" t="s">
        <v>98</v>
      </c>
      <c r="C51" s="93">
        <f>C50/C49</f>
        <v>2.6645824929407019E-2</v>
      </c>
      <c r="D51" s="29" t="s">
        <v>100</v>
      </c>
    </row>
    <row r="52" spans="2:5">
      <c r="C52" s="93"/>
    </row>
    <row r="53" spans="2:5">
      <c r="C53" s="93"/>
    </row>
    <row r="54" spans="2:5">
      <c r="B54" s="30" t="s">
        <v>132</v>
      </c>
      <c r="C54" s="93"/>
    </row>
    <row r="55" spans="2:5">
      <c r="B55" s="92" t="s">
        <v>133</v>
      </c>
    </row>
    <row r="56" spans="2:5">
      <c r="B56" s="29" t="s">
        <v>103</v>
      </c>
      <c r="C56" s="29">
        <v>0.6</v>
      </c>
      <c r="D56" s="29" t="s">
        <v>127</v>
      </c>
      <c r="E56" s="29" t="s">
        <v>131</v>
      </c>
    </row>
    <row r="57" spans="2:5">
      <c r="B57" s="29" t="s">
        <v>103</v>
      </c>
      <c r="C57" s="29">
        <v>0.56000000000000005</v>
      </c>
      <c r="D57" s="29" t="s">
        <v>127</v>
      </c>
      <c r="E57" s="29" t="s">
        <v>128</v>
      </c>
    </row>
    <row r="58" spans="2:5">
      <c r="B58" s="29" t="s">
        <v>134</v>
      </c>
      <c r="C58" s="29">
        <v>0.89</v>
      </c>
      <c r="D58" s="29" t="s">
        <v>125</v>
      </c>
      <c r="E58" s="29" t="s">
        <v>126</v>
      </c>
    </row>
    <row r="60" spans="2:5">
      <c r="B60" s="29" t="s">
        <v>135</v>
      </c>
    </row>
    <row r="61" spans="2:5">
      <c r="B61" s="29" t="s">
        <v>129</v>
      </c>
    </row>
    <row r="62" spans="2:5">
      <c r="B62" s="29" t="s">
        <v>130</v>
      </c>
    </row>
    <row r="64" spans="2:5">
      <c r="B64" s="92" t="s">
        <v>102</v>
      </c>
    </row>
    <row r="65" spans="2:16">
      <c r="B65" s="29" t="s">
        <v>103</v>
      </c>
      <c r="C65" s="29">
        <f>C57</f>
        <v>0.56000000000000005</v>
      </c>
      <c r="D65" s="29" t="s">
        <v>107</v>
      </c>
    </row>
    <row r="66" spans="2:16">
      <c r="B66" s="29" t="s">
        <v>88</v>
      </c>
      <c r="C66" s="37">
        <f>C65/C89</f>
        <v>2.0895522388059702E-2</v>
      </c>
      <c r="D66" s="29" t="s">
        <v>113</v>
      </c>
    </row>
    <row r="68" spans="2:16">
      <c r="B68" s="29" t="s">
        <v>104</v>
      </c>
      <c r="C68" s="29" t="s">
        <v>78</v>
      </c>
      <c r="D68" s="29" t="s">
        <v>108</v>
      </c>
      <c r="E68" s="29" t="s">
        <v>112</v>
      </c>
    </row>
    <row r="69" spans="2:16">
      <c r="B69" s="29" t="s">
        <v>85</v>
      </c>
      <c r="C69" s="29">
        <v>0.1</v>
      </c>
      <c r="D69" s="37">
        <f>C69*$C$66</f>
        <v>2.0895522388059704E-3</v>
      </c>
      <c r="E69" s="37">
        <f>D69*C92</f>
        <v>9.0268656716417928E-2</v>
      </c>
    </row>
    <row r="70" spans="2:16">
      <c r="B70" s="29" t="s">
        <v>105</v>
      </c>
      <c r="C70" s="29">
        <v>0.7</v>
      </c>
      <c r="D70" s="37">
        <f>C70*$C$66</f>
        <v>1.462686567164179E-2</v>
      </c>
      <c r="E70" s="37">
        <f>D70*C91</f>
        <v>0.63114925373134323</v>
      </c>
    </row>
    <row r="71" spans="2:16">
      <c r="B71" s="29" t="s">
        <v>106</v>
      </c>
      <c r="C71" s="29">
        <v>0.2</v>
      </c>
      <c r="D71" s="37">
        <f>C71*$C$66</f>
        <v>4.1791044776119408E-3</v>
      </c>
      <c r="E71" s="37">
        <f>D71*C93</f>
        <v>0.15546268656716422</v>
      </c>
    </row>
    <row r="72" spans="2:16">
      <c r="B72" s="29" t="s">
        <v>114</v>
      </c>
      <c r="E72" s="37">
        <f>SUM(E69:E71)</f>
        <v>0.87688059701492538</v>
      </c>
      <c r="F72" s="29" t="s">
        <v>136</v>
      </c>
    </row>
    <row r="73" spans="2:16">
      <c r="E73" s="37"/>
      <c r="P73" s="29" t="s">
        <v>138</v>
      </c>
    </row>
    <row r="74" spans="2:16">
      <c r="E74" s="37"/>
    </row>
    <row r="75" spans="2:16">
      <c r="B75" s="30" t="s">
        <v>115</v>
      </c>
    </row>
    <row r="76" spans="2:16">
      <c r="B76" s="92" t="s">
        <v>116</v>
      </c>
      <c r="C76" s="29" t="s">
        <v>49</v>
      </c>
      <c r="D76" s="29" t="s">
        <v>120</v>
      </c>
      <c r="E76" s="29" t="s">
        <v>137</v>
      </c>
    </row>
    <row r="77" spans="2:16">
      <c r="B77" s="29" t="s">
        <v>86</v>
      </c>
      <c r="C77" s="29">
        <v>1</v>
      </c>
      <c r="D77" s="93">
        <f>C77/$C$79</f>
        <v>0.97404574753787243</v>
      </c>
      <c r="E77" s="93">
        <f>D77</f>
        <v>0.97404574753787243</v>
      </c>
    </row>
    <row r="78" spans="2:16">
      <c r="B78" s="29" t="s">
        <v>87</v>
      </c>
      <c r="C78" s="93">
        <f>C51</f>
        <v>2.6645824929407019E-2</v>
      </c>
      <c r="D78" s="93">
        <f>C78/$C$79</f>
        <v>2.5954252462127538E-2</v>
      </c>
      <c r="E78" s="93">
        <f t="shared" ref="E78" si="0">D78</f>
        <v>2.5954252462127538E-2</v>
      </c>
    </row>
    <row r="79" spans="2:16">
      <c r="B79" s="29" t="s">
        <v>50</v>
      </c>
      <c r="C79" s="93">
        <f>SUM(C77:C78)</f>
        <v>1.026645824929407</v>
      </c>
      <c r="D79" s="29">
        <f>SUM(D77:D78)</f>
        <v>1</v>
      </c>
      <c r="E79" s="29">
        <f>SUM(E77:E78)</f>
        <v>1</v>
      </c>
    </row>
    <row r="80" spans="2:16">
      <c r="B80" s="94" t="s">
        <v>117</v>
      </c>
    </row>
    <row r="81" spans="2:6">
      <c r="B81" s="29" t="s">
        <v>110</v>
      </c>
      <c r="C81" s="37"/>
      <c r="D81" s="37">
        <f>E70</f>
        <v>0.63114925373134323</v>
      </c>
      <c r="E81" s="37">
        <f>D81+$D$83*D81/SUM($D$81:$D$82)</f>
        <v>0.70357759152173782</v>
      </c>
    </row>
    <row r="82" spans="2:6">
      <c r="B82" s="29" t="s">
        <v>111</v>
      </c>
      <c r="C82" s="37"/>
      <c r="D82" s="37">
        <f>E71</f>
        <v>0.15546268656716422</v>
      </c>
      <c r="E82" s="37">
        <f>D82+$D$83*D82/SUM($D$81:$D$82)</f>
        <v>0.17330300549318758</v>
      </c>
    </row>
    <row r="83" spans="2:6">
      <c r="B83" s="29" t="s">
        <v>118</v>
      </c>
      <c r="C83" s="37"/>
      <c r="D83" s="37">
        <f>E69</f>
        <v>9.0268656716417928E-2</v>
      </c>
      <c r="E83" s="29">
        <v>0</v>
      </c>
      <c r="F83" s="29" t="s">
        <v>169</v>
      </c>
    </row>
    <row r="84" spans="2:6">
      <c r="B84" s="29" t="s">
        <v>119</v>
      </c>
      <c r="C84" s="37"/>
      <c r="D84" s="37">
        <f>1-SUM(D81:D83)</f>
        <v>0.12311940298507462</v>
      </c>
      <c r="E84" s="37">
        <f>1-SUM(E81:E83)</f>
        <v>0.12311940298507462</v>
      </c>
      <c r="F84" s="29" t="s">
        <v>170</v>
      </c>
    </row>
    <row r="85" spans="2:6">
      <c r="B85" s="29" t="s">
        <v>50</v>
      </c>
      <c r="C85" s="37"/>
      <c r="D85" s="29">
        <f>SUM(D81:D84)</f>
        <v>1</v>
      </c>
      <c r="E85" s="29">
        <f>SUM(E81:E84)</f>
        <v>1</v>
      </c>
    </row>
    <row r="86" spans="2:6">
      <c r="C86" s="37"/>
    </row>
    <row r="88" spans="2:6">
      <c r="B88" s="92" t="s">
        <v>109</v>
      </c>
    </row>
    <row r="89" spans="2:6">
      <c r="B89" s="29" t="s">
        <v>86</v>
      </c>
      <c r="C89" s="29">
        <v>26.8</v>
      </c>
      <c r="D89" s="29" t="s">
        <v>96</v>
      </c>
    </row>
    <row r="90" spans="2:6">
      <c r="B90" s="29" t="s">
        <v>87</v>
      </c>
      <c r="C90" s="29">
        <v>120.1</v>
      </c>
      <c r="D90" s="29" t="s">
        <v>96</v>
      </c>
    </row>
    <row r="91" spans="2:6">
      <c r="B91" s="29" t="s">
        <v>110</v>
      </c>
      <c r="C91" s="29">
        <v>43.15</v>
      </c>
      <c r="D91" s="29" t="s">
        <v>96</v>
      </c>
    </row>
    <row r="92" spans="2:6">
      <c r="B92" s="29" t="s">
        <v>85</v>
      </c>
      <c r="C92" s="29">
        <v>43.2</v>
      </c>
      <c r="D92" s="29" t="s">
        <v>96</v>
      </c>
    </row>
    <row r="93" spans="2:6">
      <c r="B93" s="29" t="s">
        <v>111</v>
      </c>
      <c r="C93" s="29">
        <v>37.200000000000003</v>
      </c>
      <c r="D93" s="29" t="s">
        <v>96</v>
      </c>
    </row>
    <row r="97" spans="14:14">
      <c r="N97" s="29" t="s">
        <v>139</v>
      </c>
    </row>
    <row r="123" spans="2:2">
      <c r="B123" s="37"/>
    </row>
    <row r="129" spans="4:4">
      <c r="D129" s="30"/>
    </row>
    <row r="139" spans="4:4">
      <c r="D139" s="30"/>
    </row>
    <row r="146" spans="2:5">
      <c r="D146" s="30"/>
    </row>
    <row r="151" spans="2:5">
      <c r="D151" s="30"/>
      <c r="E151" s="38"/>
    </row>
    <row r="158" spans="2:5">
      <c r="B158" s="39"/>
      <c r="C158" s="39"/>
      <c r="D158" s="40"/>
    </row>
    <row r="171" spans="7:9">
      <c r="G171" s="39"/>
      <c r="H171" s="39"/>
      <c r="I171" s="39"/>
    </row>
  </sheetData>
  <hyperlinks>
    <hyperlink ref="E34" r:id="rId1" xr:uid="{4AE1E25D-E5DE-4445-A7EB-89FFAB8CDDAF}"/>
  </hyperlinks>
  <pageMargins left="0.75" right="0.75" top="1" bottom="1" header="0.5" footer="0.5"/>
  <pageSetup paperSize="9" orientation="portrait" horizontalDpi="4294967292" verticalDpi="4294967292"/>
  <drawing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Cover sheet</vt:lpstr>
      <vt:lpstr>Dashboard</vt:lpstr>
      <vt:lpstr>Sources</vt:lpstr>
      <vt:lpstr>Notes</vt:lpstr>
    </vt:vector>
  </TitlesOfParts>
  <Company>Quintel Intelligence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Rothengatter</dc:creator>
  <cp:lastModifiedBy>Mathijs Bijkerk</cp:lastModifiedBy>
  <cp:lastPrinted>2015-02-13T09:40:54Z</cp:lastPrinted>
  <dcterms:created xsi:type="dcterms:W3CDTF">2011-10-26T09:05:09Z</dcterms:created>
  <dcterms:modified xsi:type="dcterms:W3CDTF">2025-10-21T07:29:04Z</dcterms:modified>
</cp:coreProperties>
</file>