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buildings/"/>
    </mc:Choice>
  </mc:AlternateContent>
  <xr:revisionPtr revIDLastSave="0" documentId="13_ncr:1_{8609C339-0B05-AD4A-9041-5F988B3E419C}"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6" i="17" l="1"/>
  <c r="H55" i="17"/>
  <c r="E18" i="17" l="1"/>
  <c r="E11" i="12" s="1"/>
  <c r="I7" i="13" l="1"/>
  <c r="G7" i="13" s="1"/>
  <c r="E17" i="17"/>
  <c r="G8" i="13"/>
  <c r="G17" i="13" s="1"/>
  <c r="E24" i="12" s="1"/>
  <c r="G12" i="13"/>
  <c r="E31" i="12" s="1"/>
  <c r="G11" i="13"/>
  <c r="G13" i="13"/>
  <c r="E32" i="12" s="1"/>
  <c r="E25" i="12"/>
  <c r="E10" i="12" l="1"/>
  <c r="I6" i="13"/>
  <c r="G6" i="13" s="1"/>
  <c r="E16" i="12"/>
  <c r="E10" i="17"/>
  <c r="I16" i="13" l="1"/>
  <c r="G16" i="13" s="1"/>
  <c r="E20" i="12" s="1"/>
</calcChain>
</file>

<file path=xl/sharedStrings.xml><?xml version="1.0" encoding="utf-8"?>
<sst xmlns="http://schemas.openxmlformats.org/spreadsheetml/2006/main" count="196" uniqueCount="140">
  <si>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</si>
  <si>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</si>
  <si>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</si>
  <si>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</si>
  <si>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</si>
  <si>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</si>
  <si>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</si>
  <si>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</si>
  <si>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</si>
  <si>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</si>
  <si>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</si>
  <si>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</si>
  <si>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</si>
  <si>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</si>
  <si>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</si>
  <si>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</si>
  <si>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</si>
  <si>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</si>
  <si>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</si>
  <si>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</si>
  <si>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</si>
  <si>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</si>
  <si>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</si>
  <si>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</si>
  <si>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</si>
  <si>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</si>
  <si>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</si>
  <si>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</si>
  <si>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</si>
  <si>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</si>
  <si>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</si>
  <si>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</si>
  <si>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</si>
  <si>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</si>
  <si>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</si>
  <si>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</si>
  <si>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</si>
  <si>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</si>
  <si>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</si>
  <si>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</si>
  <si>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</si>
  <si>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</si>
  <si>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</si>
  <si>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</si>
  <si>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</si>
  <si>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</si>
  <si>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</si>
  <si>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</si>
  <si>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</si>
  <si>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</si>
  <si>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</si>
  <si>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</si>
  <si>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</si>
  <si>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</si>
  <si>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</si>
  <si>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</si>
  <si>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</si>
  <si>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</si>
  <si>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</si>
  <si>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</si>
  <si>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</si>
  <si>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</si>
  <si>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</si>
  <si>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</si>
  <si>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</si>
  <si>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</si>
  <si>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</si>
  <si>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</si>
  <si>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</si>
  <si>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</si>
  <si>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</si>
  <si>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</si>
  <si>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</si>
  <si>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</si>
  <si>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</si>
  <si>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</si>
  <si>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</si>
  <si>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</si>
  <si>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</si>
  <si>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</si>
  <si>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</si>
  <si>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input.ambient_heat</t>
  </si>
  <si>
    <t>output.useable_heat</t>
  </si>
  <si>
    <t>full_load_hours</t>
  </si>
  <si>
    <t>Constructiontime</t>
  </si>
  <si>
    <t>Land use</t>
  </si>
  <si>
    <t>buildings_space_heater_collective_heatpump_water_water_ts_electricity.converter.ad</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</si>
  <si>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</si>
  <si>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</si>
  <si>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</si>
  <si>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</si>
  <si>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Vesta</t>
  </si>
  <si>
    <t>vaste investeringen</t>
  </si>
  <si>
    <t>variable investeringen</t>
  </si>
  <si>
    <t>euro/aansluiting</t>
  </si>
  <si>
    <t>euro/kW</t>
  </si>
  <si>
    <t>euro/unit</t>
  </si>
  <si>
    <t>NL</t>
  </si>
  <si>
    <t>Vesta Functioneel Ontwerp 4.0</t>
  </si>
  <si>
    <t>Seasonal Performance Factor - min</t>
  </si>
  <si>
    <t>Seasonal Performance Factor - max</t>
  </si>
  <si>
    <t>SPF_BWP_U_min</t>
  </si>
  <si>
    <t>SPF_BWP_U_max</t>
  </si>
  <si>
    <t>We nemen de bovenwaarde van deze range aan</t>
  </si>
  <si>
    <t>input.electricity</t>
  </si>
  <si>
    <t>Quintel assumption (see https://docs.energytransitionmodel.com/main/cost-wacc)</t>
  </si>
  <si>
    <t>Date retreived</t>
  </si>
  <si>
    <t>Functioneel ontwerp 5.0 Vesta MAIS</t>
  </si>
  <si>
    <t>https://refman.energytransitionmodel.com/publications/2145</t>
  </si>
  <si>
    <t xml:space="preserve"> Functioneel Ontwerp Vesta MAIS 4.0 </t>
  </si>
  <si>
    <t>https://refman.energytransitionmodel.com/publications/2109</t>
  </si>
  <si>
    <t>Comment</t>
  </si>
  <si>
    <t>Data reference</t>
  </si>
  <si>
    <t>eur/connection</t>
  </si>
  <si>
    <t>Koen van Bemmelen</t>
  </si>
  <si>
    <t>Figure B</t>
  </si>
  <si>
    <t>factor</t>
  </si>
  <si>
    <t>Efficiency bodem-WP voor ruimteverwarming utiliteit</t>
  </si>
  <si>
    <t>Min value</t>
  </si>
  <si>
    <t>Max value</t>
  </si>
  <si>
    <t>SPF collective heat pump utility building</t>
  </si>
  <si>
    <t>Fixed investment costs collective heat pump utility building</t>
  </si>
  <si>
    <t>Attribute (EN)</t>
  </si>
  <si>
    <t>Attribute (NL)</t>
  </si>
  <si>
    <t>Value &lt;100 kW</t>
  </si>
  <si>
    <t>Kosten per aansluiting bodem-WP utiliteit</t>
  </si>
  <si>
    <t>Variable costs collective heat pump utility building</t>
  </si>
  <si>
    <t>Kosten per kW bodem-WP utiliteit</t>
  </si>
  <si>
    <t>Figure A</t>
  </si>
  <si>
    <t>eur/kW</t>
  </si>
  <si>
    <t>Full load hours</t>
  </si>
  <si>
    <t>Vollasturen</t>
  </si>
  <si>
    <t>Afschrijftermijn</t>
  </si>
  <si>
    <t>year</t>
  </si>
  <si>
    <t>Figure C</t>
  </si>
  <si>
    <t>40% of the investment costs is deprecated over 30 years, the rest over 15 years</t>
  </si>
  <si>
    <t>Note for this node source analysis</t>
  </si>
  <si>
    <t>The notes below (written Oct 23 by Koen van Bemmelen) were taken by accident (confusion with other node)</t>
  </si>
  <si>
    <t>and are incomplete.</t>
  </si>
  <si>
    <r>
      <t xml:space="preserve">They are currently </t>
    </r>
    <r>
      <rPr>
        <i/>
        <sz val="12"/>
        <color rgb="FFFF0000"/>
        <rFont val="Calibri"/>
        <family val="2"/>
        <scheme val="minor"/>
      </rPr>
      <t>not</t>
    </r>
    <r>
      <rPr>
        <sz val="12"/>
        <color rgb="FFFF0000"/>
        <rFont val="Calibri"/>
        <family val="2"/>
        <scheme val="minor"/>
      </rPr>
      <t xml:space="preserve"> used in this node source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</si>
</sst>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sz val="12"/>
      <color rgb="FF3F3F76"/>
      <name val="Calibri"/>
      <family val="2"/>
      <scheme val="minor"/>
    </font>
    <font>
      <b/>
      <sz val="12"/>
      <color rgb="FFFA7D00"/>
      <name val="Calibri"/>
      <family val="2"/>
      <scheme val="minor"/>
    </font>
    <font>
      <sz val="12"/>
      <color rgb="FFFF0000"/>
      <name val="Calibri"/>
      <family val="2"/>
      <scheme val="minor"/>
    </font>
    <font>
      <b/>
      <sz val="12"/>
      <color rgb="FFFF0000"/>
      <name val="Calibri"/>
      <family val="2"/>
      <scheme val="minor"/>
    </font>
    <font>
      <i/>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2F2F2"/>
      </patternFill>
    </fill>
    <fill>
      <patternFill patternType="solid">
        <fgColor theme="9"/>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s>
  <cellStyleXfs count="258">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0" fillId="13" borderId="22" applyNumberFormat="0" applyAlignment="0" applyProtection="0"/>
    <xf numFmtId="0" fontId="31" fillId="14" borderId="22" applyNumberFormat="0" applyAlignment="0" applyProtection="0"/>
  </cellStyleXfs>
  <cellXfs count="16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lignment vertical="center"/>
    </xf>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0" fontId="13" fillId="0" borderId="0" xfId="0" applyFont="1" applyAlignment="1">
      <alignment horizontal="left" vertical="center" indent="2"/>
    </xf>
    <xf numFmtId="3" fontId="13" fillId="0" borderId="0" xfId="0" applyNumberFormat="1" applyFont="1" applyAlignment="1">
      <alignment horizontal="left" vertical="center" indent="3"/>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0" fontId="11" fillId="2" borderId="0" xfId="0" applyFont="1" applyFill="1" applyAlignment="1">
      <alignment horizontal="left" vertical="center"/>
    </xf>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21" xfId="0" applyFont="1" applyFill="1" applyBorder="1"/>
    <xf numFmtId="0" fontId="9" fillId="2" borderId="18" xfId="0" applyFont="1" applyFill="1" applyBorder="1"/>
    <xf numFmtId="0" fontId="9" fillId="0" borderId="0" xfId="0" applyFont="1"/>
    <xf numFmtId="0" fontId="8" fillId="0" borderId="0" xfId="0" applyFont="1"/>
    <xf numFmtId="0" fontId="7" fillId="2" borderId="0" xfId="0" applyFont="1" applyFill="1" applyAlignment="1">
      <alignment horizontal="left" vertical="center"/>
    </xf>
    <xf numFmtId="1" fontId="13" fillId="2" borderId="18" xfId="0" applyNumberFormat="1" applyFont="1" applyFill="1" applyBorder="1" applyAlignment="1">
      <alignment horizontal="right" vertical="center"/>
    </xf>
    <xf numFmtId="0" fontId="6" fillId="0" borderId="0" xfId="0" applyFont="1"/>
    <xf numFmtId="0" fontId="5" fillId="0" borderId="0" xfId="0" applyFont="1"/>
    <xf numFmtId="0" fontId="5" fillId="2" borderId="18" xfId="0" applyFont="1" applyFill="1" applyBorder="1"/>
    <xf numFmtId="165" fontId="4" fillId="0" borderId="0" xfId="0" applyNumberFormat="1" applyFont="1" applyAlignment="1">
      <alignment vertical="center"/>
    </xf>
    <xf numFmtId="0" fontId="4" fillId="0" borderId="0" xfId="0" applyFont="1"/>
    <xf numFmtId="2" fontId="13" fillId="2" borderId="20" xfId="0" applyNumberFormat="1" applyFont="1" applyFill="1" applyBorder="1" applyAlignment="1">
      <alignment horizontal="right" vertical="center"/>
    </xf>
    <xf numFmtId="0" fontId="3" fillId="0" borderId="0" xfId="0" applyFont="1"/>
    <xf numFmtId="165" fontId="13" fillId="2" borderId="18" xfId="0" applyNumberFormat="1" applyFont="1" applyFill="1" applyBorder="1" applyAlignment="1">
      <alignment vertical="center"/>
    </xf>
    <xf numFmtId="0" fontId="2" fillId="2" borderId="18" xfId="0" applyFont="1" applyFill="1" applyBorder="1"/>
    <xf numFmtId="0" fontId="2" fillId="2" borderId="0" xfId="0" applyFont="1" applyFill="1" applyAlignment="1">
      <alignment horizontal="left" vertical="center"/>
    </xf>
    <xf numFmtId="0" fontId="2" fillId="0" borderId="0" xfId="0" applyFont="1" applyAlignment="1">
      <alignment horizontal="left" vertical="center"/>
    </xf>
    <xf numFmtId="166" fontId="25" fillId="2" borderId="0" xfId="0" applyNumberFormat="1" applyFont="1" applyFill="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18" xfId="0" applyFont="1" applyFill="1" applyBorder="1"/>
    <xf numFmtId="0" fontId="25" fillId="2" borderId="15" xfId="0" applyFont="1" applyFill="1" applyBorder="1"/>
    <xf numFmtId="0" fontId="25" fillId="2" borderId="5" xfId="0" applyFont="1" applyFill="1" applyBorder="1"/>
    <xf numFmtId="0" fontId="26" fillId="2" borderId="19" xfId="0" applyFont="1" applyFill="1" applyBorder="1"/>
    <xf numFmtId="0" fontId="25" fillId="0" borderId="0" xfId="0" applyFont="1"/>
    <xf numFmtId="17" fontId="25" fillId="0" borderId="0" xfId="0" applyNumberFormat="1" applyFont="1"/>
    <xf numFmtId="0" fontId="25" fillId="0" borderId="5" xfId="0" applyFont="1" applyBorder="1"/>
    <xf numFmtId="49" fontId="25" fillId="0" borderId="0" xfId="0" applyNumberFormat="1" applyFont="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26" fillId="2" borderId="16" xfId="0" applyFont="1" applyFill="1" applyBorder="1"/>
    <xf numFmtId="0" fontId="25" fillId="2" borderId="9" xfId="0" applyFont="1" applyFill="1" applyBorder="1"/>
    <xf numFmtId="0" fontId="25" fillId="2" borderId="0" xfId="0" applyFont="1" applyFill="1" applyAlignment="1"/>
    <xf numFmtId="0" fontId="11" fillId="15" borderId="0" xfId="0" applyFont="1" applyFill="1" applyBorder="1"/>
    <xf numFmtId="0" fontId="25" fillId="15"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2" fillId="2" borderId="6" xfId="0" applyFont="1" applyFill="1" applyBorder="1"/>
    <xf numFmtId="0" fontId="33" fillId="2" borderId="0" xfId="0" applyFont="1" applyFill="1"/>
    <xf numFmtId="0" fontId="32" fillId="2" borderId="0" xfId="0" applyFont="1" applyFill="1"/>
    <xf numFmtId="0" fontId="32" fillId="2" borderId="5" xfId="0" applyFont="1" applyFill="1" applyBorder="1"/>
    <xf numFmtId="0" fontId="32" fillId="2" borderId="10" xfId="0" applyFont="1" applyFill="1" applyBorder="1"/>
    <xf numFmtId="0" fontId="32" fillId="2" borderId="11" xfId="0" applyFont="1" applyFill="1" applyBorder="1"/>
    <xf numFmtId="0" fontId="32" fillId="2" borderId="12" xfId="0" applyFont="1" applyFill="1" applyBorder="1"/>
    <xf numFmtId="0" fontId="31" fillId="14" borderId="22" xfId="257"/>
    <xf numFmtId="0" fontId="30" fillId="13" borderId="22" xfId="256"/>
  </cellXfs>
  <cellStyles count="258">
    <cellStyle name="Calculation" xfId="257"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6" builtinId="2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6</xdr:row>
      <xdr:rowOff>76200</xdr:rowOff>
    </xdr:from>
    <xdr:to>
      <xdr:col>11</xdr:col>
      <xdr:colOff>2387600</xdr:colOff>
      <xdr:row>35</xdr:row>
      <xdr:rowOff>109415</xdr:rowOff>
    </xdr:to>
    <xdr:pic>
      <xdr:nvPicPr>
        <xdr:cNvPr id="2" name="Picture 1">
          <a:extLst>
            <a:ext uri="{FF2B5EF4-FFF2-40B4-BE49-F238E27FC236}">
              <a16:creationId xmlns:a16="http://schemas.microsoft.com/office/drawing/2014/main" id="{57E2336B-D329-404C-9D96-7DA111D553D0}"/>
            </a:ext>
          </a:extLst>
        </xdr:cNvPr>
        <xdr:cNvPicPr>
          <a:picLocks noChangeAspect="1"/>
        </xdr:cNvPicPr>
      </xdr:nvPicPr>
      <xdr:blipFill>
        <a:blip xmlns:r="http://schemas.openxmlformats.org/officeDocument/2006/relationships" r:embed="rId1"/>
        <a:stretch>
          <a:fillRect/>
        </a:stretch>
      </xdr:blipFill>
      <xdr:spPr>
        <a:xfrm>
          <a:off x="5778500" y="1308100"/>
          <a:ext cx="10058400" cy="5926015"/>
        </a:xfrm>
        <a:prstGeom prst="rect">
          <a:avLst/>
        </a:prstGeom>
      </xdr:spPr>
    </xdr:pic>
    <xdr:clientData/>
  </xdr:twoCellAnchor>
  <xdr:twoCellAnchor editAs="oneCell">
    <xdr:from>
      <xdr:col>14</xdr:col>
      <xdr:colOff>0</xdr:colOff>
      <xdr:row>63</xdr:row>
      <xdr:rowOff>0</xdr:rowOff>
    </xdr:from>
    <xdr:to>
      <xdr:col>17</xdr:col>
      <xdr:colOff>190500</xdr:colOff>
      <xdr:row>106</xdr:row>
      <xdr:rowOff>89736</xdr:rowOff>
    </xdr:to>
    <xdr:pic>
      <xdr:nvPicPr>
        <xdr:cNvPr id="3" name="Picture 2">
          <a:extLst>
            <a:ext uri="{FF2B5EF4-FFF2-40B4-BE49-F238E27FC236}">
              <a16:creationId xmlns:a16="http://schemas.microsoft.com/office/drawing/2014/main" id="{41A8D0EB-AA86-A1BF-D319-9838A7A08577}"/>
            </a:ext>
          </a:extLst>
        </xdr:cNvPr>
        <xdr:cNvPicPr>
          <a:picLocks noChangeAspect="1"/>
        </xdr:cNvPicPr>
      </xdr:nvPicPr>
      <xdr:blipFill>
        <a:blip xmlns:r="http://schemas.openxmlformats.org/officeDocument/2006/relationships" r:embed="rId2"/>
        <a:stretch>
          <a:fillRect/>
        </a:stretch>
      </xdr:blipFill>
      <xdr:spPr>
        <a:xfrm>
          <a:off x="20370800" y="9575800"/>
          <a:ext cx="7772400" cy="8827336"/>
        </a:xfrm>
        <a:prstGeom prst="rect">
          <a:avLst/>
        </a:prstGeom>
      </xdr:spPr>
    </xdr:pic>
    <xdr:clientData/>
  </xdr:twoCellAnchor>
  <xdr:twoCellAnchor editAs="oneCell">
    <xdr:from>
      <xdr:col>14</xdr:col>
      <xdr:colOff>0</xdr:colOff>
      <xdr:row>6</xdr:row>
      <xdr:rowOff>127000</xdr:rowOff>
    </xdr:from>
    <xdr:to>
      <xdr:col>16</xdr:col>
      <xdr:colOff>2414137</xdr:colOff>
      <xdr:row>55</xdr:row>
      <xdr:rowOff>190500</xdr:rowOff>
    </xdr:to>
    <xdr:pic>
      <xdr:nvPicPr>
        <xdr:cNvPr id="5" name="Picture 4">
          <a:extLst>
            <a:ext uri="{FF2B5EF4-FFF2-40B4-BE49-F238E27FC236}">
              <a16:creationId xmlns:a16="http://schemas.microsoft.com/office/drawing/2014/main" id="{31F1E9D0-3290-7849-96C1-B9F7C51BD01A}"/>
            </a:ext>
          </a:extLst>
        </xdr:cNvPr>
        <xdr:cNvPicPr>
          <a:picLocks noChangeAspect="1"/>
        </xdr:cNvPicPr>
      </xdr:nvPicPr>
      <xdr:blipFill>
        <a:blip xmlns:r="http://schemas.openxmlformats.org/officeDocument/2006/relationships" r:embed="rId3"/>
        <a:stretch>
          <a:fillRect/>
        </a:stretch>
      </xdr:blipFill>
      <xdr:spPr>
        <a:xfrm>
          <a:off x="26644600" y="1358900"/>
          <a:ext cx="7468737" cy="10058400"/>
        </a:xfrm>
        <a:prstGeom prst="rect">
          <a:avLst/>
        </a:prstGeom>
      </xdr:spPr>
    </xdr:pic>
    <xdr:clientData/>
  </xdr:twoCellAnchor>
  <xdr:twoCellAnchor editAs="oneCell">
    <xdr:from>
      <xdr:col>14</xdr:col>
      <xdr:colOff>0</xdr:colOff>
      <xdr:row>110</xdr:row>
      <xdr:rowOff>0</xdr:rowOff>
    </xdr:from>
    <xdr:to>
      <xdr:col>16</xdr:col>
      <xdr:colOff>1930400</xdr:colOff>
      <xdr:row>131</xdr:row>
      <xdr:rowOff>152400</xdr:rowOff>
    </xdr:to>
    <xdr:pic>
      <xdr:nvPicPr>
        <xdr:cNvPr id="6" name="Picture 5">
          <a:extLst>
            <a:ext uri="{FF2B5EF4-FFF2-40B4-BE49-F238E27FC236}">
              <a16:creationId xmlns:a16="http://schemas.microsoft.com/office/drawing/2014/main" id="{325A5384-F0E6-E74F-EF16-FDE9DAF7EC36}"/>
            </a:ext>
          </a:extLst>
        </xdr:cNvPr>
        <xdr:cNvPicPr>
          <a:picLocks noChangeAspect="1"/>
        </xdr:cNvPicPr>
      </xdr:nvPicPr>
      <xdr:blipFill>
        <a:blip xmlns:r="http://schemas.openxmlformats.org/officeDocument/2006/relationships" r:embed="rId4"/>
        <a:stretch>
          <a:fillRect/>
        </a:stretch>
      </xdr:blipFill>
      <xdr:spPr>
        <a:xfrm>
          <a:off x="26466800" y="22377400"/>
          <a:ext cx="6985000" cy="441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1" sqref="C31"/>
    </sheetView>
  </sheetViews>
  <sheetFormatPr baseColWidth="10" defaultColWidth="10.6640625" defaultRowHeight="16"/>
  <cols>
    <col min="1" max="1" width="3.5" style="25" customWidth="1"/>
    <col min="2" max="2" width="9.1640625" style="18" customWidth="1"/>
    <col min="3" max="3" width="55.1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86</v>
      </c>
    </row>
    <row r="5" spans="1:3">
      <c r="A5" s="1"/>
      <c r="B5" s="4" t="s">
        <v>52</v>
      </c>
      <c r="C5" s="5" t="s">
        <v>114</v>
      </c>
    </row>
    <row r="6" spans="1:3">
      <c r="A6" s="1"/>
      <c r="B6" s="6" t="s">
        <v>17</v>
      </c>
      <c r="C6" s="7" t="s">
        <v>18</v>
      </c>
    </row>
    <row r="7" spans="1:3">
      <c r="A7" s="1"/>
      <c r="B7" s="8"/>
      <c r="C7" s="8"/>
    </row>
    <row r="8" spans="1:3">
      <c r="A8" s="1"/>
      <c r="B8" s="8"/>
      <c r="C8" s="8"/>
    </row>
    <row r="9" spans="1:3">
      <c r="A9" s="1"/>
      <c r="B9" s="75" t="s">
        <v>53</v>
      </c>
      <c r="C9" s="76"/>
    </row>
    <row r="10" spans="1:3">
      <c r="A10" s="1"/>
      <c r="B10" s="77"/>
      <c r="C10" s="78"/>
    </row>
    <row r="11" spans="1:3">
      <c r="A11" s="1"/>
      <c r="B11" s="77" t="s">
        <v>54</v>
      </c>
      <c r="C11" s="79" t="s">
        <v>55</v>
      </c>
    </row>
    <row r="12" spans="1:3">
      <c r="A12" s="1"/>
      <c r="B12" s="77"/>
      <c r="C12" s="14" t="s">
        <v>56</v>
      </c>
    </row>
    <row r="13" spans="1:3">
      <c r="A13" s="1"/>
      <c r="B13" s="77"/>
      <c r="C13" s="147" t="s">
        <v>57</v>
      </c>
    </row>
    <row r="14" spans="1:3">
      <c r="A14" s="1"/>
      <c r="B14" s="77"/>
      <c r="C14" s="78" t="s">
        <v>58</v>
      </c>
    </row>
    <row r="15" spans="1:3">
      <c r="A15" s="1"/>
      <c r="B15" s="77"/>
      <c r="C15" s="78"/>
    </row>
    <row r="16" spans="1:3">
      <c r="A16" s="1"/>
      <c r="B16" s="77" t="s">
        <v>59</v>
      </c>
      <c r="C16" s="80" t="s">
        <v>60</v>
      </c>
    </row>
    <row r="17" spans="1:3">
      <c r="A17" s="1"/>
      <c r="B17" s="77"/>
      <c r="C17" s="81" t="s">
        <v>61</v>
      </c>
    </row>
    <row r="18" spans="1:3">
      <c r="A18" s="1"/>
      <c r="B18" s="77"/>
      <c r="C18" s="82" t="s">
        <v>62</v>
      </c>
    </row>
    <row r="19" spans="1:3">
      <c r="A19" s="1"/>
      <c r="B19" s="77"/>
      <c r="C19" s="83" t="s">
        <v>63</v>
      </c>
    </row>
    <row r="20" spans="1:3">
      <c r="A20" s="1"/>
      <c r="B20" s="84"/>
      <c r="C20" s="85" t="s">
        <v>64</v>
      </c>
    </row>
    <row r="21" spans="1:3">
      <c r="A21" s="1"/>
      <c r="B21" s="84"/>
      <c r="C21" s="86" t="s">
        <v>65</v>
      </c>
    </row>
    <row r="22" spans="1:3">
      <c r="A22" s="1"/>
      <c r="B22" s="84"/>
      <c r="C22" s="87" t="s">
        <v>66</v>
      </c>
    </row>
    <row r="23" spans="1:3">
      <c r="B23" s="84"/>
      <c r="C23" s="88" t="s">
        <v>67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workbookViewId="0">
      <selection activeCell="G41" sqref="G41"/>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23" t="s">
        <v>90</v>
      </c>
      <c r="C2" s="124"/>
      <c r="D2" s="124"/>
      <c r="E2" s="125"/>
    </row>
    <row r="3" spans="2:10">
      <c r="B3" s="126"/>
      <c r="C3" s="127"/>
      <c r="D3" s="127"/>
      <c r="E3" s="128"/>
    </row>
    <row r="4" spans="2:10" ht="31" customHeight="1">
      <c r="B4" s="129"/>
      <c r="C4" s="130"/>
      <c r="D4" s="130"/>
      <c r="E4" s="131"/>
    </row>
    <row r="5" spans="2:10" ht="17" thickBot="1"/>
    <row r="6" spans="2:10">
      <c r="B6" s="33"/>
      <c r="C6" s="16"/>
      <c r="D6" s="16"/>
      <c r="E6" s="16"/>
      <c r="F6" s="16"/>
      <c r="G6" s="16"/>
      <c r="H6" s="16"/>
      <c r="I6" s="16"/>
      <c r="J6" s="34"/>
    </row>
    <row r="7" spans="2:10" s="39" customFormat="1" ht="19">
      <c r="B7" s="89"/>
      <c r="C7" s="15" t="s">
        <v>27</v>
      </c>
      <c r="D7" s="90" t="s">
        <v>12</v>
      </c>
      <c r="E7" s="15" t="s">
        <v>6</v>
      </c>
      <c r="F7" s="15"/>
      <c r="G7" s="15" t="s">
        <v>11</v>
      </c>
      <c r="H7" s="15"/>
      <c r="I7" s="15" t="s">
        <v>0</v>
      </c>
      <c r="J7" s="96"/>
    </row>
    <row r="8" spans="2:10" s="39" customFormat="1" ht="19">
      <c r="B8" s="20"/>
      <c r="C8" s="14"/>
      <c r="D8" s="27"/>
      <c r="E8" s="14"/>
      <c r="F8" s="14"/>
      <c r="G8" s="14"/>
      <c r="H8" s="14"/>
      <c r="I8" s="14"/>
      <c r="J8" s="40"/>
    </row>
    <row r="9" spans="2:10" s="39" customFormat="1" ht="20" thickBot="1">
      <c r="B9" s="20"/>
      <c r="C9" s="14" t="s">
        <v>79</v>
      </c>
      <c r="D9" s="27"/>
      <c r="E9" s="14"/>
      <c r="F9" s="14"/>
      <c r="G9" s="14"/>
      <c r="H9" s="14"/>
      <c r="I9" s="14"/>
      <c r="J9" s="40"/>
    </row>
    <row r="10" spans="2:10" s="39" customFormat="1" ht="20" thickBot="1">
      <c r="B10" s="20"/>
      <c r="C10" s="112" t="s">
        <v>81</v>
      </c>
      <c r="D10" s="17" t="s">
        <v>4</v>
      </c>
      <c r="E10" s="41">
        <f>Notes!E17</f>
        <v>0.73404255319148937</v>
      </c>
      <c r="F10" s="32"/>
      <c r="G10" s="32"/>
      <c r="H10" s="26"/>
      <c r="I10" s="132" t="s">
        <v>91</v>
      </c>
      <c r="J10" s="40"/>
    </row>
    <row r="11" spans="2:10" s="39" customFormat="1" ht="20" thickBot="1">
      <c r="B11" s="20"/>
      <c r="C11" s="117" t="s">
        <v>87</v>
      </c>
      <c r="D11" s="17" t="s">
        <v>4</v>
      </c>
      <c r="E11" s="41">
        <f>Notes!E18</f>
        <v>0.26595744680851063</v>
      </c>
      <c r="F11" s="32"/>
      <c r="G11" s="32"/>
      <c r="H11" s="26"/>
      <c r="I11" s="30" t="s">
        <v>45</v>
      </c>
      <c r="J11" s="40"/>
    </row>
    <row r="12" spans="2:10" s="39" customFormat="1" ht="20" thickBot="1">
      <c r="B12" s="20"/>
      <c r="C12" s="112" t="s">
        <v>82</v>
      </c>
      <c r="D12" s="17" t="s">
        <v>4</v>
      </c>
      <c r="E12" s="41">
        <v>1</v>
      </c>
      <c r="F12" s="32"/>
      <c r="G12" s="32"/>
      <c r="H12" s="26"/>
      <c r="I12" s="30" t="s">
        <v>45</v>
      </c>
      <c r="J12" s="40"/>
    </row>
    <row r="13" spans="2:10" ht="17" thickBot="1">
      <c r="B13" s="35"/>
      <c r="C13" s="32" t="s">
        <v>29</v>
      </c>
      <c r="D13" s="19" t="s">
        <v>4</v>
      </c>
      <c r="E13" s="41">
        <v>0</v>
      </c>
      <c r="F13" s="32"/>
      <c r="G13" s="32"/>
      <c r="H13" s="32"/>
      <c r="I13" s="30" t="s">
        <v>45</v>
      </c>
      <c r="J13" s="97"/>
    </row>
    <row r="14" spans="2:10" ht="17" thickBot="1">
      <c r="B14" s="35"/>
      <c r="C14" s="112" t="s">
        <v>83</v>
      </c>
      <c r="D14" s="19" t="s">
        <v>4</v>
      </c>
      <c r="E14" s="42">
        <v>4380</v>
      </c>
      <c r="F14" s="32"/>
      <c r="G14" s="32"/>
      <c r="H14" s="32"/>
      <c r="I14" s="30" t="s">
        <v>45</v>
      </c>
      <c r="J14" s="97"/>
    </row>
    <row r="15" spans="2:10" ht="17" thickBot="1">
      <c r="B15" s="35"/>
      <c r="C15" s="32" t="s">
        <v>32</v>
      </c>
      <c r="D15" s="19" t="s">
        <v>51</v>
      </c>
      <c r="E15" s="42">
        <v>0</v>
      </c>
      <c r="F15" s="32"/>
      <c r="G15" s="32" t="s">
        <v>25</v>
      </c>
      <c r="H15" s="32"/>
      <c r="I15" s="30" t="s">
        <v>45</v>
      </c>
      <c r="J15" s="97"/>
    </row>
    <row r="16" spans="2:10" ht="17" thickBot="1">
      <c r="B16" s="35"/>
      <c r="C16" s="32" t="s">
        <v>33</v>
      </c>
      <c r="D16" s="19" t="s">
        <v>51</v>
      </c>
      <c r="E16" s="41">
        <f>'Research data'!G8</f>
        <v>2.25</v>
      </c>
      <c r="F16" s="32"/>
      <c r="G16" s="32" t="s">
        <v>46</v>
      </c>
      <c r="H16" s="32"/>
      <c r="I16" s="30" t="s">
        <v>45</v>
      </c>
      <c r="J16" s="97"/>
    </row>
    <row r="17" spans="2:10">
      <c r="B17" s="35"/>
      <c r="C17" s="32"/>
      <c r="D17" s="19"/>
      <c r="E17" s="93"/>
      <c r="F17" s="32"/>
      <c r="G17" s="32"/>
      <c r="H17" s="32"/>
      <c r="J17" s="97"/>
    </row>
    <row r="18" spans="2:10">
      <c r="B18" s="35"/>
      <c r="C18" s="56"/>
      <c r="D18" s="92"/>
      <c r="E18" s="93"/>
      <c r="G18" s="56"/>
      <c r="J18" s="97"/>
    </row>
    <row r="19" spans="2:10" ht="17" thickBot="1">
      <c r="B19" s="35"/>
      <c r="C19" s="14" t="s">
        <v>68</v>
      </c>
      <c r="D19" s="92"/>
      <c r="E19" s="93"/>
      <c r="G19" s="56"/>
      <c r="J19" s="97"/>
    </row>
    <row r="20" spans="2:10" ht="17" thickBot="1">
      <c r="B20" s="35"/>
      <c r="C20" s="32" t="s">
        <v>34</v>
      </c>
      <c r="D20" s="19" t="s">
        <v>28</v>
      </c>
      <c r="E20" s="42">
        <f>'Research data'!G16</f>
        <v>953500</v>
      </c>
      <c r="F20" s="32"/>
      <c r="G20" s="32" t="s">
        <v>8</v>
      </c>
      <c r="H20" s="32"/>
      <c r="I20" s="119" t="s">
        <v>91</v>
      </c>
      <c r="J20" s="97"/>
    </row>
    <row r="21" spans="2:10" ht="17" thickBot="1">
      <c r="B21" s="35"/>
      <c r="C21" s="32" t="s">
        <v>35</v>
      </c>
      <c r="D21" s="19" t="s">
        <v>28</v>
      </c>
      <c r="E21" s="42">
        <v>0</v>
      </c>
      <c r="F21" s="32"/>
      <c r="G21" s="32" t="s">
        <v>47</v>
      </c>
      <c r="H21" s="32"/>
      <c r="I21" s="30" t="s">
        <v>45</v>
      </c>
      <c r="J21" s="97"/>
    </row>
    <row r="22" spans="2:10" ht="17" thickBot="1">
      <c r="B22" s="35"/>
      <c r="C22" s="32" t="s">
        <v>10</v>
      </c>
      <c r="D22" s="19" t="s">
        <v>28</v>
      </c>
      <c r="E22" s="42">
        <v>0</v>
      </c>
      <c r="F22" s="32"/>
      <c r="G22" s="32" t="s">
        <v>21</v>
      </c>
      <c r="H22" s="32"/>
      <c r="I22" s="30" t="s">
        <v>45</v>
      </c>
      <c r="J22" s="97"/>
    </row>
    <row r="23" spans="2:10" ht="17" thickBot="1">
      <c r="B23" s="35"/>
      <c r="C23" s="32" t="s">
        <v>36</v>
      </c>
      <c r="D23" s="19" t="s">
        <v>28</v>
      </c>
      <c r="E23" s="42">
        <v>0</v>
      </c>
      <c r="F23" s="32"/>
      <c r="G23" s="32" t="s">
        <v>24</v>
      </c>
      <c r="H23" s="32"/>
      <c r="I23" s="30" t="s">
        <v>45</v>
      </c>
      <c r="J23" s="97"/>
    </row>
    <row r="24" spans="2:10" ht="17" thickBot="1">
      <c r="B24" s="35"/>
      <c r="C24" s="32" t="s">
        <v>37</v>
      </c>
      <c r="D24" s="19" t="s">
        <v>44</v>
      </c>
      <c r="E24" s="91">
        <f>'Research data'!G17</f>
        <v>67530</v>
      </c>
      <c r="F24" s="32"/>
      <c r="G24" s="32" t="s">
        <v>48</v>
      </c>
      <c r="H24" s="32"/>
      <c r="I24" s="74" t="s">
        <v>45</v>
      </c>
      <c r="J24" s="97"/>
    </row>
    <row r="25" spans="2:10" ht="17" thickBot="1">
      <c r="B25" s="35"/>
      <c r="C25" s="32" t="s">
        <v>38</v>
      </c>
      <c r="D25" s="19" t="s">
        <v>43</v>
      </c>
      <c r="E25" s="41">
        <f>'Research data'!G19</f>
        <v>0</v>
      </c>
      <c r="F25" s="32"/>
      <c r="G25" s="32" t="s">
        <v>49</v>
      </c>
      <c r="H25" s="32"/>
      <c r="I25" s="74" t="s">
        <v>45</v>
      </c>
      <c r="J25" s="97"/>
    </row>
    <row r="26" spans="2:10" ht="17" thickBot="1">
      <c r="B26" s="35"/>
      <c r="C26" s="32" t="s">
        <v>39</v>
      </c>
      <c r="D26" s="19" t="s">
        <v>43</v>
      </c>
      <c r="E26" s="94">
        <v>0</v>
      </c>
      <c r="F26" s="32"/>
      <c r="G26" s="32" t="s">
        <v>50</v>
      </c>
      <c r="H26" s="32"/>
      <c r="I26" s="103" t="s">
        <v>45</v>
      </c>
      <c r="J26" s="97"/>
    </row>
    <row r="27" spans="2:10" ht="17" thickBot="1">
      <c r="B27" s="35"/>
      <c r="C27" s="32" t="s">
        <v>42</v>
      </c>
      <c r="D27" s="19" t="s">
        <v>2</v>
      </c>
      <c r="E27" s="41">
        <v>0.04</v>
      </c>
      <c r="F27" s="32"/>
      <c r="G27" s="32" t="s">
        <v>20</v>
      </c>
      <c r="H27" s="32"/>
      <c r="I27" s="132" t="s">
        <v>105</v>
      </c>
      <c r="J27" s="97"/>
    </row>
    <row r="28" spans="2:10" ht="17" thickBot="1">
      <c r="B28" s="35"/>
      <c r="C28" s="32" t="s">
        <v>31</v>
      </c>
      <c r="D28" s="19" t="s">
        <v>9</v>
      </c>
      <c r="E28" s="42">
        <v>0</v>
      </c>
      <c r="F28" s="32"/>
      <c r="G28" s="32"/>
      <c r="H28" s="32"/>
      <c r="I28" s="30" t="s">
        <v>45</v>
      </c>
      <c r="J28" s="97"/>
    </row>
    <row r="29" spans="2:10">
      <c r="B29" s="35"/>
      <c r="C29" s="32"/>
      <c r="D29" s="19"/>
      <c r="E29" s="95"/>
      <c r="F29" s="32"/>
      <c r="G29" s="32"/>
      <c r="H29" s="32"/>
      <c r="J29" s="97"/>
    </row>
    <row r="30" spans="2:10">
      <c r="B30" s="35"/>
      <c r="C30" s="14" t="s">
        <v>7</v>
      </c>
      <c r="D30" s="92"/>
      <c r="E30" s="95"/>
      <c r="J30" s="97"/>
    </row>
    <row r="31" spans="2:10" ht="17" thickBot="1">
      <c r="B31" s="35"/>
      <c r="C31" s="115" t="s">
        <v>40</v>
      </c>
      <c r="D31" s="19" t="s">
        <v>1</v>
      </c>
      <c r="E31" s="91">
        <f>'Research data'!G12</f>
        <v>0</v>
      </c>
      <c r="F31" s="32"/>
      <c r="G31" s="32" t="s">
        <v>23</v>
      </c>
      <c r="H31" s="32"/>
      <c r="I31" s="105" t="s">
        <v>45</v>
      </c>
      <c r="J31" s="97"/>
    </row>
    <row r="32" spans="2:10" ht="17" thickBot="1">
      <c r="B32" s="35"/>
      <c r="C32" s="32" t="s">
        <v>41</v>
      </c>
      <c r="D32" s="19" t="s">
        <v>1</v>
      </c>
      <c r="E32" s="42">
        <f>'Research data'!G13</f>
        <v>15</v>
      </c>
      <c r="F32" s="32"/>
      <c r="G32" s="32" t="s">
        <v>22</v>
      </c>
      <c r="H32" s="32"/>
      <c r="I32" s="106" t="s">
        <v>45</v>
      </c>
      <c r="J32" s="97"/>
    </row>
    <row r="33" spans="2:10" ht="17" thickBot="1">
      <c r="B33" s="35"/>
      <c r="C33" s="32" t="s">
        <v>30</v>
      </c>
      <c r="D33" s="19" t="s">
        <v>4</v>
      </c>
      <c r="E33" s="42">
        <v>0</v>
      </c>
      <c r="F33" s="32"/>
      <c r="G33" s="32"/>
      <c r="H33" s="32"/>
      <c r="I33" s="113" t="s">
        <v>45</v>
      </c>
      <c r="J33" s="97"/>
    </row>
    <row r="34" spans="2:10" ht="20" customHeight="1" thickBot="1">
      <c r="B34" s="36"/>
      <c r="C34" s="37"/>
      <c r="D34" s="37"/>
      <c r="E34" s="37"/>
      <c r="F34" s="37"/>
      <c r="G34" s="37"/>
      <c r="H34" s="37"/>
      <c r="I34" s="37"/>
      <c r="J34"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0"/>
  <sheetViews>
    <sheetView workbookViewId="0">
      <selection activeCell="G17" sqref="G17"/>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60"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2" t="s">
        <v>70</v>
      </c>
      <c r="D3" s="9"/>
      <c r="E3" s="9"/>
      <c r="F3" s="102" t="s">
        <v>12</v>
      </c>
      <c r="G3" s="102" t="s">
        <v>64</v>
      </c>
      <c r="H3" s="102"/>
      <c r="I3" s="102" t="s">
        <v>91</v>
      </c>
      <c r="J3" s="54"/>
      <c r="K3" s="102" t="s">
        <v>78</v>
      </c>
    </row>
    <row r="4" spans="2:11">
      <c r="B4" s="61"/>
      <c r="C4" s="62"/>
      <c r="D4" s="62"/>
      <c r="E4" s="62"/>
      <c r="F4" s="62"/>
      <c r="G4" s="63"/>
      <c r="H4" s="63"/>
      <c r="I4" s="63"/>
      <c r="J4" s="101"/>
      <c r="K4" s="9"/>
    </row>
    <row r="5" spans="2:11" ht="17" thickBot="1">
      <c r="B5" s="61"/>
      <c r="C5" s="28" t="s">
        <v>69</v>
      </c>
      <c r="D5" s="28"/>
      <c r="E5" s="28"/>
      <c r="F5" s="28"/>
      <c r="G5" s="10"/>
      <c r="H5" s="10"/>
      <c r="I5" s="10"/>
      <c r="J5" s="10"/>
      <c r="K5" s="55"/>
    </row>
    <row r="6" spans="2:11" ht="17" thickBot="1">
      <c r="B6" s="61"/>
      <c r="C6" s="120" t="s">
        <v>81</v>
      </c>
      <c r="D6" s="28"/>
      <c r="E6" s="28"/>
      <c r="F6" s="28"/>
      <c r="G6" s="118">
        <f>I6</f>
        <v>0.73404255319148937</v>
      </c>
      <c r="H6" s="10"/>
      <c r="I6" s="118">
        <f>Notes!E17</f>
        <v>0.73404255319148937</v>
      </c>
      <c r="J6" s="10"/>
      <c r="K6" s="55"/>
    </row>
    <row r="7" spans="2:11" ht="17" thickBot="1">
      <c r="B7" s="61"/>
      <c r="C7" s="120" t="s">
        <v>104</v>
      </c>
      <c r="D7" s="28"/>
      <c r="E7" s="28"/>
      <c r="F7" s="28"/>
      <c r="G7" s="118">
        <f>I7</f>
        <v>0.26595744680851063</v>
      </c>
      <c r="H7" s="10"/>
      <c r="I7" s="118">
        <f>Notes!E18</f>
        <v>0.26595744680851063</v>
      </c>
      <c r="J7" s="10"/>
      <c r="K7" s="55"/>
    </row>
    <row r="8" spans="2:11" ht="17" thickBot="1">
      <c r="B8" s="61"/>
      <c r="C8" s="121" t="s">
        <v>46</v>
      </c>
      <c r="D8" s="64"/>
      <c r="E8" s="64"/>
      <c r="F8" s="65" t="s">
        <v>51</v>
      </c>
      <c r="G8" s="118">
        <f>ROUND(2.25,2)</f>
        <v>2.25</v>
      </c>
      <c r="H8" s="66"/>
      <c r="I8" s="66"/>
      <c r="J8" s="63"/>
      <c r="K8" s="55"/>
    </row>
    <row r="9" spans="2:11">
      <c r="B9" s="61"/>
      <c r="C9" s="69"/>
      <c r="D9" s="69"/>
      <c r="E9" s="69"/>
      <c r="G9" s="67"/>
      <c r="H9" s="67"/>
      <c r="I9" s="67"/>
      <c r="J9" s="67"/>
      <c r="K9" s="55"/>
    </row>
    <row r="10" spans="2:11" ht="17" thickBot="1">
      <c r="B10" s="61"/>
      <c r="C10" s="28" t="s">
        <v>7</v>
      </c>
      <c r="D10" s="28"/>
      <c r="E10" s="28"/>
      <c r="F10" s="28"/>
      <c r="G10" s="11"/>
      <c r="H10" s="11"/>
      <c r="I10" s="11"/>
      <c r="J10" s="12"/>
      <c r="K10" s="29"/>
    </row>
    <row r="11" spans="2:11" ht="17" thickBot="1">
      <c r="B11" s="61"/>
      <c r="C11" s="70" t="s">
        <v>85</v>
      </c>
      <c r="D11" s="28"/>
      <c r="E11" s="28"/>
      <c r="F11" s="114" t="s">
        <v>3</v>
      </c>
      <c r="G11" s="110">
        <f>ROUND(0,0)</f>
        <v>0</v>
      </c>
      <c r="H11" s="11"/>
      <c r="I11" s="11"/>
      <c r="J11" s="12"/>
      <c r="K11" s="29"/>
    </row>
    <row r="12" spans="2:11" ht="17" thickBot="1">
      <c r="B12" s="61"/>
      <c r="C12" s="70" t="s">
        <v>84</v>
      </c>
      <c r="D12" s="28"/>
      <c r="E12" s="28"/>
      <c r="F12" s="65" t="s">
        <v>1</v>
      </c>
      <c r="G12" s="110">
        <f>ROUND(0,0)</f>
        <v>0</v>
      </c>
      <c r="H12" s="11"/>
      <c r="I12" s="11"/>
      <c r="J12" s="12"/>
      <c r="K12" s="29"/>
    </row>
    <row r="13" spans="2:11" ht="17" thickBot="1">
      <c r="B13" s="61"/>
      <c r="C13" s="70" t="s">
        <v>5</v>
      </c>
      <c r="D13" s="70"/>
      <c r="E13" s="70"/>
      <c r="F13" s="65" t="s">
        <v>1</v>
      </c>
      <c r="G13" s="110">
        <f>ROUND(15,0)</f>
        <v>15</v>
      </c>
      <c r="H13" s="67"/>
      <c r="I13" s="67"/>
      <c r="J13" s="68"/>
      <c r="K13" s="107"/>
    </row>
    <row r="14" spans="2:11">
      <c r="B14" s="61"/>
      <c r="C14" s="28"/>
      <c r="D14" s="28"/>
      <c r="E14" s="28"/>
      <c r="F14" s="28"/>
      <c r="G14" s="12"/>
      <c r="H14" s="12"/>
      <c r="I14" s="12"/>
      <c r="J14" s="68"/>
      <c r="K14" s="55"/>
    </row>
    <row r="15" spans="2:11" ht="17" thickBot="1">
      <c r="B15" s="61"/>
      <c r="C15" s="13" t="s">
        <v>73</v>
      </c>
      <c r="D15" s="13"/>
      <c r="E15" s="13"/>
      <c r="F15" s="13"/>
      <c r="G15" s="12"/>
      <c r="H15" s="12"/>
      <c r="I15" s="12"/>
      <c r="J15" s="12"/>
      <c r="K15" s="55"/>
    </row>
    <row r="16" spans="2:11" ht="17" thickBot="1">
      <c r="B16" s="61"/>
      <c r="C16" s="98" t="s">
        <v>74</v>
      </c>
      <c r="D16" s="13"/>
      <c r="E16" s="13"/>
      <c r="F16" s="98" t="s">
        <v>28</v>
      </c>
      <c r="G16" s="73">
        <f>I16</f>
        <v>953500</v>
      </c>
      <c r="H16" s="12"/>
      <c r="I16" s="118">
        <f>Notes!E10</f>
        <v>953500</v>
      </c>
      <c r="J16" s="67"/>
      <c r="K16" s="108"/>
    </row>
    <row r="17" spans="2:11" ht="17" thickBot="1">
      <c r="B17" s="61"/>
      <c r="C17" s="104" t="s">
        <v>75</v>
      </c>
      <c r="D17" s="28"/>
      <c r="E17" s="28"/>
      <c r="F17" s="109" t="s">
        <v>80</v>
      </c>
      <c r="G17" s="116">
        <f>ROUND((G18*G8*1000),2)</f>
        <v>67530</v>
      </c>
      <c r="H17" s="12"/>
      <c r="J17" s="67"/>
      <c r="K17" s="111"/>
    </row>
    <row r="18" spans="2:11" ht="17" thickBot="1">
      <c r="B18" s="61"/>
      <c r="C18" s="98" t="s">
        <v>76</v>
      </c>
      <c r="D18" s="28"/>
      <c r="E18" s="28"/>
      <c r="F18" s="100" t="s">
        <v>72</v>
      </c>
      <c r="G18" s="116">
        <v>30.013332999999999</v>
      </c>
      <c r="H18" s="12"/>
      <c r="I18" s="12"/>
      <c r="J18" s="67"/>
      <c r="K18" s="111"/>
    </row>
    <row r="19" spans="2:11" ht="17" thickBot="1">
      <c r="B19" s="61"/>
      <c r="C19" s="104" t="s">
        <v>77</v>
      </c>
      <c r="D19" s="72"/>
      <c r="E19" s="72"/>
      <c r="F19" s="65" t="s">
        <v>43</v>
      </c>
      <c r="G19" s="73">
        <v>0</v>
      </c>
      <c r="H19" s="67"/>
      <c r="I19" s="67"/>
      <c r="J19" s="67"/>
      <c r="K19" s="108"/>
    </row>
    <row r="20" spans="2:11" ht="17" thickBot="1">
      <c r="B20" s="61"/>
      <c r="C20" s="98" t="s">
        <v>77</v>
      </c>
      <c r="D20" s="71"/>
      <c r="E20" s="71"/>
      <c r="F20" s="99" t="s">
        <v>71</v>
      </c>
      <c r="G20" s="73">
        <v>0</v>
      </c>
      <c r="H20" s="67"/>
      <c r="I20" s="67"/>
      <c r="J20" s="67"/>
      <c r="K20"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3"/>
  <sheetViews>
    <sheetView workbookViewId="0">
      <selection activeCell="E10" sqref="E10:J10"/>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33" style="43" bestFit="1"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133"/>
    </row>
    <row r="3" spans="2:11">
      <c r="B3" s="48"/>
      <c r="C3" s="49" t="s">
        <v>19</v>
      </c>
      <c r="D3" s="49"/>
      <c r="E3" s="49"/>
      <c r="F3" s="49"/>
      <c r="G3" s="49"/>
      <c r="H3" s="49"/>
      <c r="I3" s="49"/>
      <c r="J3" s="50"/>
      <c r="K3" s="134"/>
    </row>
    <row r="4" spans="2:11">
      <c r="B4" s="48"/>
      <c r="K4" s="134"/>
    </row>
    <row r="5" spans="2:11">
      <c r="B5" s="51"/>
      <c r="C5" s="52"/>
      <c r="D5" s="52"/>
      <c r="E5" s="52" t="s">
        <v>0</v>
      </c>
      <c r="F5" s="52" t="s">
        <v>16</v>
      </c>
      <c r="G5" s="52" t="s">
        <v>26</v>
      </c>
      <c r="H5" s="52" t="s">
        <v>88</v>
      </c>
      <c r="I5" s="52" t="s">
        <v>106</v>
      </c>
      <c r="J5" s="53" t="s">
        <v>89</v>
      </c>
      <c r="K5" s="135" t="s">
        <v>13</v>
      </c>
    </row>
    <row r="6" spans="2:11">
      <c r="B6" s="48"/>
      <c r="K6" s="134"/>
    </row>
    <row r="7" spans="2:11">
      <c r="B7" s="48"/>
      <c r="K7" s="134"/>
    </row>
    <row r="8" spans="2:11">
      <c r="B8" s="48"/>
      <c r="C8" s="136"/>
      <c r="D8" s="136"/>
      <c r="E8" s="136" t="s">
        <v>109</v>
      </c>
      <c r="F8" s="136" t="s">
        <v>97</v>
      </c>
      <c r="G8" s="136">
        <v>2019</v>
      </c>
      <c r="H8" s="136"/>
      <c r="I8" s="137">
        <v>45170</v>
      </c>
      <c r="J8" t="s">
        <v>110</v>
      </c>
      <c r="K8" s="138"/>
    </row>
    <row r="9" spans="2:11">
      <c r="B9" s="48"/>
      <c r="C9" s="136"/>
      <c r="D9" s="136"/>
      <c r="E9" s="136" t="s">
        <v>107</v>
      </c>
      <c r="F9" s="136" t="s">
        <v>97</v>
      </c>
      <c r="G9" s="136">
        <v>2021</v>
      </c>
      <c r="H9" s="136"/>
      <c r="I9" s="137">
        <v>45139</v>
      </c>
      <c r="J9" s="139" t="s">
        <v>108</v>
      </c>
      <c r="K9" s="138"/>
    </row>
    <row r="10" spans="2:11">
      <c r="B10" s="48"/>
      <c r="C10" s="136"/>
      <c r="D10" s="136"/>
      <c r="K10" s="138"/>
    </row>
    <row r="11" spans="2:11">
      <c r="B11" s="48"/>
      <c r="C11" s="139"/>
      <c r="D11" s="136"/>
      <c r="E11" s="136"/>
      <c r="F11" s="136"/>
      <c r="G11" s="136"/>
      <c r="H11" s="136"/>
      <c r="I11" s="136"/>
      <c r="J11" s="139"/>
      <c r="K11" s="138"/>
    </row>
    <row r="12" spans="2:11">
      <c r="B12" s="48"/>
      <c r="C12" s="139"/>
      <c r="D12" s="136"/>
      <c r="E12" s="136"/>
      <c r="F12" s="136"/>
      <c r="G12" s="136"/>
      <c r="H12" s="136"/>
      <c r="I12" s="137"/>
      <c r="J12" s="139"/>
      <c r="K12" s="138"/>
    </row>
    <row r="13" spans="2:11">
      <c r="B13" s="48"/>
      <c r="C13" s="139"/>
      <c r="D13" s="136"/>
      <c r="E13" s="136"/>
      <c r="F13" s="136"/>
      <c r="G13" s="136"/>
      <c r="H13" s="136"/>
      <c r="I13" s="137"/>
      <c r="J13"/>
      <c r="K13" s="138"/>
    </row>
    <row r="14" spans="2:11">
      <c r="B14" s="48"/>
      <c r="C14" s="139"/>
      <c r="D14" s="136"/>
      <c r="E14" s="136"/>
      <c r="F14" s="136"/>
      <c r="G14" s="136"/>
      <c r="H14" s="136"/>
      <c r="I14" s="137"/>
      <c r="J14"/>
      <c r="K14" s="138"/>
    </row>
    <row r="15" spans="2:11">
      <c r="B15" s="48"/>
      <c r="C15" s="139"/>
      <c r="D15" s="136"/>
      <c r="E15" s="136"/>
      <c r="F15" s="136"/>
      <c r="G15" s="136"/>
      <c r="H15" s="136"/>
      <c r="I15" s="137"/>
      <c r="J15"/>
      <c r="K15" s="138"/>
    </row>
    <row r="16" spans="2:11">
      <c r="B16" s="48"/>
      <c r="C16" s="139"/>
      <c r="D16" s="136"/>
      <c r="E16" s="136"/>
      <c r="F16" s="136"/>
      <c r="G16" s="136"/>
      <c r="H16" s="136"/>
      <c r="I16" s="137"/>
      <c r="J16"/>
      <c r="K16" s="138"/>
    </row>
    <row r="17" spans="2:11">
      <c r="B17" s="48"/>
      <c r="C17" s="139"/>
      <c r="D17" s="136"/>
      <c r="E17" s="136"/>
      <c r="F17" s="136"/>
      <c r="G17" s="136"/>
      <c r="H17" s="136"/>
      <c r="I17" s="137"/>
      <c r="J17"/>
      <c r="K17" s="138"/>
    </row>
    <row r="18" spans="2:11">
      <c r="B18" s="48"/>
      <c r="C18" s="139"/>
      <c r="D18" s="136"/>
      <c r="E18" s="136"/>
      <c r="F18" s="136"/>
      <c r="G18" s="136"/>
      <c r="H18" s="136"/>
      <c r="I18" s="137"/>
      <c r="J18"/>
      <c r="K18" s="138"/>
    </row>
    <row r="19" spans="2:11">
      <c r="B19" s="48"/>
      <c r="C19" s="139"/>
      <c r="D19" s="136"/>
      <c r="E19" s="136"/>
      <c r="F19" s="136"/>
      <c r="G19" s="136"/>
      <c r="H19" s="136"/>
      <c r="I19" s="137"/>
      <c r="J19"/>
      <c r="K19" s="138"/>
    </row>
    <row r="20" spans="2:11">
      <c r="B20" s="48"/>
      <c r="C20" s="139"/>
      <c r="D20" s="136"/>
      <c r="E20" s="136"/>
      <c r="F20" s="136"/>
      <c r="G20" s="136"/>
      <c r="H20" s="136"/>
      <c r="I20" s="137"/>
      <c r="J20"/>
      <c r="K20" s="138"/>
    </row>
    <row r="21" spans="2:11">
      <c r="B21" s="48"/>
      <c r="C21" s="139"/>
      <c r="D21" s="136"/>
      <c r="E21" s="136"/>
      <c r="F21" s="136"/>
      <c r="G21" s="136"/>
      <c r="H21" s="136"/>
      <c r="I21" s="137"/>
      <c r="J21"/>
      <c r="K21" s="138"/>
    </row>
    <row r="22" spans="2:11">
      <c r="B22" s="48"/>
      <c r="K22" s="134"/>
    </row>
    <row r="23" spans="2:11" ht="17" thickBot="1">
      <c r="B23" s="140"/>
      <c r="C23" s="141"/>
      <c r="D23" s="141"/>
      <c r="E23" s="141"/>
      <c r="F23" s="141"/>
      <c r="G23" s="141"/>
      <c r="H23" s="141"/>
      <c r="I23" s="141"/>
      <c r="J23" s="142"/>
      <c r="K23" s="14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1:O110"/>
  <sheetViews>
    <sheetView tabSelected="1" workbookViewId="0">
      <selection activeCell="E49" sqref="E49"/>
    </sheetView>
  </sheetViews>
  <sheetFormatPr baseColWidth="10" defaultColWidth="33.1640625" defaultRowHeight="16"/>
  <cols>
    <col min="1" max="1" width="3.33203125" style="43" customWidth="1"/>
    <col min="2" max="2" width="3.5" style="43" customWidth="1"/>
    <col min="3" max="3" width="32" style="43" customWidth="1"/>
    <col min="4" max="4" width="50.6640625" style="43" bestFit="1" customWidth="1"/>
    <col min="5" max="5" width="36.1640625" style="43" bestFit="1" customWidth="1"/>
    <col min="6" max="8" width="10.83203125" style="43" customWidth="1"/>
    <col min="9" max="9" width="12.1640625" style="43" customWidth="1"/>
    <col min="10" max="10" width="11.5" style="44" customWidth="1"/>
    <col min="11" max="11" width="66" style="43" customWidth="1"/>
    <col min="12" max="16384" width="33.1640625" style="43"/>
  </cols>
  <sheetData>
    <row r="1" spans="2:15" ht="17" thickBot="1"/>
    <row r="2" spans="2:15">
      <c r="B2" s="45"/>
      <c r="C2" s="46"/>
      <c r="D2" s="46"/>
      <c r="E2" s="46"/>
      <c r="F2" s="46"/>
      <c r="G2" s="46"/>
      <c r="H2" s="46"/>
      <c r="I2" s="46"/>
      <c r="J2" s="47"/>
      <c r="K2" s="46"/>
    </row>
    <row r="3" spans="2:15">
      <c r="B3" s="48"/>
      <c r="C3" s="49"/>
      <c r="D3" s="49"/>
      <c r="E3" s="49"/>
      <c r="F3" s="49"/>
      <c r="G3" s="49"/>
      <c r="H3" s="49"/>
      <c r="I3" s="49"/>
      <c r="J3" s="50"/>
    </row>
    <row r="4" spans="2:15">
      <c r="B4" s="48"/>
    </row>
    <row r="5" spans="2:15">
      <c r="B5" s="51"/>
      <c r="C5" s="52" t="s">
        <v>0</v>
      </c>
      <c r="D5" s="52"/>
      <c r="E5" s="52"/>
      <c r="F5" s="52"/>
      <c r="G5" s="52"/>
      <c r="H5" s="52"/>
      <c r="I5" s="52"/>
      <c r="J5" s="53"/>
      <c r="K5" s="52"/>
      <c r="O5" s="49" t="s">
        <v>128</v>
      </c>
    </row>
    <row r="6" spans="2:15">
      <c r="C6" s="49" t="s">
        <v>98</v>
      </c>
    </row>
    <row r="8" spans="2:15">
      <c r="C8" s="43" t="s">
        <v>92</v>
      </c>
      <c r="E8" s="43">
        <v>8500</v>
      </c>
      <c r="F8" s="43" t="s">
        <v>94</v>
      </c>
    </row>
    <row r="9" spans="2:15">
      <c r="C9" s="43" t="s">
        <v>93</v>
      </c>
      <c r="E9" s="43">
        <v>420</v>
      </c>
      <c r="F9" s="43" t="s">
        <v>95</v>
      </c>
    </row>
    <row r="10" spans="2:15">
      <c r="C10" s="43" t="s">
        <v>34</v>
      </c>
      <c r="E10" s="43">
        <f>E8+E9*'Research data'!G8*1000</f>
        <v>953500</v>
      </c>
      <c r="F10" s="43" t="s">
        <v>96</v>
      </c>
    </row>
    <row r="13" spans="2:15">
      <c r="C13" s="43" t="s">
        <v>99</v>
      </c>
      <c r="E13" s="43">
        <v>3.24</v>
      </c>
      <c r="F13" s="43" t="s">
        <v>101</v>
      </c>
    </row>
    <row r="14" spans="2:15">
      <c r="C14" s="43" t="s">
        <v>100</v>
      </c>
      <c r="E14" s="43">
        <v>3.76</v>
      </c>
      <c r="F14" s="43" t="s">
        <v>102</v>
      </c>
    </row>
    <row r="15" spans="2:15">
      <c r="C15" s="49" t="s">
        <v>103</v>
      </c>
    </row>
    <row r="17" spans="3:5">
      <c r="C17" s="43" t="s">
        <v>81</v>
      </c>
      <c r="E17" s="122">
        <f>1-E18</f>
        <v>0.73404255319148937</v>
      </c>
    </row>
    <row r="18" spans="3:5">
      <c r="C18" s="43" t="s">
        <v>104</v>
      </c>
      <c r="E18" s="122">
        <f>1/E14</f>
        <v>0.26595744680851063</v>
      </c>
    </row>
    <row r="39" spans="3:6" ht="17" thickBot="1"/>
    <row r="40" spans="3:6">
      <c r="C40" s="149"/>
      <c r="D40" s="150"/>
      <c r="E40" s="150"/>
      <c r="F40" s="151"/>
    </row>
    <row r="41" spans="3:6">
      <c r="C41" s="152"/>
      <c r="D41" s="153" t="s">
        <v>136</v>
      </c>
      <c r="E41" s="154"/>
      <c r="F41" s="155"/>
    </row>
    <row r="42" spans="3:6">
      <c r="C42" s="152"/>
      <c r="D42" s="154" t="s">
        <v>137</v>
      </c>
      <c r="E42" s="154"/>
      <c r="F42" s="155"/>
    </row>
    <row r="43" spans="3:6">
      <c r="C43" s="152"/>
      <c r="D43" s="154" t="s">
        <v>138</v>
      </c>
      <c r="E43" s="154"/>
      <c r="F43" s="155"/>
    </row>
    <row r="44" spans="3:6">
      <c r="C44" s="152"/>
      <c r="D44" s="154" t="s">
        <v>139</v>
      </c>
      <c r="E44" s="154"/>
      <c r="F44" s="155"/>
    </row>
    <row r="45" spans="3:6">
      <c r="C45" s="152"/>
      <c r="D45" s="154"/>
      <c r="E45" s="154"/>
      <c r="F45" s="155"/>
    </row>
    <row r="46" spans="3:6" ht="17" thickBot="1">
      <c r="C46" s="156"/>
      <c r="D46" s="157"/>
      <c r="E46" s="157"/>
      <c r="F46" s="158"/>
    </row>
    <row r="52" spans="2:15" ht="17" thickBot="1"/>
    <row r="53" spans="2:15">
      <c r="B53" s="45"/>
      <c r="C53" s="46"/>
      <c r="D53" s="46"/>
      <c r="E53" s="46"/>
      <c r="F53" s="46"/>
      <c r="G53" s="46"/>
      <c r="H53" s="46"/>
      <c r="I53" s="46"/>
      <c r="J53" s="46"/>
    </row>
    <row r="54" spans="2:15">
      <c r="B54" s="144"/>
      <c r="C54" s="52" t="s">
        <v>0</v>
      </c>
      <c r="D54" s="52" t="s">
        <v>122</v>
      </c>
      <c r="E54" s="52" t="s">
        <v>123</v>
      </c>
      <c r="F54" s="52" t="s">
        <v>118</v>
      </c>
      <c r="G54" s="52" t="s">
        <v>119</v>
      </c>
      <c r="H54" s="52" t="s">
        <v>6</v>
      </c>
      <c r="I54" s="52" t="s">
        <v>12</v>
      </c>
      <c r="J54" s="52" t="s">
        <v>111</v>
      </c>
      <c r="K54" s="52" t="s">
        <v>112</v>
      </c>
      <c r="L54" s="52"/>
      <c r="M54" s="145"/>
    </row>
    <row r="55" spans="2:15">
      <c r="B55" s="48"/>
      <c r="C55" s="136" t="s">
        <v>107</v>
      </c>
      <c r="D55" s="43" t="s">
        <v>121</v>
      </c>
      <c r="E55" s="43" t="s">
        <v>125</v>
      </c>
      <c r="F55" s="148">
        <v>5257</v>
      </c>
      <c r="G55" s="148">
        <v>8761</v>
      </c>
      <c r="H55" s="159">
        <f>AVERAGE(F55:G55)</f>
        <v>7009</v>
      </c>
      <c r="I55" s="43" t="s">
        <v>113</v>
      </c>
      <c r="J55" s="43" t="s">
        <v>124</v>
      </c>
      <c r="K55" s="43" t="s">
        <v>128</v>
      </c>
    </row>
    <row r="56" spans="2:15">
      <c r="B56" s="48"/>
      <c r="D56" s="43" t="s">
        <v>126</v>
      </c>
      <c r="E56" s="43" t="s">
        <v>127</v>
      </c>
      <c r="F56" s="43">
        <v>1170</v>
      </c>
      <c r="G56" s="43">
        <v>1950</v>
      </c>
      <c r="H56" s="159">
        <f>AVERAGE(F56:G56)</f>
        <v>1560</v>
      </c>
      <c r="I56" s="43" t="s">
        <v>129</v>
      </c>
      <c r="J56" s="43" t="s">
        <v>124</v>
      </c>
      <c r="K56" s="43" t="s">
        <v>128</v>
      </c>
    </row>
    <row r="57" spans="2:15">
      <c r="B57" s="48"/>
      <c r="D57" s="43" t="s">
        <v>130</v>
      </c>
      <c r="E57" s="43" t="s">
        <v>131</v>
      </c>
      <c r="F57" s="49"/>
      <c r="G57" s="49"/>
      <c r="J57" s="43"/>
    </row>
    <row r="58" spans="2:15">
      <c r="B58" s="48"/>
      <c r="D58" s="43" t="s">
        <v>5</v>
      </c>
      <c r="E58" s="43" t="s">
        <v>132</v>
      </c>
      <c r="H58" s="160">
        <v>30</v>
      </c>
      <c r="I58" s="43" t="s">
        <v>133</v>
      </c>
      <c r="J58" s="43" t="s">
        <v>135</v>
      </c>
      <c r="K58" s="43" t="s">
        <v>128</v>
      </c>
    </row>
    <row r="59" spans="2:15">
      <c r="B59" s="48"/>
      <c r="D59" s="146"/>
      <c r="E59" s="146"/>
      <c r="F59" s="146"/>
      <c r="G59" s="146"/>
      <c r="H59" s="146"/>
      <c r="I59" s="146"/>
      <c r="J59" s="146"/>
    </row>
    <row r="60" spans="2:15">
      <c r="B60" s="48"/>
      <c r="D60" s="43" t="s">
        <v>120</v>
      </c>
      <c r="E60" s="43" t="s">
        <v>120</v>
      </c>
      <c r="H60" s="148">
        <v>3.61</v>
      </c>
      <c r="I60" s="43" t="s">
        <v>116</v>
      </c>
      <c r="J60" s="43" t="s">
        <v>117</v>
      </c>
      <c r="K60" s="43" t="s">
        <v>115</v>
      </c>
    </row>
    <row r="61" spans="2:15">
      <c r="B61" s="48"/>
      <c r="J61" s="43"/>
    </row>
    <row r="62" spans="2:15">
      <c r="B62" s="48"/>
      <c r="J62" s="43"/>
      <c r="O62" s="49" t="s">
        <v>115</v>
      </c>
    </row>
    <row r="63" spans="2:15">
      <c r="B63" s="48"/>
      <c r="J63" s="43"/>
      <c r="O63" s="49"/>
    </row>
    <row r="110" spans="15:15">
      <c r="O110" s="49" t="s">
        <v>134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2023-10-19T08:26:59Z</dcterms:modified>
</cp:coreProperties>
</file>