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622ECB9A-3055-3944-BE11-FF43DFF6EE17}" xr6:coauthVersionLast="47" xr6:coauthVersionMax="47" xr10:uidLastSave="{00000000-0000-0000-0000-000000000000}"/>
  <bookViews>
    <workbookView xWindow="-120" yWindow="-22180" windowWidth="28800" windowHeight="1608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base_year">[1]Dashboard!$E$13</definedName>
    <definedName name="country">[1]Dashboard!$E$12</definedName>
    <definedName name="exchange_rate_2011_2010">#REF!</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1" i="13" l="1"/>
  <c r="E28" i="12" s="1"/>
  <c r="Q30" i="13"/>
  <c r="F30" i="13" s="1"/>
  <c r="H20" i="13"/>
  <c r="F20" i="13" s="1"/>
  <c r="F14" i="13"/>
  <c r="F13" i="13"/>
  <c r="E29" i="12" l="1"/>
  <c r="H9" i="13"/>
  <c r="F9" i="13" s="1"/>
  <c r="H10" i="13"/>
  <c r="F10" i="13" s="1"/>
  <c r="E23" i="16"/>
  <c r="E22" i="16"/>
  <c r="D109" i="16"/>
  <c r="L14" i="13" l="1"/>
  <c r="L13" i="13"/>
  <c r="J13" i="13"/>
  <c r="F8" i="13"/>
  <c r="F7" i="13"/>
  <c r="E26" i="12"/>
  <c r="E27" i="12"/>
  <c r="H21" i="13"/>
  <c r="H19" i="13"/>
  <c r="F6" i="13" l="1"/>
  <c r="E11" i="12" s="1"/>
  <c r="F19" i="13"/>
  <c r="E15" i="12" s="1"/>
  <c r="F22" i="13"/>
  <c r="E86" i="16"/>
  <c r="Q29" i="13" s="1"/>
  <c r="F29" i="13" s="1"/>
  <c r="E16" i="12" s="1"/>
  <c r="E19" i="12"/>
  <c r="F21" i="13"/>
  <c r="F28" i="13"/>
</calcChain>
</file>

<file path=xl/sharedStrings.xml><?xml version="1.0" encoding="utf-8"?>
<sst xmlns="http://schemas.openxmlformats.org/spreadsheetml/2006/main" count="229" uniqueCount="160">
  <si>
    <t>Source</t>
  </si>
  <si>
    <t>years</t>
  </si>
  <si>
    <t>-</t>
  </si>
  <si>
    <t>Value</t>
  </si>
  <si>
    <t>Other</t>
  </si>
  <si>
    <t>NL</t>
  </si>
  <si>
    <t>Definition</t>
  </si>
  <si>
    <t>Unit</t>
  </si>
  <si>
    <t>Link</t>
  </si>
  <si>
    <t>Document</t>
  </si>
  <si>
    <t>Country</t>
  </si>
  <si>
    <t>Quintel Intelligence</t>
  </si>
  <si>
    <t>Definition on the sources</t>
  </si>
  <si>
    <t>Electricity output capacity</t>
  </si>
  <si>
    <t>Type</t>
  </si>
  <si>
    <t>Date published</t>
  </si>
  <si>
    <t>Attribute</t>
  </si>
  <si>
    <t>Comments</t>
  </si>
  <si>
    <t>Initial investment costs per unit</t>
  </si>
  <si>
    <t>Electricity output capacity per unit</t>
  </si>
  <si>
    <t xml:space="preserve">         Initial investment costs</t>
  </si>
  <si>
    <t>2014</t>
  </si>
  <si>
    <t>US</t>
  </si>
  <si>
    <t>technical_lifetime</t>
  </si>
  <si>
    <t>initial_investment</t>
  </si>
  <si>
    <t>cost_of_installing</t>
  </si>
  <si>
    <t>quintel/etsource@0277ad226491f5aae44c874b298cbcf694d2f6cb</t>
  </si>
  <si>
    <t xml:space="preserve">free_co2_factor </t>
  </si>
  <si>
    <t>Technical lifetime of the unit</t>
  </si>
  <si>
    <t>Technical</t>
  </si>
  <si>
    <t>Cost</t>
  </si>
  <si>
    <t>Results</t>
  </si>
  <si>
    <t>Costs</t>
  </si>
  <si>
    <t>MW</t>
  </si>
  <si>
    <t>Parameter</t>
  </si>
  <si>
    <t>Cover sheet</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</si>
  <si>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</si>
  <si>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</si>
  <si>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</si>
  <si>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</si>
  <si>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</si>
  <si>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</si>
  <si>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</si>
  <si>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</si>
  <si>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</si>
  <si>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</si>
  <si>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</si>
  <si>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</si>
  <si>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</si>
  <si>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</si>
  <si>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</si>
  <si>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</si>
  <si>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Maria Tsagkaraki</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</si>
  <si>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</si>
  <si>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</si>
  <si>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</si>
  <si>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</si>
  <si>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</si>
  <si>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</si>
  <si>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wacc</t>
  </si>
  <si>
    <t>euro</t>
  </si>
  <si>
    <t>euro/year</t>
  </si>
  <si>
    <t>euro/FLH</t>
  </si>
  <si>
    <t xml:space="preserve">Decmmmissioning cost </t>
  </si>
  <si>
    <t>Fixed operational and maintenance costs per year</t>
  </si>
  <si>
    <t>Variable operational and maintenance costs</t>
  </si>
  <si>
    <t>Variable operational and maintenance costs for ccs</t>
  </si>
  <si>
    <t>Investment cost with ccs per unit</t>
  </si>
  <si>
    <t>Installation cost per unit</t>
  </si>
  <si>
    <t>Construction time of the unit</t>
  </si>
  <si>
    <t>Weighted average cost of capita</t>
  </si>
  <si>
    <t>Free co2 factor</t>
  </si>
  <si>
    <t>availability</t>
  </si>
  <si>
    <t>takes_part_in_ets</t>
  </si>
  <si>
    <t>yes=1, no=0</t>
  </si>
  <si>
    <t>Energymatters</t>
  </si>
  <si>
    <t>worldbank</t>
  </si>
  <si>
    <t>HVC Groep</t>
  </si>
  <si>
    <t>aeb</t>
  </si>
  <si>
    <t>Google maps</t>
  </si>
  <si>
    <t>Construction time</t>
  </si>
  <si>
    <t>Technical lifetime</t>
  </si>
  <si>
    <t xml:space="preserve">         Initial investment costs per unit</t>
  </si>
  <si>
    <t>GitHub Ticket</t>
  </si>
  <si>
    <t>FLH</t>
  </si>
  <si>
    <t xml:space="preserve">        Variable operating and maintenance costs per FLH</t>
  </si>
  <si>
    <t xml:space="preserve">        Variable operating and maintenance costs</t>
  </si>
  <si>
    <t>Date retrived</t>
  </si>
  <si>
    <t>UK</t>
  </si>
  <si>
    <t>https://www.gov.uk/government/uploads/system/uploads/attachment_data/file/284612/pb14130-energy-waste-201402.pdf</t>
  </si>
  <si>
    <t>http://www.worldbank.org/urban/solid_wm/erm/CWG%20folder/Incineration-DMG.pdf</t>
  </si>
  <si>
    <t>2012</t>
  </si>
  <si>
    <t xml:space="preserve">        Total operating and maintenance costs</t>
  </si>
  <si>
    <t>GitHub</t>
  </si>
  <si>
    <t>https://github.com/quintel/etsource/issues/272#issuecomment-18284357</t>
  </si>
  <si>
    <t xml:space="preserve">        Fixed operating and maintenance costs</t>
  </si>
  <si>
    <t>07.10.2014</t>
  </si>
  <si>
    <t>https://www.google.nl/maps/search/HVC+Groep+Jadestraat+1+Alkmaar/@52.607642,4.7591586,866m/data=!3m1!1e3?hl=en</t>
  </si>
  <si>
    <t xml:space="preserve">        Land use</t>
  </si>
  <si>
    <t>https://www.google.nl/maps/place/aeb+Amsterdam/@52.3999526,4.7920634,286m/data=!3m1!1e3!4m2!3m1!1s0x47c5e372cff5d099:0x4ba4329a42d88b65?hl=en</t>
  </si>
  <si>
    <t xml:space="preserve">       Land use</t>
  </si>
  <si>
    <t>%</t>
  </si>
  <si>
    <t xml:space="preserve">        Full load hours</t>
  </si>
  <si>
    <t xml:space="preserve">        Fixed operating and maintenance costs </t>
  </si>
  <si>
    <t xml:space="preserve">         Technical lifetime</t>
  </si>
  <si>
    <t xml:space="preserve">         Construction time </t>
  </si>
  <si>
    <t xml:space="preserve">         Electrical efficieny</t>
  </si>
  <si>
    <t>Heat efficiency</t>
  </si>
  <si>
    <t>Heat output capacity</t>
  </si>
  <si>
    <r>
      <t xml:space="preserve">The calculations for fixed and variable operating and maintenance costs are </t>
    </r>
    <r>
      <rPr>
        <sz val="12"/>
        <color theme="1"/>
        <rFont val="Calibri"/>
        <family val="2"/>
        <scheme val="minor"/>
      </rPr>
      <t>described in detail in</t>
    </r>
    <r>
      <rPr>
        <sz val="12"/>
        <color theme="1"/>
        <rFont val="Calibri"/>
        <family val="2"/>
        <scheme val="minor"/>
      </rPr>
      <t>:</t>
    </r>
  </si>
  <si>
    <r>
      <t>euro/</t>
    </r>
    <r>
      <rPr>
        <sz val="12"/>
        <color theme="1"/>
        <rFont val="Calibri"/>
        <family val="2"/>
        <scheme val="minor"/>
      </rPr>
      <t>KW</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</si>
  <si>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</si>
  <si>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</si>
  <si>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</si>
  <si>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 xml:space="preserve">        Total operating and maintenance costs </t>
  </si>
  <si>
    <t xml:space="preserve">        Variable operating and maintenance costs </t>
  </si>
  <si>
    <r>
      <t xml:space="preserve">        Production Elect</t>
    </r>
    <r>
      <rPr>
        <sz val="12"/>
        <color theme="1"/>
        <rFont val="Calibri"/>
        <family val="2"/>
        <scheme val="minor"/>
      </rPr>
      <t>r</t>
    </r>
    <r>
      <rPr>
        <sz val="12"/>
        <color theme="1"/>
        <rFont val="Calibri"/>
        <family val="2"/>
        <scheme val="minor"/>
      </rPr>
      <t>icity yearly</t>
    </r>
  </si>
  <si>
    <t>Subject year</t>
  </si>
  <si>
    <t>Notes</t>
  </si>
  <si>
    <t>p.1</t>
  </si>
  <si>
    <t>p.5</t>
  </si>
  <si>
    <t>euro/KW</t>
  </si>
  <si>
    <t>2013</t>
  </si>
  <si>
    <t>worldenergy</t>
  </si>
  <si>
    <t>p.10</t>
  </si>
  <si>
    <t>Department of Energy &amp; Climate change</t>
  </si>
  <si>
    <t>p.7</t>
  </si>
  <si>
    <t>yr</t>
  </si>
  <si>
    <t>Dep. of Energy &amp; Climate</t>
  </si>
  <si>
    <t>2000</t>
  </si>
  <si>
    <r>
      <t>Data from Energymatters report is used for the initial investment and total O&amp;M</t>
    </r>
    <r>
      <rPr>
        <sz val="12"/>
        <color theme="1"/>
        <rFont val="Calibri"/>
        <family val="2"/>
        <scheme val="minor"/>
      </rPr>
      <t xml:space="preserve"> costs</t>
    </r>
    <r>
      <rPr>
        <sz val="12"/>
        <color theme="1"/>
        <rFont val="Calibri"/>
        <family val="2"/>
        <scheme val="minor"/>
      </rPr>
      <t>.</t>
    </r>
  </si>
  <si>
    <t>ETM Library URL</t>
  </si>
  <si>
    <t>http://refman.et-model.com/publications/1944</t>
  </si>
  <si>
    <t>http://refman.et-model.com/publications/1945</t>
  </si>
  <si>
    <t>http://refman.et-model.com/publications/1937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</si>
  <si>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</si>
  <si>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</si>
  <si>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 xml:space="preserve">        Ccs_investment</t>
  </si>
  <si>
    <t>Energy.nl (TNO), https://energy.nl/en/fact_sheet/pre-combustion-co%e2%82%82-capture-add-on-for-power-plants-solid-fuels/</t>
  </si>
  <si>
    <t>euro/kWe</t>
  </si>
  <si>
    <t>TNO</t>
  </si>
  <si>
    <t>TNO, Energy.nl, https://energy.nl/en/fact_sheet/pre-combustion-co%e2%82%82-capture-add-on-for-power-plants-solid-fuels/</t>
  </si>
  <si>
    <t>CCs investment cost</t>
  </si>
  <si>
    <t xml:space="preserve">CCS </t>
  </si>
  <si>
    <t>Energy.nl/TNO</t>
  </si>
  <si>
    <t>07.30.2020</t>
  </si>
  <si>
    <t>https://refman.energytransitionmodel.com/publications/2147</t>
  </si>
  <si>
    <t>Energy penalty ccs</t>
  </si>
  <si>
    <t>p.2</t>
  </si>
  <si>
    <t>After ccs energy penalty</t>
  </si>
  <si>
    <t xml:space="preserve">Calculated with energy penalty of CCS, see Notes </t>
  </si>
  <si>
    <t>typical_input_capacity</t>
  </si>
  <si>
    <t>ccs_capture_rate</t>
  </si>
  <si>
    <t xml:space="preserve">        ccs_capture_rate</t>
  </si>
  <si>
    <t xml:space="preserve">        free_co2_factor</t>
  </si>
  <si>
    <t>Capture rate</t>
  </si>
  <si>
    <t xml:space="preserve">Earlier we only had the free_co2_factor, which determines whether or not emissions count. For example, non-energetic nodes have a free_co2_factor of 1 because we do not count their emissions. For CCS power plants, the value is how much % is recoverable. In the molecules project we encountered the problem that we also wanted to take into account negative emissions when you capture biomass. It turned out to be difficult to use free_co2_factor for this, because not every node with a free_co2_factor is eligible for negative emissions. E.g. if you use biomass as feedstock, this does not necessarily result in negative emissions. So in order not to mess with the existing CO2 methods, we have added a new attribute, namely the capture_rate. This attribute is only used to determine how many bio emissions are captured at CCS power plants and are therefore negative. In practice, this is the same value as the free_co2_factor, but we didn't dare to use it because of possible fallout. So decided to create a new attribute. The disadvantage is that for power plants it is fairly 'double on' </t>
  </si>
  <si>
    <t>energy_chp_supercritical_ccs_ht_waste_mix.ad</t>
  </si>
  <si>
    <t>Duplicate of</t>
  </si>
  <si>
    <t>energy_chp_supercritical_ccs_mt_waste_mix.ad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</si>
</sst>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charset val="134"/>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sz val="12"/>
      <color rgb="FF000000"/>
      <name val="Calibri"/>
      <family val="2"/>
    </font>
    <font>
      <b/>
      <sz val="16"/>
      <color theme="3"/>
      <name val="Calibri"/>
      <family val="2"/>
      <scheme val="minor"/>
    </font>
    <font>
      <i/>
      <sz val="12"/>
      <color theme="1"/>
      <name val="Calibri"/>
      <family val="2"/>
      <scheme val="minor"/>
    </font>
    <font>
      <u/>
      <sz val="12"/>
      <color theme="10"/>
      <name val="Calibri"/>
      <family val="2"/>
      <scheme val="minor"/>
    </font>
    <font>
      <sz val="12"/>
      <name val="Calibri"/>
      <family val="2"/>
      <scheme val="minor"/>
    </font>
    <font>
      <b/>
      <sz val="12"/>
      <name val="Calibri"/>
      <family val="2"/>
      <scheme val="minor"/>
    </font>
    <font>
      <sz val="12"/>
      <color rgb="FF000000"/>
      <name val="Calibri"/>
      <family val="2"/>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indexed="64"/>
      </right>
      <top style="medium">
        <color auto="1"/>
      </top>
      <bottom style="medium">
        <color auto="1"/>
      </bottom>
      <diagonal/>
    </border>
  </borders>
  <cellStyleXfs count="264">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9" fontId="26" fillId="0" borderId="0" applyFont="0" applyFill="0" applyBorder="0" applyAlignment="0" applyProtection="0"/>
  </cellStyleXfs>
  <cellXfs count="149">
    <xf numFmtId="0" fontId="0" fillId="0" borderId="0" xfId="0"/>
    <xf numFmtId="0" fontId="16" fillId="2" borderId="0" xfId="0" applyFont="1" applyFill="1" applyAlignment="1">
      <alignment vertical="center"/>
    </xf>
    <xf numFmtId="0" fontId="16" fillId="2" borderId="0" xfId="0" applyFont="1" applyFill="1"/>
    <xf numFmtId="0" fontId="16" fillId="2" borderId="5" xfId="0" applyFont="1" applyFill="1" applyBorder="1"/>
    <xf numFmtId="0" fontId="16" fillId="2" borderId="9" xfId="0" applyFont="1" applyFill="1" applyBorder="1"/>
    <xf numFmtId="0" fontId="16" fillId="2" borderId="4" xfId="0" applyFont="1" applyFill="1" applyBorder="1"/>
    <xf numFmtId="0" fontId="17" fillId="0" borderId="0" xfId="0" applyFont="1"/>
    <xf numFmtId="0" fontId="16" fillId="0" borderId="16" xfId="0" applyFont="1" applyBorder="1"/>
    <xf numFmtId="0" fontId="16" fillId="2" borderId="6" xfId="0" applyFont="1" applyFill="1" applyBorder="1"/>
    <xf numFmtId="0" fontId="18" fillId="3" borderId="0" xfId="0" applyFont="1" applyFill="1"/>
    <xf numFmtId="0" fontId="16" fillId="2" borderId="0" xfId="0" applyFont="1" applyFill="1" applyAlignment="1">
      <alignment horizontal="left" vertical="center"/>
    </xf>
    <xf numFmtId="0" fontId="16" fillId="0" borderId="19" xfId="0" applyFont="1" applyBorder="1"/>
    <xf numFmtId="0" fontId="13" fillId="2" borderId="0" xfId="0" applyFont="1" applyFill="1"/>
    <xf numFmtId="0" fontId="18" fillId="3" borderId="7" xfId="0" applyFont="1" applyFill="1" applyBorder="1" applyAlignment="1">
      <alignment vertical="center"/>
    </xf>
    <xf numFmtId="0" fontId="18" fillId="3" borderId="1" xfId="0" applyFont="1" applyFill="1" applyBorder="1" applyAlignment="1">
      <alignment vertical="center"/>
    </xf>
    <xf numFmtId="0" fontId="13" fillId="2" borderId="11" xfId="0" applyFont="1" applyFill="1" applyBorder="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5" xfId="0" applyFont="1" applyFill="1" applyBorder="1"/>
    <xf numFmtId="0" fontId="13" fillId="2" borderId="10" xfId="0" applyFont="1" applyFill="1" applyBorder="1"/>
    <xf numFmtId="0" fontId="13" fillId="0" borderId="0" xfId="0" applyFont="1"/>
    <xf numFmtId="0" fontId="13" fillId="2" borderId="18" xfId="0" applyFont="1" applyFill="1" applyBorder="1"/>
    <xf numFmtId="1" fontId="13" fillId="2" borderId="0" xfId="0" applyNumberFormat="1" applyFont="1" applyFill="1"/>
    <xf numFmtId="2" fontId="13" fillId="2" borderId="0" xfId="0" applyNumberFormat="1" applyFont="1" applyFill="1"/>
    <xf numFmtId="0" fontId="13" fillId="0" borderId="12" xfId="0" applyFont="1" applyBorder="1"/>
    <xf numFmtId="0" fontId="13" fillId="2" borderId="11" xfId="0" applyFont="1" applyFill="1" applyBorder="1" applyAlignment="1">
      <alignment horizontal="left" vertical="center"/>
    </xf>
    <xf numFmtId="0" fontId="17" fillId="2" borderId="11" xfId="0" applyFont="1" applyFill="1" applyBorder="1"/>
    <xf numFmtId="0" fontId="18" fillId="2" borderId="9" xfId="0" applyFont="1" applyFill="1" applyBorder="1"/>
    <xf numFmtId="0" fontId="11" fillId="0" borderId="0" xfId="0" applyFont="1"/>
    <xf numFmtId="0" fontId="12" fillId="2" borderId="0" xfId="0" applyFont="1" applyFill="1" applyAlignment="1">
      <alignment horizontal="left" vertical="center"/>
    </xf>
    <xf numFmtId="0" fontId="17" fillId="2" borderId="0" xfId="0" applyFont="1" applyFill="1"/>
    <xf numFmtId="0" fontId="11" fillId="2" borderId="0" xfId="0" applyFont="1" applyFill="1"/>
    <xf numFmtId="1" fontId="13" fillId="2" borderId="11" xfId="0" applyNumberFormat="1" applyFont="1" applyFill="1" applyBorder="1"/>
    <xf numFmtId="2" fontId="13" fillId="2" borderId="11" xfId="0" applyNumberFormat="1" applyFont="1" applyFill="1" applyBorder="1"/>
    <xf numFmtId="2" fontId="13" fillId="0" borderId="18" xfId="0" applyNumberFormat="1" applyFont="1" applyBorder="1"/>
    <xf numFmtId="0" fontId="19" fillId="4" borderId="0" xfId="0" applyFont="1" applyFill="1" applyAlignment="1">
      <alignment horizontal="left" vertical="top"/>
    </xf>
    <xf numFmtId="0" fontId="16" fillId="0" borderId="2" xfId="0" applyFont="1" applyBorder="1" applyAlignment="1">
      <alignment vertical="center"/>
    </xf>
    <xf numFmtId="0" fontId="20" fillId="2" borderId="0" xfId="0" applyFont="1" applyFill="1"/>
    <xf numFmtId="0" fontId="16" fillId="2" borderId="17" xfId="0" applyFont="1" applyFill="1" applyBorder="1"/>
    <xf numFmtId="0" fontId="16" fillId="2" borderId="7" xfId="0" applyFont="1" applyFill="1" applyBorder="1"/>
    <xf numFmtId="0" fontId="10" fillId="2" borderId="0" xfId="0" applyFont="1" applyFill="1"/>
    <xf numFmtId="0" fontId="10" fillId="2" borderId="7" xfId="0" applyFont="1" applyFill="1" applyBorder="1"/>
    <xf numFmtId="164" fontId="13" fillId="0" borderId="18" xfId="0" applyNumberFormat="1" applyFont="1" applyBorder="1"/>
    <xf numFmtId="0" fontId="9" fillId="0" borderId="0" xfId="0" applyFont="1"/>
    <xf numFmtId="0" fontId="19" fillId="0" borderId="0" xfId="0" applyFont="1"/>
    <xf numFmtId="2" fontId="13" fillId="0" borderId="20" xfId="0" applyNumberFormat="1" applyFont="1" applyBorder="1"/>
    <xf numFmtId="0" fontId="9" fillId="2" borderId="0" xfId="0" applyFont="1" applyFill="1"/>
    <xf numFmtId="164" fontId="13" fillId="2" borderId="21" xfId="0" applyNumberFormat="1" applyFont="1" applyFill="1" applyBorder="1"/>
    <xf numFmtId="164" fontId="13" fillId="2" borderId="18" xfId="0" applyNumberFormat="1" applyFont="1" applyFill="1" applyBorder="1"/>
    <xf numFmtId="0" fontId="9" fillId="2" borderId="3" xfId="0" applyFont="1" applyFill="1" applyBorder="1"/>
    <xf numFmtId="0" fontId="9" fillId="2" borderId="4" xfId="0" applyFont="1" applyFill="1" applyBorder="1"/>
    <xf numFmtId="0" fontId="9" fillId="2" borderId="6" xfId="0" applyFont="1" applyFill="1" applyBorder="1"/>
    <xf numFmtId="0" fontId="9" fillId="2" borderId="0" xfId="0" applyFont="1" applyFill="1" applyAlignment="1">
      <alignment horizontal="left" vertical="center"/>
    </xf>
    <xf numFmtId="0" fontId="9" fillId="0" borderId="0" xfId="0" applyFont="1" applyAlignment="1">
      <alignment horizontal="left" vertical="center"/>
    </xf>
    <xf numFmtId="165" fontId="9" fillId="0" borderId="0" xfId="0" applyNumberFormat="1" applyFont="1" applyAlignment="1">
      <alignment vertical="center"/>
    </xf>
    <xf numFmtId="165" fontId="9" fillId="2" borderId="0" xfId="0" applyNumberFormat="1" applyFont="1" applyFill="1" applyAlignment="1">
      <alignment vertical="center"/>
    </xf>
    <xf numFmtId="1" fontId="9" fillId="2" borderId="18" xfId="0" applyNumberFormat="1" applyFont="1" applyFill="1" applyBorder="1"/>
    <xf numFmtId="164" fontId="9" fillId="2" borderId="18" xfId="0" applyNumberFormat="1" applyFont="1" applyFill="1" applyBorder="1"/>
    <xf numFmtId="0" fontId="9" fillId="0" borderId="0" xfId="227" applyFont="1" applyFill="1" applyBorder="1" applyAlignment="1" applyProtection="1"/>
    <xf numFmtId="0" fontId="22" fillId="0" borderId="0" xfId="227" applyFont="1" applyFill="1" applyBorder="1" applyAlignment="1" applyProtection="1"/>
    <xf numFmtId="2" fontId="9" fillId="2" borderId="0" xfId="0" applyNumberFormat="1" applyFont="1" applyFill="1"/>
    <xf numFmtId="0" fontId="9" fillId="0" borderId="0" xfId="0" applyFont="1" applyAlignment="1">
      <alignment horizontal="left" vertical="center" indent="2"/>
    </xf>
    <xf numFmtId="0" fontId="9" fillId="2" borderId="18" xfId="0" applyFont="1" applyFill="1" applyBorder="1"/>
    <xf numFmtId="1" fontId="13" fillId="2" borderId="21" xfId="0" applyNumberFormat="1" applyFont="1" applyFill="1" applyBorder="1"/>
    <xf numFmtId="0" fontId="9" fillId="2" borderId="2" xfId="0" applyFont="1" applyFill="1" applyBorder="1" applyAlignment="1">
      <alignment horizontal="left" vertical="center"/>
    </xf>
    <xf numFmtId="1" fontId="9" fillId="2" borderId="0" xfId="0" applyNumberFormat="1" applyFont="1" applyFill="1"/>
    <xf numFmtId="0" fontId="17" fillId="0" borderId="0" xfId="0" applyFont="1" applyAlignment="1">
      <alignment horizontal="left" vertical="center"/>
    </xf>
    <xf numFmtId="0" fontId="18" fillId="3" borderId="0" xfId="0" applyFont="1" applyFill="1" applyAlignment="1">
      <alignment horizontal="left" vertical="center"/>
    </xf>
    <xf numFmtId="3" fontId="17" fillId="2" borderId="0" xfId="0" applyNumberFormat="1" applyFont="1" applyFill="1" applyAlignment="1">
      <alignment horizontal="left" vertical="center" indent="3"/>
    </xf>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xf numFmtId="49" fontId="24" fillId="2" borderId="0" xfId="0" applyNumberFormat="1" applyFont="1" applyFill="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Alignment="1">
      <alignment vertical="top"/>
    </xf>
    <xf numFmtId="0" fontId="23" fillId="2" borderId="0" xfId="227" applyFont="1" applyFill="1" applyBorder="1" applyAlignment="1" applyProtection="1"/>
    <xf numFmtId="0" fontId="23" fillId="0" borderId="0" xfId="0" applyFont="1" applyAlignment="1">
      <alignment horizontal="left" vertical="center" indent="2"/>
    </xf>
    <xf numFmtId="0" fontId="23" fillId="2" borderId="0" xfId="0" applyFont="1" applyFill="1" applyAlignment="1">
      <alignment horizontal="left" vertical="center" indent="2"/>
    </xf>
    <xf numFmtId="0" fontId="23" fillId="0" borderId="0" xfId="0" applyFont="1" applyAlignment="1">
      <alignment vertical="top"/>
    </xf>
    <xf numFmtId="0" fontId="23" fillId="2" borderId="0" xfId="0" applyFont="1" applyFill="1" applyAlignment="1">
      <alignment vertical="top" wrapText="1"/>
    </xf>
    <xf numFmtId="49" fontId="23" fillId="2" borderId="0" xfId="0" applyNumberFormat="1" applyFont="1" applyFill="1" applyAlignment="1">
      <alignment vertical="top" wrapText="1"/>
    </xf>
    <xf numFmtId="0" fontId="23" fillId="2" borderId="0" xfId="227" applyFont="1" applyFill="1" applyBorder="1" applyAlignment="1" applyProtection="1">
      <alignment vertical="top"/>
    </xf>
    <xf numFmtId="164" fontId="23" fillId="0" borderId="0" xfId="0" applyNumberFormat="1" applyFont="1" applyAlignment="1">
      <alignment horizontal="left" vertical="center" indent="2"/>
    </xf>
    <xf numFmtId="164" fontId="23" fillId="2" borderId="0" xfId="0" applyNumberFormat="1" applyFont="1" applyFill="1" applyAlignment="1">
      <alignment horizontal="left" vertical="center" indent="2"/>
    </xf>
    <xf numFmtId="49" fontId="23" fillId="2" borderId="0" xfId="0" applyNumberFormat="1" applyFont="1" applyFill="1" applyAlignment="1">
      <alignment vertical="top"/>
    </xf>
    <xf numFmtId="164" fontId="9" fillId="2" borderId="0" xfId="0" applyNumberFormat="1" applyFont="1" applyFill="1"/>
    <xf numFmtId="164" fontId="9" fillId="2" borderId="11" xfId="0" applyNumberFormat="1" applyFont="1" applyFill="1" applyBorder="1"/>
    <xf numFmtId="0" fontId="8" fillId="0" borderId="0" xfId="0" applyFont="1" applyAlignment="1">
      <alignment horizontal="left" vertical="center"/>
    </xf>
    <xf numFmtId="165" fontId="8" fillId="0" borderId="0" xfId="0" applyNumberFormat="1" applyFont="1" applyAlignment="1">
      <alignment vertical="center"/>
    </xf>
    <xf numFmtId="0" fontId="9" fillId="2" borderId="0" xfId="0" applyFont="1" applyFill="1" applyAlignment="1">
      <alignment horizontal="left" vertical="center" indent="2"/>
    </xf>
    <xf numFmtId="10" fontId="8" fillId="0" borderId="0" xfId="0" applyNumberFormat="1" applyFont="1" applyAlignment="1">
      <alignment horizontal="left" vertical="center" indent="2"/>
    </xf>
    <xf numFmtId="0" fontId="8" fillId="0" borderId="0" xfId="0" applyFont="1"/>
    <xf numFmtId="0" fontId="8" fillId="0" borderId="0" xfId="0" applyFont="1" applyAlignment="1">
      <alignment horizontal="left" vertical="center" indent="2"/>
    </xf>
    <xf numFmtId="165" fontId="7" fillId="0" borderId="0" xfId="0" applyNumberFormat="1" applyFont="1" applyAlignment="1">
      <alignment vertical="center"/>
    </xf>
    <xf numFmtId="0" fontId="7" fillId="0" borderId="0" xfId="0" applyFont="1" applyAlignment="1">
      <alignment horizontal="left" vertical="center"/>
    </xf>
    <xf numFmtId="0" fontId="7" fillId="0" borderId="0" xfId="0" applyFont="1"/>
    <xf numFmtId="0" fontId="6" fillId="0" borderId="0" xfId="0" applyFont="1"/>
    <xf numFmtId="0" fontId="5" fillId="2" borderId="0" xfId="0" applyFont="1" applyFill="1"/>
    <xf numFmtId="0" fontId="5" fillId="0" borderId="0" xfId="0" applyFont="1"/>
    <xf numFmtId="0" fontId="5" fillId="2" borderId="3" xfId="0" applyFont="1" applyFill="1" applyBorder="1"/>
    <xf numFmtId="0" fontId="5" fillId="2" borderId="4" xfId="0" applyFont="1" applyFill="1" applyBorder="1"/>
    <xf numFmtId="0" fontId="5" fillId="2" borderId="6" xfId="0" applyFont="1" applyFill="1" applyBorder="1"/>
    <xf numFmtId="0" fontId="16" fillId="2" borderId="16" xfId="0" applyFont="1" applyFill="1" applyBorder="1"/>
    <xf numFmtId="0" fontId="4" fillId="2" borderId="18" xfId="0" applyFont="1" applyFill="1" applyBorder="1"/>
    <xf numFmtId="0" fontId="25" fillId="4" borderId="18" xfId="0" applyFont="1" applyFill="1" applyBorder="1"/>
    <xf numFmtId="0" fontId="3" fillId="0" borderId="0" xfId="0" applyFont="1"/>
    <xf numFmtId="0" fontId="3" fillId="2" borderId="18" xfId="0" applyFont="1" applyFill="1" applyBorder="1"/>
    <xf numFmtId="0" fontId="3" fillId="2" borderId="0" xfId="0" applyFont="1" applyFill="1"/>
    <xf numFmtId="1" fontId="5" fillId="2" borderId="0" xfId="0" applyNumberFormat="1" applyFont="1" applyFill="1"/>
    <xf numFmtId="1" fontId="9" fillId="2" borderId="21" xfId="0" applyNumberFormat="1" applyFont="1" applyFill="1" applyBorder="1"/>
    <xf numFmtId="0" fontId="2" fillId="0" borderId="0" xfId="0" applyFont="1" applyAlignment="1">
      <alignment horizontal="left" vertical="center"/>
    </xf>
    <xf numFmtId="9" fontId="9" fillId="2" borderId="18" xfId="263" applyFont="1" applyFill="1" applyBorder="1"/>
    <xf numFmtId="0" fontId="10" fillId="0" borderId="0" xfId="0" applyFont="1"/>
    <xf numFmtId="0" fontId="2" fillId="0" borderId="0" xfId="0" applyFont="1"/>
    <xf numFmtId="0" fontId="2" fillId="2" borderId="0" xfId="0" applyFont="1" applyFill="1"/>
    <xf numFmtId="9" fontId="13" fillId="0" borderId="18" xfId="263" applyFont="1" applyFill="1" applyBorder="1"/>
    <xf numFmtId="0" fontId="17" fillId="3" borderId="13" xfId="0" applyFont="1" applyFill="1" applyBorder="1"/>
    <xf numFmtId="0" fontId="17" fillId="3" borderId="8" xfId="0" applyFont="1" applyFill="1" applyBorder="1"/>
    <xf numFmtId="0" fontId="10" fillId="2" borderId="8" xfId="0" applyFont="1" applyFill="1" applyBorder="1"/>
    <xf numFmtId="0" fontId="10" fillId="2" borderId="14" xfId="0" applyFont="1" applyFill="1" applyBorder="1"/>
    <xf numFmtId="0" fontId="10" fillId="2" borderId="13" xfId="0" applyFont="1" applyFill="1" applyBorder="1"/>
    <xf numFmtId="0" fontId="21" fillId="2" borderId="8" xfId="0" applyFont="1" applyFill="1" applyBorder="1"/>
    <xf numFmtId="0" fontId="16" fillId="2" borderId="8" xfId="0" applyFont="1" applyFill="1" applyBorder="1"/>
    <xf numFmtId="0" fontId="10" fillId="2" borderId="22" xfId="0" applyFont="1" applyFill="1" applyBorder="1"/>
    <xf numFmtId="0" fontId="10" fillId="5" borderId="8" xfId="0" applyFont="1" applyFill="1" applyBorder="1"/>
    <xf numFmtId="0" fontId="10" fillId="6" borderId="8" xfId="0" applyFont="1" applyFill="1" applyBorder="1"/>
    <xf numFmtId="0" fontId="10" fillId="7" borderId="8" xfId="0" applyFont="1" applyFill="1" applyBorder="1"/>
    <xf numFmtId="0" fontId="10" fillId="8" borderId="8" xfId="0" applyFont="1" applyFill="1" applyBorder="1"/>
    <xf numFmtId="0" fontId="10" fillId="9" borderId="8" xfId="0" applyFont="1" applyFill="1" applyBorder="1"/>
    <xf numFmtId="0" fontId="10" fillId="10" borderId="8" xfId="0" applyFont="1" applyFill="1" applyBorder="1"/>
    <xf numFmtId="0" fontId="10" fillId="11" borderId="8" xfId="0" applyFont="1" applyFill="1" applyBorder="1"/>
    <xf numFmtId="0" fontId="10" fillId="2" borderId="1" xfId="0" applyFont="1" applyFill="1" applyBorder="1"/>
    <xf numFmtId="0" fontId="10" fillId="12" borderId="14" xfId="0" applyFont="1" applyFill="1" applyBorder="1"/>
    <xf numFmtId="0" fontId="19" fillId="4" borderId="17" xfId="0" applyFont="1" applyFill="1" applyBorder="1" applyAlignment="1">
      <alignment horizontal="left" vertical="top" wrapText="1"/>
    </xf>
    <xf numFmtId="0" fontId="19" fillId="4" borderId="2" xfId="0" applyFont="1" applyFill="1" applyBorder="1" applyAlignment="1">
      <alignment horizontal="left" vertical="top" wrapText="1"/>
    </xf>
    <xf numFmtId="0" fontId="19" fillId="4" borderId="13" xfId="0" applyFont="1" applyFill="1" applyBorder="1" applyAlignment="1">
      <alignment horizontal="left" vertical="top" wrapText="1"/>
    </xf>
    <xf numFmtId="0" fontId="19" fillId="4" borderId="7" xfId="0" applyFont="1" applyFill="1" applyBorder="1" applyAlignment="1">
      <alignment horizontal="left" vertical="top" wrapText="1"/>
    </xf>
    <xf numFmtId="0" fontId="19" fillId="4" borderId="0" xfId="0" applyFont="1" applyFill="1" applyAlignment="1">
      <alignment horizontal="left" vertical="top" wrapText="1"/>
    </xf>
    <xf numFmtId="0" fontId="19" fillId="4" borderId="8" xfId="0" applyFont="1" applyFill="1" applyBorder="1" applyAlignment="1">
      <alignment horizontal="left" vertical="top" wrapText="1"/>
    </xf>
    <xf numFmtId="0" fontId="19" fillId="4" borderId="1" xfId="0" applyFont="1" applyFill="1" applyBorder="1" applyAlignment="1">
      <alignment horizontal="left" vertical="top" wrapText="1"/>
    </xf>
    <xf numFmtId="0" fontId="19" fillId="4" borderId="9" xfId="0" applyFont="1" applyFill="1" applyBorder="1" applyAlignment="1">
      <alignment horizontal="left" vertical="top" wrapText="1"/>
    </xf>
    <xf numFmtId="0" fontId="19" fillId="4" borderId="14" xfId="0" applyFont="1" applyFill="1" applyBorder="1" applyAlignment="1">
      <alignment horizontal="left" vertical="top" wrapText="1"/>
    </xf>
  </cellXfs>
  <cellStyles count="26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27" builtinId="8"/>
    <cellStyle name="Normal" xfId="0" builtinId="0"/>
    <cellStyle name="Per cent" xfId="263"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914400</xdr:colOff>
      <xdr:row>3</xdr:row>
      <xdr:rowOff>74176</xdr:rowOff>
    </xdr:from>
    <xdr:to>
      <xdr:col>14</xdr:col>
      <xdr:colOff>12700</xdr:colOff>
      <xdr:row>20</xdr:row>
      <xdr:rowOff>76199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267200" y="658376"/>
          <a:ext cx="8813800" cy="3240523"/>
        </a:xfrm>
        <a:prstGeom prst="rect">
          <a:avLst/>
        </a:prstGeom>
      </xdr:spPr>
    </xdr:pic>
    <xdr:clientData/>
  </xdr:twoCellAnchor>
  <xdr:twoCellAnchor editAs="oneCell">
    <xdr:from>
      <xdr:col>5</xdr:col>
      <xdr:colOff>1028700</xdr:colOff>
      <xdr:row>19</xdr:row>
      <xdr:rowOff>177800</xdr:rowOff>
    </xdr:from>
    <xdr:to>
      <xdr:col>14</xdr:col>
      <xdr:colOff>385136</xdr:colOff>
      <xdr:row>42</xdr:row>
      <xdr:rowOff>50800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381500" y="3810000"/>
          <a:ext cx="9071936" cy="4254500"/>
        </a:xfrm>
        <a:prstGeom prst="rect">
          <a:avLst/>
        </a:prstGeom>
      </xdr:spPr>
    </xdr:pic>
    <xdr:clientData/>
  </xdr:twoCellAnchor>
  <xdr:twoCellAnchor editAs="oneCell">
    <xdr:from>
      <xdr:col>6</xdr:col>
      <xdr:colOff>495300</xdr:colOff>
      <xdr:row>62</xdr:row>
      <xdr:rowOff>186504</xdr:rowOff>
    </xdr:from>
    <xdr:to>
      <xdr:col>14</xdr:col>
      <xdr:colOff>0</xdr:colOff>
      <xdr:row>79</xdr:row>
      <xdr:rowOff>38100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927600" y="11807004"/>
          <a:ext cx="8077200" cy="3090096"/>
        </a:xfrm>
        <a:prstGeom prst="rect">
          <a:avLst/>
        </a:prstGeom>
      </xdr:spPr>
    </xdr:pic>
    <xdr:clientData/>
  </xdr:twoCellAnchor>
  <xdr:twoCellAnchor editAs="oneCell">
    <xdr:from>
      <xdr:col>6</xdr:col>
      <xdr:colOff>250644</xdr:colOff>
      <xdr:row>41</xdr:row>
      <xdr:rowOff>78151</xdr:rowOff>
    </xdr:from>
    <xdr:to>
      <xdr:col>13</xdr:col>
      <xdr:colOff>749300</xdr:colOff>
      <xdr:row>55</xdr:row>
      <xdr:rowOff>114300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t="65809"/>
        <a:stretch/>
      </xdr:blipFill>
      <xdr:spPr>
        <a:xfrm>
          <a:off x="4682944" y="7710851"/>
          <a:ext cx="8055156" cy="2703149"/>
        </a:xfrm>
        <a:prstGeom prst="rect">
          <a:avLst/>
        </a:prstGeom>
      </xdr:spPr>
    </xdr:pic>
    <xdr:clientData/>
  </xdr:twoCellAnchor>
  <xdr:twoCellAnchor editAs="oneCell">
    <xdr:from>
      <xdr:col>6</xdr:col>
      <xdr:colOff>495300</xdr:colOff>
      <xdr:row>81</xdr:row>
      <xdr:rowOff>0</xdr:rowOff>
    </xdr:from>
    <xdr:to>
      <xdr:col>19</xdr:col>
      <xdr:colOff>381000</xdr:colOff>
      <xdr:row>106</xdr:row>
      <xdr:rowOff>25400</xdr:rowOff>
    </xdr:to>
    <xdr:pic>
      <xdr:nvPicPr>
        <xdr:cNvPr id="6" name="Picture 5">
          <a:extLst>
            <a:ext uri="{FF2B5EF4-FFF2-40B4-BE49-F238E27FC236}">
              <a16:creationId xmlns:a16="http://schemas.microsoft.com/office/drawing/2014/main" id="{7CF7E8F9-0BDB-9A44-9172-13EA3024971B}"/>
            </a:ext>
          </a:extLst>
        </xdr:cNvPr>
        <xdr:cNvPicPr>
          <a:picLocks noChangeAspect="1"/>
        </xdr:cNvPicPr>
      </xdr:nvPicPr>
      <xdr:blipFill>
        <a:blip xmlns:r="http://schemas.openxmlformats.org/officeDocument/2006/relationships" r:embed="rId5"/>
        <a:stretch>
          <a:fillRect/>
        </a:stretch>
      </xdr:blipFill>
      <xdr:spPr>
        <a:xfrm>
          <a:off x="4394200" y="16268700"/>
          <a:ext cx="12268200" cy="5105400"/>
        </a:xfrm>
        <a:prstGeom prst="rect">
          <a:avLst/>
        </a:prstGeom>
      </xdr:spPr>
    </xdr:pic>
    <xdr:clientData/>
  </xdr:twoCellAnchor>
  <xdr:twoCellAnchor editAs="oneCell">
    <xdr:from>
      <xdr:col>6</xdr:col>
      <xdr:colOff>546100</xdr:colOff>
      <xdr:row>108</xdr:row>
      <xdr:rowOff>25400</xdr:rowOff>
    </xdr:from>
    <xdr:to>
      <xdr:col>20</xdr:col>
      <xdr:colOff>685800</xdr:colOff>
      <xdr:row>113</xdr:row>
      <xdr:rowOff>76200</xdr:rowOff>
    </xdr:to>
    <xdr:pic>
      <xdr:nvPicPr>
        <xdr:cNvPr id="7" name="Picture 6">
          <a:extLst>
            <a:ext uri="{FF2B5EF4-FFF2-40B4-BE49-F238E27FC236}">
              <a16:creationId xmlns:a16="http://schemas.microsoft.com/office/drawing/2014/main" id="{FDCEB996-2F00-1E48-B8C4-400102A6FB0A}"/>
            </a:ext>
          </a:extLst>
        </xdr:cNvPr>
        <xdr:cNvPicPr>
          <a:picLocks noChangeAspect="1"/>
        </xdr:cNvPicPr>
      </xdr:nvPicPr>
      <xdr:blipFill>
        <a:blip xmlns:r="http://schemas.openxmlformats.org/officeDocument/2006/relationships" r:embed="rId6"/>
        <a:stretch>
          <a:fillRect/>
        </a:stretch>
      </xdr:blipFill>
      <xdr:spPr>
        <a:xfrm>
          <a:off x="5041900" y="21780500"/>
          <a:ext cx="13474700" cy="1066800"/>
        </a:xfrm>
        <a:prstGeom prst="rect">
          <a:avLst/>
        </a:prstGeom>
      </xdr:spPr>
    </xdr:pic>
    <xdr:clientData/>
  </xdr:twoCellAnchor>
  <xdr:twoCellAnchor editAs="oneCell">
    <xdr:from>
      <xdr:col>6</xdr:col>
      <xdr:colOff>584200</xdr:colOff>
      <xdr:row>116</xdr:row>
      <xdr:rowOff>25400</xdr:rowOff>
    </xdr:from>
    <xdr:to>
      <xdr:col>22</xdr:col>
      <xdr:colOff>304800</xdr:colOff>
      <xdr:row>121</xdr:row>
      <xdr:rowOff>88900</xdr:rowOff>
    </xdr:to>
    <xdr:pic>
      <xdr:nvPicPr>
        <xdr:cNvPr id="8" name="Picture 7">
          <a:extLst>
            <a:ext uri="{FF2B5EF4-FFF2-40B4-BE49-F238E27FC236}">
              <a16:creationId xmlns:a16="http://schemas.microsoft.com/office/drawing/2014/main" id="{E6075D67-B54F-1E46-93E3-37D9519E383B}"/>
            </a:ext>
          </a:extLst>
        </xdr:cNvPr>
        <xdr:cNvPicPr>
          <a:picLocks noChangeAspect="1"/>
        </xdr:cNvPicPr>
      </xdr:nvPicPr>
      <xdr:blipFill>
        <a:blip xmlns:r="http://schemas.openxmlformats.org/officeDocument/2006/relationships" r:embed="rId7"/>
        <a:stretch>
          <a:fillRect/>
        </a:stretch>
      </xdr:blipFill>
      <xdr:spPr>
        <a:xfrm>
          <a:off x="4445000" y="23609300"/>
          <a:ext cx="12725400" cy="107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risberkhout/Projects/etdataset/analyses/1_chp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quintel/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google.nl/maps/search/HVC+Groep+Jadestraat+1+Alkmaar/@52.607642,4.7591586,866m/data=!3m1!1e3?hl=en" TargetMode="External"/><Relationship Id="rId2" Type="http://schemas.openxmlformats.org/officeDocument/2006/relationships/hyperlink" Target="https://www.google.nl/maps/place/aeb+Amsterdam/@52.3999526,4.7920634,286m/data=!3m1!1e3!4m2!3m1!1s0x47c5e372cff5d099:0x4ba4329a42d88b65?hl=en" TargetMode="External"/><Relationship Id="rId1"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nl/maps/search/HVC+Groep+Jadestraat+1+Alkmaar/@52.607642,4.7591586,866m/data=!3m1!1e3?hl=en" TargetMode="External"/><Relationship Id="rId2" Type="http://schemas.openxmlformats.org/officeDocument/2006/relationships/hyperlink" Target="https://github.com/quintel/etsource/issues/272" TargetMode="External"/><Relationship Id="rId1" Type="http://schemas.openxmlformats.org/officeDocument/2006/relationships/hyperlink" Target="https://www.gov.uk/government/uploads/system/uploads/attachment_data/file/284612/pb14130-energy-waste-201402.pdf" TargetMode="External"/><Relationship Id="rId4" Type="http://schemas.openxmlformats.org/officeDocument/2006/relationships/hyperlink" Target="https://www.google.nl/maps/place/aeb+Amsterdam/@52.3999526,4.7920634,286m/data=!3m1!1e3!4m2!3m1!1s0x47c5e372cff5d099:0x4ba4329a42d88b65?hl=e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F23"/>
  <sheetViews>
    <sheetView tabSelected="1" workbookViewId="0">
      <selection activeCell="G20" sqref="G20"/>
    </sheetView>
  </sheetViews>
  <sheetFormatPr baseColWidth="10" defaultColWidth="10.6640625" defaultRowHeight="16"/>
  <cols>
    <col min="1" max="1" width="2.1640625" style="41" customWidth="1"/>
    <col min="2" max="2" width="14.5" style="41" bestFit="1" customWidth="1"/>
    <col min="3" max="3" width="41" style="41" bestFit="1" customWidth="1"/>
    <col min="4" max="16384" width="10.6640625" style="41"/>
  </cols>
  <sheetData>
    <row r="2" spans="2:6" ht="21">
      <c r="B2" s="38" t="s">
        <v>35</v>
      </c>
    </row>
    <row r="4" spans="2:6">
      <c r="B4" s="39" t="s">
        <v>9</v>
      </c>
      <c r="C4" s="123" t="s">
        <v>159</v>
      </c>
      <c r="F4" s="2"/>
    </row>
    <row r="5" spans="2:6">
      <c r="B5" s="40" t="s">
        <v>158</v>
      </c>
      <c r="C5" s="124" t="s">
        <v>157</v>
      </c>
      <c r="F5" s="2"/>
    </row>
    <row r="6" spans="2:6">
      <c r="B6" s="13" t="s">
        <v>36</v>
      </c>
      <c r="C6" s="125" t="s">
        <v>52</v>
      </c>
    </row>
    <row r="7" spans="2:6">
      <c r="B7" s="14" t="s">
        <v>37</v>
      </c>
      <c r="C7" s="126" t="s">
        <v>11</v>
      </c>
    </row>
    <row r="9" spans="2:6">
      <c r="B9" s="39" t="s">
        <v>38</v>
      </c>
      <c r="C9" s="127"/>
    </row>
    <row r="10" spans="2:6">
      <c r="B10" s="40"/>
      <c r="C10" s="125"/>
    </row>
    <row r="11" spans="2:6">
      <c r="B11" s="40" t="s">
        <v>39</v>
      </c>
      <c r="C11" s="128" t="s">
        <v>40</v>
      </c>
    </row>
    <row r="12" spans="2:6" ht="17" thickBot="1">
      <c r="B12" s="40"/>
      <c r="C12" s="129" t="s">
        <v>41</v>
      </c>
    </row>
    <row r="13" spans="2:6" ht="17" thickBot="1">
      <c r="B13" s="40"/>
      <c r="C13" s="130" t="s">
        <v>42</v>
      </c>
    </row>
    <row r="14" spans="2:6">
      <c r="B14" s="40"/>
      <c r="C14" s="125" t="s">
        <v>43</v>
      </c>
    </row>
    <row r="15" spans="2:6">
      <c r="B15" s="40"/>
      <c r="C15" s="125"/>
    </row>
    <row r="16" spans="2:6">
      <c r="B16" s="40" t="s">
        <v>44</v>
      </c>
      <c r="C16" s="131" t="s">
        <v>45</v>
      </c>
    </row>
    <row r="17" spans="2:3">
      <c r="B17" s="40"/>
      <c r="C17" s="132" t="s">
        <v>46</v>
      </c>
    </row>
    <row r="18" spans="2:3">
      <c r="B18" s="40"/>
      <c r="C18" s="133" t="s">
        <v>47</v>
      </c>
    </row>
    <row r="19" spans="2:3">
      <c r="B19" s="40"/>
      <c r="C19" s="134" t="s">
        <v>48</v>
      </c>
    </row>
    <row r="20" spans="2:3">
      <c r="B20" s="42"/>
      <c r="C20" s="135" t="s">
        <v>31</v>
      </c>
    </row>
    <row r="21" spans="2:3">
      <c r="B21" s="42"/>
      <c r="C21" s="136" t="s">
        <v>49</v>
      </c>
    </row>
    <row r="22" spans="2:3">
      <c r="B22" s="42"/>
      <c r="C22" s="137" t="s">
        <v>50</v>
      </c>
    </row>
    <row r="23" spans="2:3">
      <c r="B23" s="138"/>
      <c r="C23" s="139" t="s">
        <v>51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0"/>
  <sheetViews>
    <sheetView workbookViewId="0">
      <selection activeCell="L31" sqref="L31"/>
    </sheetView>
  </sheetViews>
  <sheetFormatPr baseColWidth="10" defaultColWidth="10.6640625" defaultRowHeight="16"/>
  <cols>
    <col min="1" max="2" width="2.5" style="12" customWidth="1"/>
    <col min="3" max="3" width="45.5" style="12" customWidth="1"/>
    <col min="4" max="4" width="14.1640625" style="12" customWidth="1"/>
    <col min="5" max="5" width="17.5" style="12" customWidth="1"/>
    <col min="6" max="6" width="2.1640625" style="12" customWidth="1"/>
    <col min="7" max="7" width="45.1640625" style="12" customWidth="1"/>
    <col min="8" max="8" width="2.1640625" style="12" customWidth="1"/>
    <col min="9" max="9" width="46.1640625" style="12" customWidth="1"/>
    <col min="10" max="10" width="2.1640625" style="12" customWidth="1"/>
    <col min="11" max="16384" width="10.6640625" style="12"/>
  </cols>
  <sheetData>
    <row r="2" spans="2:10" ht="16" customHeight="1">
      <c r="B2" s="140" t="s">
        <v>135</v>
      </c>
      <c r="C2" s="141"/>
      <c r="D2" s="141"/>
      <c r="E2" s="142"/>
      <c r="F2" s="36"/>
    </row>
    <row r="3" spans="2:10">
      <c r="B3" s="143"/>
      <c r="C3" s="144"/>
      <c r="D3" s="144"/>
      <c r="E3" s="145"/>
      <c r="F3" s="36"/>
    </row>
    <row r="4" spans="2:10">
      <c r="B4" s="143"/>
      <c r="C4" s="144"/>
      <c r="D4" s="144"/>
      <c r="E4" s="145"/>
      <c r="F4" s="36"/>
    </row>
    <row r="5" spans="2:10">
      <c r="B5" s="146"/>
      <c r="C5" s="147"/>
      <c r="D5" s="147"/>
      <c r="E5" s="148"/>
      <c r="F5" s="36"/>
    </row>
    <row r="6" spans="2:10" ht="17" thickBot="1"/>
    <row r="7" spans="2:10">
      <c r="B7" s="16"/>
      <c r="C7" s="5"/>
      <c r="D7" s="5"/>
      <c r="E7" s="5"/>
      <c r="F7" s="5"/>
      <c r="G7" s="5"/>
      <c r="H7" s="5"/>
      <c r="I7" s="5"/>
      <c r="J7" s="17"/>
    </row>
    <row r="8" spans="2:10" s="2" customFormat="1">
      <c r="B8" s="7"/>
      <c r="C8" s="4" t="s">
        <v>16</v>
      </c>
      <c r="D8" s="28" t="s">
        <v>7</v>
      </c>
      <c r="E8" s="4" t="s">
        <v>3</v>
      </c>
      <c r="F8" s="4"/>
      <c r="G8" s="4" t="s">
        <v>6</v>
      </c>
      <c r="H8" s="4"/>
      <c r="I8" s="4" t="s">
        <v>0</v>
      </c>
      <c r="J8" s="11"/>
    </row>
    <row r="9" spans="2:10" s="2" customFormat="1">
      <c r="B9" s="8"/>
      <c r="D9" s="9"/>
      <c r="J9" s="3"/>
    </row>
    <row r="10" spans="2:10" s="2" customFormat="1" ht="17" thickBot="1">
      <c r="B10" s="8"/>
      <c r="C10" s="2" t="s">
        <v>29</v>
      </c>
      <c r="D10" s="9"/>
      <c r="J10" s="3"/>
    </row>
    <row r="11" spans="2:10" ht="17" thickBot="1">
      <c r="B11" s="18"/>
      <c r="C11" s="117" t="s">
        <v>151</v>
      </c>
      <c r="D11" s="6" t="s">
        <v>33</v>
      </c>
      <c r="E11" s="43">
        <f>'Research data'!F6</f>
        <v>283.3</v>
      </c>
      <c r="F11" s="21"/>
      <c r="G11" s="21" t="s">
        <v>19</v>
      </c>
      <c r="H11" s="21"/>
      <c r="I11" s="22" t="s">
        <v>26</v>
      </c>
      <c r="J11" s="19"/>
    </row>
    <row r="12" spans="2:10" ht="17" thickBot="1">
      <c r="B12" s="18"/>
      <c r="C12" s="44" t="s">
        <v>72</v>
      </c>
      <c r="D12" s="6" t="s">
        <v>2</v>
      </c>
      <c r="E12" s="35">
        <v>0.9</v>
      </c>
      <c r="F12" s="21"/>
      <c r="G12" s="44"/>
      <c r="H12" s="21"/>
      <c r="I12" s="22" t="s">
        <v>26</v>
      </c>
      <c r="J12" s="19"/>
    </row>
    <row r="13" spans="2:10">
      <c r="B13" s="18"/>
      <c r="C13" s="47"/>
      <c r="D13" s="31"/>
      <c r="E13" s="23"/>
      <c r="G13" s="32"/>
      <c r="J13" s="19"/>
    </row>
    <row r="14" spans="2:10" ht="17" thickBot="1">
      <c r="B14" s="18"/>
      <c r="C14" s="10" t="s">
        <v>30</v>
      </c>
      <c r="D14" s="31"/>
      <c r="E14" s="33"/>
      <c r="G14" s="32"/>
      <c r="I14" s="15"/>
      <c r="J14" s="19"/>
    </row>
    <row r="15" spans="2:10" ht="17" thickBot="1">
      <c r="B15" s="18"/>
      <c r="C15" s="44" t="s">
        <v>24</v>
      </c>
      <c r="D15" s="6" t="s">
        <v>60</v>
      </c>
      <c r="E15" s="35">
        <f>'Research data'!F19</f>
        <v>162000000</v>
      </c>
      <c r="F15" s="21"/>
      <c r="G15" s="21" t="s">
        <v>18</v>
      </c>
      <c r="H15" s="21"/>
      <c r="I15" s="63" t="s">
        <v>75</v>
      </c>
      <c r="J15" s="19"/>
    </row>
    <row r="16" spans="2:10" ht="17" thickBot="1">
      <c r="B16" s="18"/>
      <c r="C16" s="44" t="s">
        <v>53</v>
      </c>
      <c r="D16" s="6" t="s">
        <v>60</v>
      </c>
      <c r="E16" s="35">
        <f>'Research data'!F29</f>
        <v>69000000</v>
      </c>
      <c r="F16" s="21"/>
      <c r="G16" s="44" t="s">
        <v>67</v>
      </c>
      <c r="H16" s="21"/>
      <c r="I16" s="113" t="s">
        <v>138</v>
      </c>
      <c r="J16" s="19"/>
    </row>
    <row r="17" spans="2:10" ht="17" thickBot="1">
      <c r="B17" s="18"/>
      <c r="C17" s="44" t="s">
        <v>25</v>
      </c>
      <c r="D17" s="6" t="s">
        <v>60</v>
      </c>
      <c r="E17" s="46">
        <v>0</v>
      </c>
      <c r="F17" s="21"/>
      <c r="G17" s="44" t="s">
        <v>68</v>
      </c>
      <c r="H17" s="21"/>
      <c r="I17" s="22" t="s">
        <v>26</v>
      </c>
      <c r="J17" s="19"/>
    </row>
    <row r="18" spans="2:10" ht="17" thickBot="1">
      <c r="B18" s="18"/>
      <c r="C18" s="44" t="s">
        <v>54</v>
      </c>
      <c r="D18" s="6" t="s">
        <v>60</v>
      </c>
      <c r="E18" s="46">
        <v>0</v>
      </c>
      <c r="F18" s="21"/>
      <c r="G18" s="44" t="s">
        <v>63</v>
      </c>
      <c r="H18" s="21"/>
      <c r="I18" s="22" t="s">
        <v>26</v>
      </c>
      <c r="J18" s="19"/>
    </row>
    <row r="19" spans="2:10" ht="17" thickBot="1">
      <c r="B19" s="18"/>
      <c r="C19" s="44" t="s">
        <v>55</v>
      </c>
      <c r="D19" s="6" t="s">
        <v>61</v>
      </c>
      <c r="E19" s="46">
        <f>'Research data'!F22</f>
        <v>4800000</v>
      </c>
      <c r="F19" s="21"/>
      <c r="G19" s="44" t="s">
        <v>64</v>
      </c>
      <c r="H19" s="21"/>
      <c r="I19" s="22" t="s">
        <v>94</v>
      </c>
      <c r="J19" s="19"/>
    </row>
    <row r="20" spans="2:10" ht="17" thickBot="1">
      <c r="B20" s="18"/>
      <c r="C20" s="44" t="s">
        <v>56</v>
      </c>
      <c r="D20" s="6" t="s">
        <v>62</v>
      </c>
      <c r="E20" s="35">
        <v>0</v>
      </c>
      <c r="F20" s="21"/>
      <c r="G20" s="44" t="s">
        <v>65</v>
      </c>
      <c r="H20" s="21"/>
      <c r="I20" s="22" t="s">
        <v>94</v>
      </c>
      <c r="J20" s="19"/>
    </row>
    <row r="21" spans="2:10" ht="17" thickBot="1">
      <c r="B21" s="18"/>
      <c r="C21" s="44" t="s">
        <v>57</v>
      </c>
      <c r="D21" s="6" t="s">
        <v>62</v>
      </c>
      <c r="E21" s="35">
        <v>0</v>
      </c>
      <c r="F21" s="21"/>
      <c r="G21" s="44" t="s">
        <v>66</v>
      </c>
      <c r="H21" s="21"/>
      <c r="I21" s="22" t="s">
        <v>26</v>
      </c>
      <c r="J21" s="19"/>
    </row>
    <row r="22" spans="2:10" ht="17" thickBot="1">
      <c r="B22" s="18"/>
      <c r="C22" s="45" t="s">
        <v>59</v>
      </c>
      <c r="D22" s="6" t="s">
        <v>101</v>
      </c>
      <c r="E22" s="48">
        <v>0.04</v>
      </c>
      <c r="F22" s="21"/>
      <c r="G22" s="21" t="s">
        <v>70</v>
      </c>
      <c r="H22" s="21"/>
      <c r="I22" s="111" t="s">
        <v>136</v>
      </c>
      <c r="J22" s="19"/>
    </row>
    <row r="23" spans="2:10" ht="17" thickBot="1">
      <c r="B23" s="18"/>
      <c r="C23" s="44" t="s">
        <v>73</v>
      </c>
      <c r="D23" s="6" t="s">
        <v>74</v>
      </c>
      <c r="E23" s="43">
        <v>1</v>
      </c>
      <c r="F23" s="21"/>
      <c r="G23" s="44"/>
      <c r="H23" s="21"/>
      <c r="I23" s="110" t="s">
        <v>26</v>
      </c>
      <c r="J23" s="19"/>
    </row>
    <row r="24" spans="2:10">
      <c r="B24" s="18"/>
      <c r="C24" s="30"/>
      <c r="D24" s="31"/>
      <c r="E24" s="24"/>
      <c r="J24" s="19"/>
    </row>
    <row r="25" spans="2:10" ht="17" thickBot="1">
      <c r="B25" s="18"/>
      <c r="C25" s="10" t="s">
        <v>4</v>
      </c>
      <c r="D25" s="31"/>
      <c r="E25" s="34"/>
      <c r="I25" s="15"/>
      <c r="J25" s="19"/>
    </row>
    <row r="26" spans="2:10" ht="17" thickBot="1">
      <c r="B26" s="18"/>
      <c r="C26" s="45" t="s">
        <v>58</v>
      </c>
      <c r="D26" s="6" t="s">
        <v>1</v>
      </c>
      <c r="E26" s="49">
        <f>'Research data'!F14</f>
        <v>3.5</v>
      </c>
      <c r="F26" s="21"/>
      <c r="G26" s="44" t="s">
        <v>69</v>
      </c>
      <c r="H26" s="21"/>
      <c r="I26" s="63" t="s">
        <v>26</v>
      </c>
      <c r="J26" s="19"/>
    </row>
    <row r="27" spans="2:10" ht="17" thickBot="1">
      <c r="B27" s="18"/>
      <c r="C27" s="45" t="s">
        <v>23</v>
      </c>
      <c r="D27" s="6" t="s">
        <v>1</v>
      </c>
      <c r="E27" s="64">
        <f>'Research data'!F13</f>
        <v>30</v>
      </c>
      <c r="F27" s="21"/>
      <c r="G27" s="29" t="s">
        <v>28</v>
      </c>
      <c r="H27" s="21"/>
      <c r="I27" s="63" t="s">
        <v>128</v>
      </c>
      <c r="J27" s="19"/>
    </row>
    <row r="28" spans="2:10" ht="17" thickBot="1">
      <c r="B28" s="18"/>
      <c r="C28" s="29" t="s">
        <v>27</v>
      </c>
      <c r="D28" s="6" t="s">
        <v>2</v>
      </c>
      <c r="E28" s="122">
        <f>'Research data'!F31</f>
        <v>0.85</v>
      </c>
      <c r="F28" s="21"/>
      <c r="G28" s="44" t="s">
        <v>71</v>
      </c>
      <c r="H28" s="21"/>
      <c r="I28" s="22" t="s">
        <v>26</v>
      </c>
      <c r="J28" s="19"/>
    </row>
    <row r="29" spans="2:10" ht="17" thickBot="1">
      <c r="B29" s="18"/>
      <c r="C29" s="119" t="s">
        <v>152</v>
      </c>
      <c r="D29" s="6"/>
      <c r="E29" s="43">
        <f>'Research data'!Q30</f>
        <v>0.85</v>
      </c>
      <c r="F29" s="21"/>
      <c r="G29" s="44"/>
      <c r="H29" s="21"/>
      <c r="I29" s="22"/>
      <c r="J29" s="19"/>
    </row>
    <row r="30" spans="2:10" ht="17" thickBot="1">
      <c r="B30" s="20"/>
      <c r="C30" s="26"/>
      <c r="D30" s="27"/>
      <c r="E30" s="15"/>
      <c r="F30" s="15"/>
      <c r="G30" s="15"/>
      <c r="H30" s="15"/>
      <c r="I30" s="15"/>
      <c r="J30" s="2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S31"/>
  <sheetViews>
    <sheetView workbookViewId="0">
      <selection activeCell="N7" sqref="N7"/>
    </sheetView>
  </sheetViews>
  <sheetFormatPr baseColWidth="10" defaultColWidth="10.6640625" defaultRowHeight="16"/>
  <cols>
    <col min="1" max="2" width="2.1640625" style="47" customWidth="1"/>
    <col min="3" max="3" width="37.1640625" style="47" customWidth="1"/>
    <col min="4" max="4" width="8.83203125" style="47" customWidth="1"/>
    <col min="5" max="5" width="3.5" style="47" customWidth="1"/>
    <col min="6" max="6" width="10.83203125" style="47" customWidth="1"/>
    <col min="7" max="7" width="2.1640625" style="47" customWidth="1"/>
    <col min="8" max="8" width="10.5" style="47" customWidth="1"/>
    <col min="9" max="9" width="2.1640625" style="47" customWidth="1"/>
    <col min="10" max="10" width="13.33203125" style="47" customWidth="1"/>
    <col min="11" max="11" width="3.33203125" style="47" customWidth="1"/>
    <col min="12" max="12" width="9" style="47" customWidth="1"/>
    <col min="13" max="13" width="2.1640625" style="47" customWidth="1"/>
    <col min="14" max="14" width="9.33203125" style="47" customWidth="1"/>
    <col min="15" max="15" width="2.1640625" style="47" customWidth="1"/>
    <col min="16" max="16" width="2" style="47" customWidth="1"/>
    <col min="17" max="17" width="13.6640625" style="47" customWidth="1"/>
    <col min="18" max="18" width="2.1640625" style="47" customWidth="1"/>
    <col min="19" max="19" width="70.83203125" style="47" customWidth="1"/>
    <col min="20" max="16384" width="10.6640625" style="47"/>
  </cols>
  <sheetData>
    <row r="1" spans="2:19" ht="17" thickBot="1"/>
    <row r="2" spans="2:19">
      <c r="B2" s="50"/>
      <c r="C2" s="51"/>
      <c r="D2" s="51"/>
      <c r="E2" s="51"/>
      <c r="F2" s="5"/>
      <c r="G2" s="5"/>
      <c r="H2" s="5"/>
      <c r="I2" s="51"/>
      <c r="J2" s="51"/>
      <c r="K2" s="51"/>
      <c r="L2" s="51"/>
      <c r="M2" s="51"/>
      <c r="N2" s="51"/>
      <c r="O2" s="51"/>
      <c r="P2" s="51"/>
      <c r="Q2" s="51"/>
      <c r="R2" s="51"/>
      <c r="S2" s="51"/>
    </row>
    <row r="3" spans="2:19" s="2" customFormat="1">
      <c r="B3" s="8"/>
      <c r="C3" s="1" t="s">
        <v>34</v>
      </c>
      <c r="D3" s="2" t="s">
        <v>7</v>
      </c>
      <c r="E3" s="4"/>
      <c r="F3" s="4" t="s">
        <v>31</v>
      </c>
      <c r="G3" s="4"/>
      <c r="H3" s="4" t="s">
        <v>75</v>
      </c>
      <c r="I3" s="4"/>
      <c r="J3" s="4" t="s">
        <v>128</v>
      </c>
      <c r="K3" s="4"/>
      <c r="L3" s="4" t="s">
        <v>76</v>
      </c>
      <c r="M3" s="4"/>
      <c r="N3" s="4" t="s">
        <v>77</v>
      </c>
      <c r="O3" s="4"/>
      <c r="P3" s="4" t="s">
        <v>78</v>
      </c>
      <c r="Q3" s="4" t="s">
        <v>140</v>
      </c>
      <c r="R3" s="4"/>
      <c r="S3" s="4" t="s">
        <v>17</v>
      </c>
    </row>
    <row r="4" spans="2:19">
      <c r="B4" s="52"/>
      <c r="C4" s="65"/>
      <c r="D4" s="37"/>
      <c r="E4" s="53"/>
    </row>
    <row r="5" spans="2:19">
      <c r="B5" s="52"/>
      <c r="C5" s="10" t="s">
        <v>29</v>
      </c>
      <c r="E5" s="1"/>
    </row>
    <row r="6" spans="2:19" ht="17" thickBot="1">
      <c r="B6" s="52"/>
      <c r="C6" s="117" t="s">
        <v>151</v>
      </c>
      <c r="E6" s="1"/>
      <c r="F6" s="47">
        <f>ROUND(F7/F9,1)</f>
        <v>283.3</v>
      </c>
    </row>
    <row r="7" spans="2:19" ht="17" thickBot="1">
      <c r="B7" s="52"/>
      <c r="C7" s="62" t="s">
        <v>13</v>
      </c>
      <c r="D7" s="55" t="s">
        <v>33</v>
      </c>
      <c r="E7" s="56"/>
      <c r="F7" s="57">
        <f>ROUND(60,0)</f>
        <v>60</v>
      </c>
      <c r="H7" s="57">
        <v>60</v>
      </c>
      <c r="J7" s="66"/>
      <c r="L7" s="66"/>
      <c r="N7" s="66"/>
      <c r="O7" s="66"/>
      <c r="P7" s="66"/>
      <c r="Q7" s="66"/>
      <c r="S7" s="60"/>
    </row>
    <row r="8" spans="2:19" ht="17" thickBot="1">
      <c r="B8" s="52"/>
      <c r="C8" s="99" t="s">
        <v>108</v>
      </c>
      <c r="D8" s="95" t="s">
        <v>33</v>
      </c>
      <c r="E8" s="56"/>
      <c r="F8" s="57">
        <f>ROUND(33.3,1)</f>
        <v>33.299999999999997</v>
      </c>
      <c r="H8" s="66"/>
      <c r="J8" s="66"/>
      <c r="L8" s="66"/>
      <c r="N8" s="66"/>
      <c r="O8" s="66"/>
      <c r="P8" s="66"/>
      <c r="Q8" s="66"/>
      <c r="S8" s="60"/>
    </row>
    <row r="9" spans="2:19" ht="17" thickBot="1">
      <c r="B9" s="52"/>
      <c r="C9" s="94" t="s">
        <v>106</v>
      </c>
      <c r="D9" s="95" t="s">
        <v>101</v>
      </c>
      <c r="E9" s="56"/>
      <c r="F9" s="118">
        <f>H9/100</f>
        <v>0.21176470588235297</v>
      </c>
      <c r="H9" s="57">
        <f>Notes!E22</f>
        <v>21.176470588235297</v>
      </c>
      <c r="J9" s="66"/>
      <c r="L9" s="66"/>
      <c r="N9" s="66"/>
      <c r="O9" s="66"/>
      <c r="P9" s="66"/>
      <c r="Q9" s="66"/>
      <c r="S9" s="112" t="s">
        <v>150</v>
      </c>
    </row>
    <row r="10" spans="2:19" ht="17" thickBot="1">
      <c r="B10" s="52"/>
      <c r="C10" s="97" t="s">
        <v>107</v>
      </c>
      <c r="D10" s="98" t="s">
        <v>101</v>
      </c>
      <c r="F10" s="116">
        <f>H10</f>
        <v>11.764705882352942</v>
      </c>
      <c r="H10" s="57">
        <f>Notes!E23</f>
        <v>11.764705882352942</v>
      </c>
      <c r="S10" s="112" t="s">
        <v>150</v>
      </c>
    </row>
    <row r="11" spans="2:19">
      <c r="B11" s="52"/>
      <c r="S11" s="44"/>
    </row>
    <row r="12" spans="2:19" ht="17" thickBot="1">
      <c r="B12" s="52"/>
      <c r="C12" s="10" t="s">
        <v>4</v>
      </c>
      <c r="D12" s="10"/>
      <c r="E12" s="10"/>
      <c r="S12" s="44"/>
    </row>
    <row r="13" spans="2:19" ht="17" thickBot="1">
      <c r="B13" s="52"/>
      <c r="C13" s="94" t="s">
        <v>104</v>
      </c>
      <c r="D13" s="55" t="s">
        <v>1</v>
      </c>
      <c r="E13" s="56"/>
      <c r="F13" s="57">
        <f>ROUND(30,0)</f>
        <v>30</v>
      </c>
      <c r="H13" s="66"/>
      <c r="J13" s="57">
        <f>Notes!F71</f>
        <v>30</v>
      </c>
      <c r="L13" s="57">
        <f>Notes!$F$54</f>
        <v>20</v>
      </c>
      <c r="N13" s="92"/>
      <c r="O13" s="66"/>
      <c r="P13" s="92"/>
      <c r="Q13" s="92"/>
      <c r="S13" s="59"/>
    </row>
    <row r="14" spans="2:19" ht="17" thickBot="1">
      <c r="B14" s="52"/>
      <c r="C14" s="94" t="s">
        <v>105</v>
      </c>
      <c r="D14" s="55" t="s">
        <v>1</v>
      </c>
      <c r="E14" s="56"/>
      <c r="F14" s="58">
        <f>ROUND(3.5,1)</f>
        <v>3.5</v>
      </c>
      <c r="H14" s="66"/>
      <c r="J14" s="66"/>
      <c r="L14" s="58">
        <f>Notes!$F$48</f>
        <v>2.5</v>
      </c>
      <c r="N14" s="93"/>
      <c r="O14" s="66"/>
      <c r="P14" s="93"/>
      <c r="Q14" s="92"/>
      <c r="S14" s="59"/>
    </row>
    <row r="15" spans="2:19">
      <c r="B15" s="52"/>
      <c r="J15" s="66"/>
      <c r="L15" s="66"/>
      <c r="N15" s="66"/>
      <c r="O15" s="66"/>
      <c r="P15" s="66"/>
      <c r="Q15" s="66"/>
      <c r="S15" s="60" t="s">
        <v>79</v>
      </c>
    </row>
    <row r="16" spans="2:19">
      <c r="B16" s="52"/>
      <c r="C16" s="96"/>
      <c r="D16" s="56"/>
      <c r="E16" s="56"/>
      <c r="F16" s="66"/>
      <c r="H16" s="66"/>
      <c r="J16" s="66"/>
      <c r="L16" s="66"/>
      <c r="N16" s="66"/>
      <c r="O16" s="66"/>
      <c r="P16" s="66"/>
      <c r="Q16" s="66"/>
      <c r="S16" s="60" t="s">
        <v>79</v>
      </c>
    </row>
    <row r="17" spans="2:19">
      <c r="B17" s="52"/>
      <c r="C17" s="96"/>
      <c r="D17" s="56"/>
      <c r="E17" s="56"/>
      <c r="F17" s="66"/>
      <c r="H17" s="66"/>
      <c r="J17" s="66"/>
      <c r="L17" s="66"/>
      <c r="N17" s="66"/>
      <c r="O17" s="66"/>
      <c r="P17" s="66"/>
      <c r="Q17" s="66"/>
      <c r="S17" s="60"/>
    </row>
    <row r="18" spans="2:19" ht="17" thickBot="1">
      <c r="B18" s="52"/>
      <c r="C18" s="10" t="s">
        <v>32</v>
      </c>
      <c r="D18" s="10"/>
      <c r="E18" s="10"/>
      <c r="S18" s="44"/>
    </row>
    <row r="19" spans="2:19" ht="17" thickBot="1">
      <c r="B19" s="52"/>
      <c r="C19" s="54" t="s">
        <v>82</v>
      </c>
      <c r="D19" s="54" t="s">
        <v>60</v>
      </c>
      <c r="E19" s="53"/>
      <c r="F19" s="57">
        <f>ROUND(F20*F7*1000,2)</f>
        <v>162000000</v>
      </c>
      <c r="H19" s="57">
        <f>H20*H7*1000</f>
        <v>162000000</v>
      </c>
      <c r="J19" s="61"/>
      <c r="L19" s="61"/>
      <c r="N19" s="61"/>
      <c r="S19" s="44"/>
    </row>
    <row r="20" spans="2:19" ht="17" thickBot="1">
      <c r="B20" s="52"/>
      <c r="C20" s="54" t="s">
        <v>20</v>
      </c>
      <c r="D20" s="100" t="s">
        <v>110</v>
      </c>
      <c r="E20" s="10"/>
      <c r="F20" s="57">
        <f>H20</f>
        <v>2700</v>
      </c>
      <c r="H20" s="63">
        <f>Notes!E19</f>
        <v>2700</v>
      </c>
      <c r="N20" s="61"/>
      <c r="O20" s="61"/>
      <c r="P20" s="61"/>
      <c r="Q20" s="61"/>
      <c r="S20" s="105" t="s">
        <v>130</v>
      </c>
    </row>
    <row r="21" spans="2:19" ht="17" thickBot="1">
      <c r="B21" s="52"/>
      <c r="C21" s="101" t="s">
        <v>114</v>
      </c>
      <c r="D21" s="54" t="s">
        <v>60</v>
      </c>
      <c r="E21" s="10"/>
      <c r="F21" s="57">
        <f>F22+F25</f>
        <v>4800000</v>
      </c>
      <c r="H21" s="63">
        <f>Notes!E38</f>
        <v>4800000</v>
      </c>
      <c r="S21" s="44"/>
    </row>
    <row r="22" spans="2:19" ht="17" thickBot="1">
      <c r="B22" s="52"/>
      <c r="C22" s="67" t="s">
        <v>103</v>
      </c>
      <c r="D22" s="54" t="s">
        <v>61</v>
      </c>
      <c r="E22" s="68"/>
      <c r="F22" s="57">
        <f>ROUND(F23*F7*1000,2)</f>
        <v>4800000</v>
      </c>
      <c r="S22" s="103" t="s">
        <v>109</v>
      </c>
    </row>
    <row r="23" spans="2:19" ht="17" thickBot="1">
      <c r="B23" s="52"/>
      <c r="C23" s="67" t="s">
        <v>103</v>
      </c>
      <c r="D23" s="101" t="s">
        <v>111</v>
      </c>
      <c r="E23" s="68"/>
      <c r="F23" s="57">
        <v>80</v>
      </c>
      <c r="S23" s="60" t="s">
        <v>83</v>
      </c>
    </row>
    <row r="24" spans="2:19" ht="17" thickBot="1">
      <c r="B24" s="52"/>
      <c r="C24" s="67" t="s">
        <v>85</v>
      </c>
      <c r="D24" s="55" t="s">
        <v>62</v>
      </c>
      <c r="E24" s="68"/>
      <c r="F24" s="57">
        <v>0</v>
      </c>
      <c r="S24" s="6"/>
    </row>
    <row r="25" spans="2:19" ht="17" thickBot="1">
      <c r="B25" s="52"/>
      <c r="C25" s="67" t="s">
        <v>115</v>
      </c>
      <c r="D25" s="55" t="s">
        <v>61</v>
      </c>
      <c r="E25" s="69"/>
      <c r="F25" s="57">
        <v>0</v>
      </c>
      <c r="S25" s="6"/>
    </row>
    <row r="26" spans="2:19" ht="17" thickBot="1">
      <c r="B26" s="52"/>
      <c r="C26" s="67" t="s">
        <v>86</v>
      </c>
      <c r="D26" s="100" t="s">
        <v>112</v>
      </c>
      <c r="E26" s="69"/>
      <c r="F26" s="57">
        <v>0</v>
      </c>
      <c r="S26" s="6"/>
    </row>
    <row r="27" spans="2:19" ht="17" thickBot="1">
      <c r="B27" s="52"/>
      <c r="C27" s="6" t="s">
        <v>102</v>
      </c>
      <c r="D27" s="44" t="s">
        <v>84</v>
      </c>
      <c r="E27" s="69"/>
      <c r="F27" s="57">
        <v>6000</v>
      </c>
      <c r="S27" s="6"/>
    </row>
    <row r="28" spans="2:19" ht="17" thickBot="1">
      <c r="B28" s="52"/>
      <c r="C28" s="103" t="s">
        <v>116</v>
      </c>
      <c r="D28" s="102" t="s">
        <v>113</v>
      </c>
      <c r="E28" s="69"/>
      <c r="F28" s="57">
        <f>F27*F7</f>
        <v>360000</v>
      </c>
      <c r="S28" s="6"/>
    </row>
    <row r="29" spans="2:19" ht="17" thickBot="1">
      <c r="B29" s="52"/>
      <c r="C29" s="112" t="s">
        <v>137</v>
      </c>
      <c r="D29" s="114" t="s">
        <v>60</v>
      </c>
      <c r="F29" s="57">
        <f>Q29</f>
        <v>69000000</v>
      </c>
      <c r="Q29" s="58">
        <f>Notes!E86</f>
        <v>69000000</v>
      </c>
    </row>
    <row r="30" spans="2:19" ht="17" thickBot="1">
      <c r="B30" s="52"/>
      <c r="C30" s="120" t="s">
        <v>153</v>
      </c>
      <c r="D30" s="121" t="s">
        <v>101</v>
      </c>
      <c r="F30" s="118">
        <f>Q30</f>
        <v>0.85</v>
      </c>
      <c r="Q30" s="118">
        <f>Notes!D117</f>
        <v>0.85</v>
      </c>
    </row>
    <row r="31" spans="2:19" ht="17" thickBot="1">
      <c r="C31" s="121" t="s">
        <v>154</v>
      </c>
      <c r="D31" s="121" t="s">
        <v>101</v>
      </c>
      <c r="F31" s="118">
        <f>Q30</f>
        <v>0.85</v>
      </c>
      <c r="S31" s="121" t="s">
        <v>156</v>
      </c>
    </row>
  </sheetData>
  <conditionalFormatting sqref="S23">
    <cfRule type="colorScale" priority="1">
      <colorScale>
        <cfvo type="min"/>
        <cfvo type="max"/>
        <color rgb="FFFF7128"/>
        <color rgb="FFFFEF9C"/>
      </colorScale>
    </cfRule>
  </conditionalFormatting>
  <hyperlinks>
    <hyperlink ref="S23" r:id="rId1" location="issuecomment-18284357" xr:uid="{00000000-0004-0000-0200-000000000000}"/>
    <hyperlink ref="S15:S16" r:id="rId2" display="Google maps" xr:uid="{00000000-0004-0000-0200-000001000000}"/>
    <hyperlink ref="S15" r:id="rId3" xr:uid="{00000000-0004-0000-0200-000002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8"/>
  <sheetViews>
    <sheetView topLeftCell="K1" workbookViewId="0">
      <selection activeCell="K29" sqref="K29"/>
    </sheetView>
  </sheetViews>
  <sheetFormatPr baseColWidth="10" defaultColWidth="33.1640625" defaultRowHeight="16"/>
  <cols>
    <col min="1" max="1" width="10.1640625" style="70" customWidth="1"/>
    <col min="2" max="2" width="5.6640625" style="70" customWidth="1"/>
    <col min="3" max="3" width="30.33203125" style="70" customWidth="1"/>
    <col min="4" max="4" width="3.1640625" style="70" customWidth="1"/>
    <col min="5" max="5" width="26.6640625" style="70" customWidth="1"/>
    <col min="6" max="6" width="10.33203125" style="70" customWidth="1"/>
    <col min="7" max="9" width="12.1640625" style="70" customWidth="1"/>
    <col min="10" max="10" width="32.6640625" style="71" customWidth="1"/>
    <col min="11" max="11" width="105.5" style="70" customWidth="1"/>
    <col min="12" max="16384" width="33.1640625" style="70"/>
  </cols>
  <sheetData>
    <row r="1" spans="2:11" ht="17" thickBot="1"/>
    <row r="2" spans="2:11">
      <c r="B2" s="72"/>
      <c r="C2" s="73"/>
      <c r="D2" s="73"/>
      <c r="E2" s="73"/>
      <c r="F2" s="73"/>
      <c r="G2" s="73"/>
      <c r="H2" s="73"/>
      <c r="I2" s="73"/>
      <c r="J2" s="74"/>
      <c r="K2" s="73"/>
    </row>
    <row r="3" spans="2:11">
      <c r="B3" s="75"/>
      <c r="C3" s="76" t="s">
        <v>12</v>
      </c>
      <c r="D3" s="76"/>
      <c r="E3" s="76"/>
      <c r="F3" s="76"/>
      <c r="G3" s="76"/>
      <c r="H3" s="76"/>
      <c r="I3" s="76"/>
      <c r="J3" s="77"/>
    </row>
    <row r="4" spans="2:11">
      <c r="B4" s="75"/>
    </row>
    <row r="5" spans="2:11">
      <c r="B5" s="78"/>
      <c r="C5" s="79" t="s">
        <v>14</v>
      </c>
      <c r="D5" s="79"/>
      <c r="E5" s="79" t="s">
        <v>0</v>
      </c>
      <c r="F5" s="79" t="s">
        <v>10</v>
      </c>
      <c r="G5" s="79" t="s">
        <v>15</v>
      </c>
      <c r="H5" s="79" t="s">
        <v>117</v>
      </c>
      <c r="I5" s="79" t="s">
        <v>87</v>
      </c>
      <c r="J5" s="80" t="s">
        <v>131</v>
      </c>
      <c r="K5" s="79" t="s">
        <v>8</v>
      </c>
    </row>
    <row r="6" spans="2:11">
      <c r="B6" s="75"/>
      <c r="C6" s="76"/>
      <c r="D6" s="76"/>
      <c r="E6" s="76"/>
      <c r="F6" s="76"/>
      <c r="G6" s="76"/>
      <c r="H6" s="76"/>
      <c r="I6" s="76"/>
      <c r="J6" s="77"/>
      <c r="K6" s="76"/>
    </row>
    <row r="7" spans="2:11">
      <c r="B7" s="75"/>
      <c r="C7" s="81"/>
      <c r="D7" s="81"/>
      <c r="E7" s="70" t="s">
        <v>125</v>
      </c>
      <c r="F7" s="70" t="s">
        <v>88</v>
      </c>
      <c r="G7" s="71" t="s">
        <v>21</v>
      </c>
      <c r="H7" s="71" t="s">
        <v>21</v>
      </c>
      <c r="I7" s="71"/>
      <c r="J7" s="71" t="s">
        <v>132</v>
      </c>
      <c r="K7" s="82" t="s">
        <v>89</v>
      </c>
    </row>
    <row r="8" spans="2:11">
      <c r="B8" s="75"/>
      <c r="C8" s="83" t="s">
        <v>81</v>
      </c>
      <c r="D8" s="84"/>
      <c r="G8" s="71"/>
      <c r="H8" s="71"/>
      <c r="I8" s="71"/>
    </row>
    <row r="9" spans="2:11">
      <c r="B9" s="75"/>
      <c r="C9" s="85"/>
      <c r="D9" s="81"/>
      <c r="G9" s="71"/>
      <c r="H9" s="71"/>
      <c r="I9" s="71"/>
    </row>
    <row r="10" spans="2:11" ht="34">
      <c r="B10" s="75"/>
      <c r="C10" s="81"/>
      <c r="D10" s="81"/>
      <c r="E10" s="81" t="s">
        <v>76</v>
      </c>
      <c r="F10" s="86" t="s">
        <v>22</v>
      </c>
      <c r="G10" s="87">
        <v>2000</v>
      </c>
      <c r="H10" s="87" t="s">
        <v>129</v>
      </c>
      <c r="I10" s="86"/>
      <c r="J10" s="87" t="s">
        <v>133</v>
      </c>
      <c r="K10" s="88" t="s">
        <v>90</v>
      </c>
    </row>
    <row r="11" spans="2:11">
      <c r="B11" s="75"/>
      <c r="C11" s="89" t="s">
        <v>80</v>
      </c>
      <c r="D11" s="90"/>
      <c r="E11" s="81"/>
      <c r="F11" s="86"/>
      <c r="G11" s="87"/>
      <c r="H11" s="87"/>
      <c r="I11" s="87"/>
      <c r="J11" s="87"/>
      <c r="K11" s="81"/>
    </row>
    <row r="12" spans="2:11">
      <c r="B12" s="75"/>
      <c r="C12" s="83"/>
      <c r="D12" s="84"/>
      <c r="E12" s="81"/>
      <c r="F12" s="86"/>
      <c r="G12" s="87"/>
      <c r="H12" s="87"/>
      <c r="I12" s="87"/>
      <c r="J12" s="87"/>
      <c r="K12" s="81"/>
    </row>
    <row r="13" spans="2:11">
      <c r="B13" s="75"/>
      <c r="C13" s="81"/>
      <c r="D13" s="81"/>
      <c r="E13" s="81" t="s">
        <v>75</v>
      </c>
      <c r="F13" s="70" t="s">
        <v>5</v>
      </c>
      <c r="G13" s="71" t="s">
        <v>91</v>
      </c>
      <c r="H13" s="71" t="s">
        <v>91</v>
      </c>
      <c r="I13" s="71"/>
      <c r="J13" s="71" t="s">
        <v>134</v>
      </c>
      <c r="K13" s="88"/>
    </row>
    <row r="14" spans="2:11">
      <c r="B14" s="75"/>
      <c r="C14" s="85" t="s">
        <v>20</v>
      </c>
      <c r="D14" s="81"/>
      <c r="E14" s="81"/>
      <c r="K14" s="88"/>
    </row>
    <row r="15" spans="2:11">
      <c r="B15" s="75"/>
      <c r="C15" s="85" t="s">
        <v>92</v>
      </c>
      <c r="D15" s="81"/>
      <c r="E15" s="81"/>
      <c r="K15" s="81"/>
    </row>
    <row r="16" spans="2:11">
      <c r="B16" s="75"/>
      <c r="C16" s="85"/>
      <c r="D16" s="81"/>
      <c r="E16" s="81"/>
      <c r="K16" s="81"/>
    </row>
    <row r="17" spans="2:11">
      <c r="B17" s="75"/>
      <c r="C17" s="81"/>
      <c r="D17" s="81"/>
      <c r="E17" s="81" t="s">
        <v>93</v>
      </c>
      <c r="F17" s="70" t="s">
        <v>5</v>
      </c>
      <c r="G17" s="71">
        <v>2013</v>
      </c>
      <c r="H17" s="71" t="s">
        <v>122</v>
      </c>
      <c r="I17" s="71"/>
      <c r="K17" s="88" t="s">
        <v>94</v>
      </c>
    </row>
    <row r="18" spans="2:11">
      <c r="B18" s="75"/>
      <c r="C18" s="85" t="s">
        <v>95</v>
      </c>
      <c r="D18" s="81"/>
      <c r="E18" s="81"/>
      <c r="K18" s="81"/>
    </row>
    <row r="19" spans="2:11">
      <c r="B19" s="75"/>
      <c r="C19" s="85" t="s">
        <v>86</v>
      </c>
      <c r="D19" s="81"/>
      <c r="F19" s="81"/>
      <c r="G19" s="81"/>
      <c r="H19" s="81"/>
      <c r="I19" s="81"/>
      <c r="J19" s="91"/>
      <c r="K19" s="81"/>
    </row>
    <row r="20" spans="2:11">
      <c r="B20" s="75"/>
      <c r="C20" s="81"/>
      <c r="D20" s="81"/>
      <c r="F20" s="81"/>
      <c r="G20" s="81"/>
      <c r="H20" s="81"/>
      <c r="I20" s="81"/>
      <c r="J20" s="91"/>
      <c r="K20" s="81"/>
    </row>
    <row r="21" spans="2:11">
      <c r="B21" s="75"/>
      <c r="C21" s="81"/>
      <c r="D21" s="81"/>
      <c r="E21" s="70" t="s">
        <v>79</v>
      </c>
      <c r="F21" s="81" t="s">
        <v>5</v>
      </c>
      <c r="G21" s="81"/>
      <c r="H21" s="81"/>
      <c r="I21" s="81" t="s">
        <v>96</v>
      </c>
      <c r="J21" s="91"/>
      <c r="K21" s="88" t="s">
        <v>97</v>
      </c>
    </row>
    <row r="22" spans="2:11">
      <c r="B22" s="75"/>
      <c r="C22" s="85" t="s">
        <v>98</v>
      </c>
      <c r="D22" s="81"/>
      <c r="E22" s="70" t="s">
        <v>77</v>
      </c>
      <c r="F22" s="81"/>
      <c r="G22" s="81"/>
      <c r="H22" s="81"/>
      <c r="I22" s="81"/>
      <c r="J22" s="91"/>
      <c r="K22" s="81"/>
    </row>
    <row r="23" spans="2:11">
      <c r="B23" s="75"/>
      <c r="C23" s="85"/>
      <c r="D23" s="81"/>
      <c r="F23" s="81"/>
      <c r="G23" s="81"/>
      <c r="H23" s="81"/>
      <c r="I23" s="81"/>
      <c r="J23" s="91"/>
      <c r="K23" s="81"/>
    </row>
    <row r="24" spans="2:11">
      <c r="B24" s="75"/>
      <c r="C24" s="81"/>
      <c r="D24" s="81"/>
      <c r="E24" s="70" t="s">
        <v>79</v>
      </c>
      <c r="F24" s="81" t="s">
        <v>5</v>
      </c>
      <c r="G24" s="81"/>
      <c r="H24" s="81"/>
      <c r="I24" s="81" t="s">
        <v>96</v>
      </c>
      <c r="J24" s="91"/>
      <c r="K24" s="88" t="s">
        <v>99</v>
      </c>
    </row>
    <row r="25" spans="2:11">
      <c r="B25" s="75"/>
      <c r="C25" s="85" t="s">
        <v>100</v>
      </c>
      <c r="D25" s="81"/>
      <c r="E25" s="70" t="s">
        <v>78</v>
      </c>
      <c r="F25" s="81"/>
      <c r="G25" s="81"/>
      <c r="H25" s="81"/>
      <c r="I25" s="81"/>
      <c r="J25" s="91"/>
      <c r="K25" s="81"/>
    </row>
    <row r="28" spans="2:11">
      <c r="C28" s="70" t="s">
        <v>143</v>
      </c>
      <c r="E28" s="70" t="s">
        <v>144</v>
      </c>
      <c r="F28" s="70" t="s">
        <v>5</v>
      </c>
      <c r="G28" s="70">
        <v>2020</v>
      </c>
      <c r="I28" s="70" t="s">
        <v>145</v>
      </c>
      <c r="J28" s="71" t="s">
        <v>146</v>
      </c>
      <c r="K28" s="70" t="s">
        <v>146</v>
      </c>
    </row>
  </sheetData>
  <hyperlinks>
    <hyperlink ref="K7" r:id="rId1" xr:uid="{00000000-0004-0000-0300-000000000000}"/>
    <hyperlink ref="K17" r:id="rId2" location="issuecomment-18284357" xr:uid="{00000000-0004-0000-0300-000001000000}"/>
    <hyperlink ref="K21" r:id="rId3" xr:uid="{00000000-0004-0000-0300-000002000000}"/>
    <hyperlink ref="K24" r:id="rId4" xr:uid="{00000000-0004-0000-0300-000003000000}"/>
  </hyperlinks>
  <pageMargins left="0.75" right="0.75" top="1" bottom="1" header="0.5" footer="0.5"/>
  <pageSetup paperSize="9" orientation="portrait" horizontalDpi="4294967292" verticalDpi="4294967292"/>
  <ignoredErrors>
    <ignoredError sqref="G13:H13 G7:H7 H17 H1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140"/>
  <sheetViews>
    <sheetView topLeftCell="A90" workbookViewId="0">
      <selection activeCell="D116" sqref="D116:AB125"/>
    </sheetView>
  </sheetViews>
  <sheetFormatPr baseColWidth="10" defaultColWidth="10.6640625" defaultRowHeight="16"/>
  <cols>
    <col min="1" max="1" width="6.33203125" style="104" customWidth="1"/>
    <col min="2" max="3" width="5.5" style="104" customWidth="1"/>
    <col min="4" max="4" width="12" style="104" customWidth="1"/>
    <col min="5" max="16384" width="10.6640625" style="104"/>
  </cols>
  <sheetData>
    <row r="1" spans="2:15" ht="17" thickBot="1"/>
    <row r="2" spans="2:15">
      <c r="B2" s="106"/>
      <c r="C2" s="107"/>
      <c r="D2" s="107"/>
      <c r="E2" s="107"/>
      <c r="F2" s="107"/>
      <c r="G2" s="107"/>
      <c r="H2" s="107"/>
      <c r="I2" s="107"/>
      <c r="J2" s="107"/>
      <c r="K2" s="107"/>
      <c r="L2" s="107"/>
      <c r="M2" s="107"/>
      <c r="N2" s="107"/>
      <c r="O2" s="107"/>
    </row>
    <row r="3" spans="2:15" s="2" customFormat="1">
      <c r="B3" s="109"/>
      <c r="C3" s="4" t="s">
        <v>0</v>
      </c>
      <c r="D3" s="4"/>
      <c r="E3" s="4" t="s">
        <v>118</v>
      </c>
      <c r="F3" s="4"/>
      <c r="G3" s="4"/>
      <c r="H3" s="4"/>
      <c r="I3" s="4"/>
      <c r="J3" s="4"/>
      <c r="K3" s="4"/>
      <c r="L3" s="4"/>
      <c r="M3" s="4"/>
      <c r="N3" s="4"/>
      <c r="O3" s="4"/>
    </row>
    <row r="4" spans="2:15">
      <c r="B4" s="108"/>
    </row>
    <row r="5" spans="2:15">
      <c r="B5" s="108"/>
    </row>
    <row r="6" spans="2:15">
      <c r="B6" s="108"/>
      <c r="C6" s="104" t="s">
        <v>75</v>
      </c>
    </row>
    <row r="7" spans="2:15">
      <c r="B7" s="108"/>
      <c r="D7" s="104" t="s">
        <v>119</v>
      </c>
    </row>
    <row r="8" spans="2:15">
      <c r="B8" s="108"/>
    </row>
    <row r="9" spans="2:15">
      <c r="B9" s="108"/>
    </row>
    <row r="10" spans="2:15">
      <c r="B10" s="108"/>
    </row>
    <row r="11" spans="2:15">
      <c r="B11" s="108"/>
    </row>
    <row r="12" spans="2:15">
      <c r="B12" s="108"/>
    </row>
    <row r="13" spans="2:15">
      <c r="B13" s="108"/>
    </row>
    <row r="14" spans="2:15">
      <c r="B14" s="108"/>
    </row>
    <row r="15" spans="2:15">
      <c r="B15" s="108"/>
    </row>
    <row r="16" spans="2:15">
      <c r="B16" s="108"/>
    </row>
    <row r="17" spans="2:6">
      <c r="B17" s="108"/>
    </row>
    <row r="18" spans="2:6">
      <c r="B18" s="108"/>
    </row>
    <row r="19" spans="2:6">
      <c r="B19" s="108"/>
      <c r="E19" s="104">
        <v>2700</v>
      </c>
      <c r="F19" s="104" t="s">
        <v>121</v>
      </c>
    </row>
    <row r="20" spans="2:6">
      <c r="B20" s="108"/>
      <c r="E20" s="104">
        <v>27</v>
      </c>
      <c r="F20" s="104" t="s">
        <v>101</v>
      </c>
    </row>
    <row r="21" spans="2:6">
      <c r="B21" s="108"/>
      <c r="E21" s="104">
        <v>15</v>
      </c>
      <c r="F21" s="104" t="s">
        <v>101</v>
      </c>
    </row>
    <row r="22" spans="2:6">
      <c r="B22" s="108"/>
      <c r="D22" s="114" t="s">
        <v>149</v>
      </c>
      <c r="E22" s="115">
        <f>E20/((100+D109)/100)</f>
        <v>21.176470588235297</v>
      </c>
      <c r="F22" s="104" t="s">
        <v>101</v>
      </c>
    </row>
    <row r="23" spans="2:6">
      <c r="B23" s="108"/>
      <c r="D23" s="114"/>
      <c r="E23" s="115">
        <f>E21/((100+D109)/100)</f>
        <v>11.764705882352942</v>
      </c>
      <c r="F23" s="104" t="s">
        <v>101</v>
      </c>
    </row>
    <row r="24" spans="2:6">
      <c r="B24" s="108"/>
    </row>
    <row r="25" spans="2:6">
      <c r="B25" s="108"/>
      <c r="D25" s="104" t="s">
        <v>120</v>
      </c>
    </row>
    <row r="26" spans="2:6">
      <c r="B26" s="108"/>
    </row>
    <row r="27" spans="2:6">
      <c r="B27" s="108"/>
    </row>
    <row r="28" spans="2:6">
      <c r="B28" s="108"/>
    </row>
    <row r="29" spans="2:6">
      <c r="B29" s="108"/>
    </row>
    <row r="30" spans="2:6">
      <c r="B30" s="108"/>
    </row>
    <row r="31" spans="2:6">
      <c r="B31" s="108"/>
    </row>
    <row r="32" spans="2:6">
      <c r="B32" s="108"/>
    </row>
    <row r="33" spans="2:7">
      <c r="B33" s="108"/>
    </row>
    <row r="34" spans="2:7">
      <c r="B34" s="108"/>
    </row>
    <row r="35" spans="2:7">
      <c r="B35" s="108"/>
    </row>
    <row r="36" spans="2:7">
      <c r="B36" s="108"/>
    </row>
    <row r="37" spans="2:7">
      <c r="B37" s="108"/>
    </row>
    <row r="38" spans="2:7">
      <c r="B38" s="108"/>
      <c r="E38" s="104">
        <v>4800000</v>
      </c>
      <c r="F38" s="104" t="s">
        <v>60</v>
      </c>
    </row>
    <row r="39" spans="2:7">
      <c r="B39" s="108"/>
    </row>
    <row r="40" spans="2:7">
      <c r="B40" s="108"/>
    </row>
    <row r="41" spans="2:7">
      <c r="B41" s="108"/>
    </row>
    <row r="42" spans="2:7">
      <c r="B42" s="108"/>
    </row>
    <row r="43" spans="2:7">
      <c r="B43" s="108"/>
      <c r="C43" s="104" t="s">
        <v>123</v>
      </c>
    </row>
    <row r="44" spans="2:7">
      <c r="B44" s="108"/>
      <c r="D44" s="104" t="s">
        <v>124</v>
      </c>
    </row>
    <row r="45" spans="2:7">
      <c r="B45" s="108"/>
    </row>
    <row r="46" spans="2:7">
      <c r="B46" s="108"/>
    </row>
    <row r="47" spans="2:7">
      <c r="B47" s="108"/>
    </row>
    <row r="48" spans="2:7">
      <c r="B48" s="108"/>
      <c r="F48" s="104">
        <v>2.5</v>
      </c>
      <c r="G48" s="104" t="s">
        <v>127</v>
      </c>
    </row>
    <row r="49" spans="2:7">
      <c r="B49" s="108"/>
    </row>
    <row r="50" spans="2:7">
      <c r="B50" s="108"/>
    </row>
    <row r="51" spans="2:7">
      <c r="B51" s="108"/>
    </row>
    <row r="52" spans="2:7">
      <c r="B52" s="108"/>
    </row>
    <row r="53" spans="2:7">
      <c r="B53" s="108"/>
    </row>
    <row r="54" spans="2:7">
      <c r="B54" s="108"/>
      <c r="F54" s="104">
        <v>20</v>
      </c>
      <c r="G54" s="104" t="s">
        <v>127</v>
      </c>
    </row>
    <row r="55" spans="2:7">
      <c r="B55" s="108"/>
    </row>
    <row r="56" spans="2:7">
      <c r="B56" s="108"/>
    </row>
    <row r="57" spans="2:7">
      <c r="B57" s="108"/>
    </row>
    <row r="58" spans="2:7">
      <c r="B58" s="108"/>
    </row>
    <row r="59" spans="2:7">
      <c r="B59" s="108"/>
    </row>
    <row r="60" spans="2:7">
      <c r="B60" s="108"/>
    </row>
    <row r="61" spans="2:7">
      <c r="B61" s="108"/>
    </row>
    <row r="62" spans="2:7">
      <c r="B62" s="108"/>
      <c r="C62" s="104" t="s">
        <v>125</v>
      </c>
    </row>
    <row r="63" spans="2:7">
      <c r="B63" s="108"/>
      <c r="D63" s="104" t="s">
        <v>126</v>
      </c>
    </row>
    <row r="64" spans="2:7">
      <c r="B64" s="108"/>
    </row>
    <row r="65" spans="2:7">
      <c r="B65" s="108"/>
    </row>
    <row r="66" spans="2:7">
      <c r="B66" s="108"/>
    </row>
    <row r="67" spans="2:7">
      <c r="B67" s="108"/>
    </row>
    <row r="68" spans="2:7">
      <c r="B68" s="108"/>
    </row>
    <row r="69" spans="2:7">
      <c r="B69" s="108"/>
    </row>
    <row r="70" spans="2:7">
      <c r="B70" s="108"/>
    </row>
    <row r="71" spans="2:7">
      <c r="B71" s="108"/>
      <c r="F71" s="104">
        <v>30</v>
      </c>
      <c r="G71" s="104" t="s">
        <v>127</v>
      </c>
    </row>
    <row r="72" spans="2:7">
      <c r="B72" s="108"/>
    </row>
    <row r="73" spans="2:7">
      <c r="B73" s="108"/>
    </row>
    <row r="74" spans="2:7">
      <c r="B74" s="108"/>
    </row>
    <row r="75" spans="2:7">
      <c r="B75" s="108"/>
    </row>
    <row r="76" spans="2:7">
      <c r="B76" s="108"/>
    </row>
    <row r="77" spans="2:7">
      <c r="B77" s="108"/>
    </row>
    <row r="78" spans="2:7">
      <c r="B78" s="108"/>
    </row>
    <row r="79" spans="2:7">
      <c r="B79" s="108"/>
    </row>
    <row r="80" spans="2:7">
      <c r="B80" s="108"/>
    </row>
    <row r="81" spans="2:6">
      <c r="B81" s="108"/>
    </row>
    <row r="82" spans="2:6">
      <c r="B82" s="108"/>
      <c r="C82" s="114" t="s">
        <v>141</v>
      </c>
    </row>
    <row r="83" spans="2:6">
      <c r="B83" s="108"/>
    </row>
    <row r="84" spans="2:6">
      <c r="B84" s="108"/>
      <c r="D84" s="114" t="s">
        <v>119</v>
      </c>
    </row>
    <row r="85" spans="2:6">
      <c r="B85" s="108"/>
      <c r="E85" s="104">
        <v>1150</v>
      </c>
      <c r="F85" s="114" t="s">
        <v>139</v>
      </c>
    </row>
    <row r="86" spans="2:6">
      <c r="B86" s="108"/>
      <c r="D86" s="114" t="s">
        <v>142</v>
      </c>
      <c r="E86" s="104">
        <f>E85*1000*'Research data'!F7</f>
        <v>69000000</v>
      </c>
    </row>
    <row r="87" spans="2:6">
      <c r="B87" s="108"/>
    </row>
    <row r="88" spans="2:6">
      <c r="B88" s="108"/>
    </row>
    <row r="89" spans="2:6">
      <c r="B89" s="108"/>
    </row>
    <row r="90" spans="2:6">
      <c r="B90" s="108"/>
    </row>
    <row r="91" spans="2:6">
      <c r="B91" s="108"/>
    </row>
    <row r="92" spans="2:6">
      <c r="B92" s="108"/>
    </row>
    <row r="93" spans="2:6">
      <c r="B93" s="108"/>
    </row>
    <row r="94" spans="2:6">
      <c r="B94" s="108"/>
    </row>
    <row r="95" spans="2:6">
      <c r="B95" s="108"/>
    </row>
    <row r="96" spans="2:6">
      <c r="B96" s="108"/>
    </row>
    <row r="97" spans="2:5">
      <c r="B97" s="108"/>
    </row>
    <row r="98" spans="2:5">
      <c r="B98" s="108"/>
    </row>
    <row r="99" spans="2:5">
      <c r="B99" s="108"/>
    </row>
    <row r="100" spans="2:5">
      <c r="B100" s="108"/>
    </row>
    <row r="101" spans="2:5">
      <c r="B101" s="108"/>
    </row>
    <row r="102" spans="2:5">
      <c r="B102" s="108"/>
    </row>
    <row r="103" spans="2:5">
      <c r="B103" s="108"/>
    </row>
    <row r="104" spans="2:5">
      <c r="B104" s="108"/>
    </row>
    <row r="105" spans="2:5">
      <c r="B105" s="108"/>
    </row>
    <row r="106" spans="2:5">
      <c r="B106" s="108"/>
      <c r="D106" s="114" t="s">
        <v>148</v>
      </c>
    </row>
    <row r="107" spans="2:5">
      <c r="B107" s="108"/>
    </row>
    <row r="108" spans="2:5">
      <c r="B108" s="108"/>
      <c r="D108" s="114" t="s">
        <v>147</v>
      </c>
    </row>
    <row r="109" spans="2:5">
      <c r="B109" s="108"/>
      <c r="D109" s="114">
        <f>AVERAGE(20,35)</f>
        <v>27.5</v>
      </c>
      <c r="E109" s="114" t="s">
        <v>101</v>
      </c>
    </row>
    <row r="110" spans="2:5">
      <c r="B110" s="108"/>
    </row>
    <row r="111" spans="2:5">
      <c r="B111" s="108"/>
    </row>
    <row r="112" spans="2:5">
      <c r="B112" s="108"/>
    </row>
    <row r="113" spans="2:5">
      <c r="B113" s="108"/>
    </row>
    <row r="114" spans="2:5">
      <c r="B114" s="108"/>
    </row>
    <row r="115" spans="2:5">
      <c r="B115" s="108"/>
    </row>
    <row r="116" spans="2:5">
      <c r="B116" s="108"/>
      <c r="D116" s="121" t="s">
        <v>155</v>
      </c>
    </row>
    <row r="117" spans="2:5">
      <c r="B117" s="108"/>
      <c r="D117" s="104">
        <v>0.85</v>
      </c>
      <c r="E117" s="121" t="s">
        <v>101</v>
      </c>
    </row>
    <row r="118" spans="2:5">
      <c r="B118" s="108"/>
    </row>
    <row r="119" spans="2:5">
      <c r="B119" s="108"/>
    </row>
    <row r="120" spans="2:5">
      <c r="B120" s="108"/>
    </row>
    <row r="121" spans="2:5">
      <c r="B121" s="108"/>
    </row>
    <row r="122" spans="2:5">
      <c r="B122" s="108"/>
    </row>
    <row r="123" spans="2:5">
      <c r="B123" s="108"/>
    </row>
    <row r="124" spans="2:5">
      <c r="B124" s="108"/>
    </row>
    <row r="125" spans="2:5">
      <c r="B125" s="108"/>
    </row>
    <row r="126" spans="2:5">
      <c r="B126" s="108"/>
    </row>
    <row r="127" spans="2:5">
      <c r="B127" s="108"/>
    </row>
    <row r="128" spans="2:5">
      <c r="B128" s="108"/>
    </row>
    <row r="129" spans="2:2">
      <c r="B129" s="108"/>
    </row>
    <row r="130" spans="2:2">
      <c r="B130" s="108"/>
    </row>
    <row r="131" spans="2:2">
      <c r="B131" s="108"/>
    </row>
    <row r="132" spans="2:2">
      <c r="B132" s="108"/>
    </row>
    <row r="133" spans="2:2">
      <c r="B133" s="108"/>
    </row>
    <row r="134" spans="2:2">
      <c r="B134" s="108"/>
    </row>
    <row r="135" spans="2:2">
      <c r="B135" s="108"/>
    </row>
    <row r="136" spans="2:2">
      <c r="B136" s="108"/>
    </row>
    <row r="137" spans="2:2">
      <c r="B137" s="108"/>
    </row>
    <row r="138" spans="2:2">
      <c r="B138" s="108"/>
    </row>
    <row r="139" spans="2:2">
      <c r="B139" s="108"/>
    </row>
    <row r="140" spans="2:2">
      <c r="B140" s="108"/>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2023-08-17T08:45:26Z</dcterms:modified>
</cp:coreProperties>
</file>