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showInkAnnotation="0" codeName="ThisWorkbook" autoCompressPictures="0"/>
  <mc:AlternateContent xmlns:mc="http://schemas.openxmlformats.org/markup-compatibility/2006">
    <mc:Choice Requires="x15">
      <x15ac:absPath xmlns:x15ac="http://schemas.microsoft.com/office/spreadsheetml/2010/11/ac" url="/Users/roosdekok/code/etdataset/nodes_source_analyses/energy/energy/"/>
    </mc:Choice>
  </mc:AlternateContent>
  <xr:revisionPtr revIDLastSave="0" documentId="13_ncr:1_{A279C3C2-0F4E-6342-AE26-28F17DB6D2FC}" xr6:coauthVersionLast="47" xr6:coauthVersionMax="47" xr10:uidLastSave="{00000000-0000-0000-0000-000000000000}"/>
  <bookViews>
    <workbookView xWindow="-120" yWindow="-22180" windowWidth="28800" windowHeight="160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base_year">[1]Dashboard!$E$13</definedName>
    <definedName name="country">[1]Dashboard!$E$12</definedName>
    <definedName name="exchange_rate_2011_2010">#REF!</definedName>
    <definedName name="Final_demand_residences">'[2]Fuel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10" i="13" l="1"/>
  <c r="F10" i="13" s="1"/>
  <c r="H9" i="13"/>
  <c r="F9" i="13" s="1"/>
  <c r="F6" i="13" s="1"/>
  <c r="E11" i="12" s="1"/>
  <c r="L14" i="13"/>
  <c r="L13" i="13"/>
  <c r="J13" i="13"/>
  <c r="F8" i="13"/>
  <c r="F7" i="13"/>
  <c r="F22" i="13" s="1"/>
  <c r="F14" i="13"/>
  <c r="E26" i="12" s="1"/>
  <c r="F13" i="13"/>
  <c r="E27" i="12" s="1"/>
  <c r="F19" i="13"/>
  <c r="E15" i="12" s="1"/>
  <c r="H21" i="13"/>
  <c r="H20" i="13"/>
  <c r="H19" i="13" s="1"/>
  <c r="E19" i="12" l="1"/>
  <c r="F21" i="13"/>
  <c r="F28" i="13"/>
</calcChain>
</file>

<file path=xl/sharedStrings.xml><?xml version="1.0" encoding="utf-8"?>
<sst xmlns="http://schemas.openxmlformats.org/spreadsheetml/2006/main" count="189" uniqueCount="136">
  <si>
    <t>Source</t>
  </si>
  <si>
    <t>years</t>
  </si>
  <si>
    <t>-</t>
  </si>
  <si>
    <t>Value</t>
  </si>
  <si>
    <t>Other</t>
  </si>
  <si>
    <t>NL</t>
  </si>
  <si>
    <t>Definition</t>
  </si>
  <si>
    <t>Unit</t>
  </si>
  <si>
    <t>Link</t>
  </si>
  <si>
    <t>Document</t>
  </si>
  <si>
    <t>Country</t>
  </si>
  <si>
    <t>Quintel Intelligence</t>
  </si>
  <si>
    <t>Definition on the sources</t>
  </si>
  <si>
    <t>Electricity output capacity</t>
  </si>
  <si>
    <t>Type</t>
  </si>
  <si>
    <t>Date published</t>
  </si>
  <si>
    <t>Attribute</t>
  </si>
  <si>
    <t>Comments</t>
  </si>
  <si>
    <t>Initial investment costs per unit</t>
  </si>
  <si>
    <t xml:space="preserve">         Initial investment costs</t>
  </si>
  <si>
    <t>2014</t>
  </si>
  <si>
    <t>US</t>
  </si>
  <si>
    <t>technical_lifetime</t>
  </si>
  <si>
    <t>initial_investment</t>
  </si>
  <si>
    <t>cost_of_installing</t>
  </si>
  <si>
    <t>quintel/etsource@0277ad226491f5aae44c874b298cbcf694d2f6cb</t>
  </si>
  <si>
    <t xml:space="preserve">free_co2_factor </t>
  </si>
  <si>
    <t>Technical lifetime of the unit</t>
  </si>
  <si>
    <t>Technical</t>
  </si>
  <si>
    <t>Cost</t>
  </si>
  <si>
    <t>Results</t>
  </si>
  <si>
    <t>Costs</t>
  </si>
  <si>
    <t>MW</t>
  </si>
  <si>
    <t>Parameter</t>
  </si>
  <si>
    <t>Cover sheet</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</si>
  <si>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</si>
  <si>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</si>
  <si>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</si>
  <si>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</si>
  <si>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</si>
  <si>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</si>
  <si>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</si>
  <si>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</si>
  <si>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</si>
  <si>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</si>
  <si>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</si>
  <si>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</si>
  <si>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</si>
  <si>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</si>
  <si>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</si>
  <si>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</si>
  <si>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Maria Tsagkaraki</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</si>
  <si>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</si>
  <si>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</si>
  <si>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</si>
  <si>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</si>
  <si>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</si>
  <si>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</si>
  <si>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wacc</t>
  </si>
  <si>
    <t>euro</t>
  </si>
  <si>
    <t>euro/year</t>
  </si>
  <si>
    <t>euro/FLH</t>
  </si>
  <si>
    <t xml:space="preserve">Decmmmissioning cost </t>
  </si>
  <si>
    <t>Fixed operational and maintenance costs per year</t>
  </si>
  <si>
    <t>Variable operational and maintenance costs</t>
  </si>
  <si>
    <t>Variable operational and maintenance costs for ccs</t>
  </si>
  <si>
    <t>Investment cost with ccs per unit</t>
  </si>
  <si>
    <t>Installation cost per unit</t>
  </si>
  <si>
    <t>Construction time of the unit</t>
  </si>
  <si>
    <t>Weighted average cost of capita</t>
  </si>
  <si>
    <t>Free co2 factor</t>
  </si>
  <si>
    <t>availability</t>
  </si>
  <si>
    <t>takes_part_in_ets</t>
  </si>
  <si>
    <t>yes=1, no=0</t>
  </si>
  <si>
    <t>Energymatters</t>
  </si>
  <si>
    <t>worldbank</t>
  </si>
  <si>
    <t>HVC Groep</t>
  </si>
  <si>
    <t>aeb</t>
  </si>
  <si>
    <t>Google maps</t>
  </si>
  <si>
    <t>Construction time</t>
  </si>
  <si>
    <t>Technical lifetime</t>
  </si>
  <si>
    <t xml:space="preserve">         Initial investment costs per unit</t>
  </si>
  <si>
    <t>GitHub Ticket</t>
  </si>
  <si>
    <t>FLH</t>
  </si>
  <si>
    <t xml:space="preserve">        Variable operating and maintenance costs per FLH</t>
  </si>
  <si>
    <t xml:space="preserve">        Variable operating and maintenance costs</t>
  </si>
  <si>
    <t>Date retrived</t>
  </si>
  <si>
    <t>UK</t>
  </si>
  <si>
    <t>https://www.gov.uk/government/uploads/system/uploads/attachment_data/file/284612/pb14130-energy-waste-201402.pdf</t>
  </si>
  <si>
    <t>http://www.worldbank.org/urban/solid_wm/erm/CWG%20folder/Incineration-DMG.pdf</t>
  </si>
  <si>
    <t>2012</t>
  </si>
  <si>
    <t xml:space="preserve">        Total operating and maintenance costs</t>
  </si>
  <si>
    <t>GitHub</t>
  </si>
  <si>
    <t>https://github.com/quintel/etsource/issues/272#issuecomment-18284357</t>
  </si>
  <si>
    <t xml:space="preserve">        Fixed operating and maintenance costs</t>
  </si>
  <si>
    <t>%</t>
  </si>
  <si>
    <t xml:space="preserve">        Full load hours</t>
  </si>
  <si>
    <t xml:space="preserve">        Fixed operating and maintenance costs </t>
  </si>
  <si>
    <t xml:space="preserve">         Technical lifetime</t>
  </si>
  <si>
    <t xml:space="preserve">         Construction time </t>
  </si>
  <si>
    <t xml:space="preserve">         Electrical efficieny</t>
  </si>
  <si>
    <t>Heat efficiency</t>
  </si>
  <si>
    <t>Heat output capacity</t>
  </si>
  <si>
    <r>
      <t xml:space="preserve">The calculations for fixed and variable operating and maintenance costs are </t>
    </r>
    <r>
      <rPr>
        <sz val="12"/>
        <color theme="1"/>
        <rFont val="Calibri"/>
        <family val="2"/>
        <scheme val="minor"/>
      </rPr>
      <t>described in detail in</t>
    </r>
    <r>
      <rPr>
        <sz val="12"/>
        <color theme="1"/>
        <rFont val="Calibri"/>
        <family val="2"/>
        <scheme val="minor"/>
      </rPr>
      <t>:</t>
    </r>
  </si>
  <si>
    <r>
      <t>euro/</t>
    </r>
    <r>
      <rPr>
        <sz val="12"/>
        <color theme="1"/>
        <rFont val="Calibri"/>
        <family val="2"/>
        <scheme val="minor"/>
      </rPr>
      <t>KW</t>
    </r>
  </si>
  <si>
    <r>
      <t>euro/</t>
    </r>
    <r>
      <rPr>
        <sz val="12"/>
        <color theme="1"/>
        <rFont val="Calibri"/>
        <family val="2"/>
        <scheme val="minor"/>
      </rPr>
      <t>KW</t>
    </r>
    <r>
      <rPr>
        <sz val="12"/>
        <color theme="1"/>
        <rFont val="Calibri"/>
        <family val="2"/>
        <scheme val="minor"/>
      </rPr>
      <t>/year</t>
    </r>
  </si>
  <si>
    <r>
      <t>euro/M</t>
    </r>
    <r>
      <rPr>
        <sz val="12"/>
        <color theme="1"/>
        <rFont val="Calibri"/>
        <family val="2"/>
        <scheme val="minor"/>
      </rPr>
      <t>W</t>
    </r>
    <r>
      <rPr>
        <sz val="12"/>
        <color theme="1"/>
        <rFont val="Calibri"/>
        <family val="2"/>
        <scheme val="minor"/>
      </rPr>
      <t>h</t>
    </r>
  </si>
  <si>
    <r>
      <t>M</t>
    </r>
    <r>
      <rPr>
        <sz val="12"/>
        <color theme="1"/>
        <rFont val="Calibri"/>
        <family val="2"/>
        <scheme val="minor"/>
      </rPr>
      <t>W</t>
    </r>
    <r>
      <rPr>
        <sz val="12"/>
        <color theme="1"/>
        <rFont val="Calibri"/>
        <family val="2"/>
        <scheme val="minor"/>
      </rPr>
      <t>h/year</t>
    </r>
  </si>
  <si>
    <t xml:space="preserve">        Total operating and maintenance costs </t>
  </si>
  <si>
    <t xml:space="preserve">        Variable operating and maintenance costs </t>
  </si>
  <si>
    <r>
      <t xml:space="preserve">        Production Elect</t>
    </r>
    <r>
      <rPr>
        <sz val="12"/>
        <color theme="1"/>
        <rFont val="Calibri"/>
        <family val="2"/>
        <scheme val="minor"/>
      </rPr>
      <t>r</t>
    </r>
    <r>
      <rPr>
        <sz val="12"/>
        <color theme="1"/>
        <rFont val="Calibri"/>
        <family val="2"/>
        <scheme val="minor"/>
      </rPr>
      <t>icity yearly</t>
    </r>
  </si>
  <si>
    <t>Subject year</t>
  </si>
  <si>
    <t>Notes</t>
  </si>
  <si>
    <t>p.1</t>
  </si>
  <si>
    <t>p.5</t>
  </si>
  <si>
    <t>euro/KW</t>
  </si>
  <si>
    <t>2013</t>
  </si>
  <si>
    <t>worldenergy</t>
  </si>
  <si>
    <t>p.10</t>
  </si>
  <si>
    <t>Department of Energy &amp; Climate change</t>
  </si>
  <si>
    <t>p.7</t>
  </si>
  <si>
    <t>yr</t>
  </si>
  <si>
    <t>Dep. of Energy &amp; Climate</t>
  </si>
  <si>
    <t>2000</t>
  </si>
  <si>
    <r>
      <t>Data from Energymatters report is used for the initial investment and total O&amp;M</t>
    </r>
    <r>
      <rPr>
        <sz val="12"/>
        <color theme="1"/>
        <rFont val="Calibri"/>
        <family val="2"/>
        <scheme val="minor"/>
      </rPr>
      <t xml:space="preserve"> costs</t>
    </r>
    <r>
      <rPr>
        <sz val="12"/>
        <color theme="1"/>
        <rFont val="Calibri"/>
        <family val="2"/>
        <scheme val="minor"/>
      </rPr>
      <t>.</t>
    </r>
  </si>
  <si>
    <t>ETM Library URL</t>
  </si>
  <si>
    <t>http://refman.et-model.com/publications/1944</t>
  </si>
  <si>
    <t>http://refman.et-model.com/publications/1945</t>
  </si>
  <si>
    <t>http://refman.et-model.com/publications/1937</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</si>
  <si>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</si>
  <si>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</si>
  <si>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Input capacity</t>
  </si>
  <si>
    <t>typical_input_capacity</t>
  </si>
  <si>
    <t>Duplicate of</t>
  </si>
  <si>
    <t>energy_chp_supercritical_ht_waste_mix.ad</t>
  </si>
  <si>
    <t>energy_chp_supercritical_mt_waste_mix.ad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</si>
</sst>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5">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charset val="134"/>
      <scheme val="minor"/>
    </font>
    <font>
      <sz val="12"/>
      <color theme="1"/>
      <name val="Calibri"/>
      <family val="2"/>
      <charset val="134"/>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sz val="12"/>
      <color rgb="FF000000"/>
      <name val="Calibri"/>
      <family val="2"/>
    </font>
    <font>
      <b/>
      <sz val="16"/>
      <color theme="3"/>
      <name val="Calibri"/>
      <family val="2"/>
      <scheme val="minor"/>
    </font>
    <font>
      <i/>
      <sz val="12"/>
      <color theme="1"/>
      <name val="Calibri"/>
      <family val="2"/>
      <scheme val="minor"/>
    </font>
    <font>
      <u/>
      <sz val="12"/>
      <color theme="10"/>
      <name val="Calibri"/>
      <family val="2"/>
      <scheme val="minor"/>
    </font>
    <font>
      <sz val="12"/>
      <name val="Calibri"/>
      <family val="2"/>
      <scheme val="minor"/>
    </font>
    <font>
      <b/>
      <sz val="12"/>
      <name val="Calibri"/>
      <family val="2"/>
      <scheme val="minor"/>
    </font>
    <font>
      <sz val="12"/>
      <color rgb="FF000000"/>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3">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indexed="64"/>
      </right>
      <top style="medium">
        <color auto="1"/>
      </top>
      <bottom style="medium">
        <color auto="1"/>
      </bottom>
      <diagonal/>
    </border>
  </borders>
  <cellStyleXfs count="263">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cellStyleXfs>
  <cellXfs count="164">
    <xf numFmtId="0" fontId="0" fillId="0" borderId="0" xfId="0"/>
    <xf numFmtId="0" fontId="15" fillId="2" borderId="0" xfId="0" applyFont="1" applyFill="1"/>
    <xf numFmtId="0" fontId="15" fillId="2" borderId="5" xfId="0" applyFont="1" applyFill="1" applyBorder="1"/>
    <xf numFmtId="0" fontId="15" fillId="2" borderId="9" xfId="0" applyFont="1" applyFill="1" applyBorder="1"/>
    <xf numFmtId="0" fontId="15" fillId="2" borderId="4" xfId="0" applyFont="1" applyFill="1" applyBorder="1"/>
    <xf numFmtId="0" fontId="16" fillId="0" borderId="0" xfId="0" applyFont="1"/>
    <xf numFmtId="0" fontId="15" fillId="0" borderId="16" xfId="0" applyFont="1" applyBorder="1"/>
    <xf numFmtId="0" fontId="15" fillId="2" borderId="6" xfId="0" applyFont="1" applyFill="1" applyBorder="1"/>
    <xf numFmtId="0" fontId="17" fillId="3" borderId="0" xfId="0" applyFont="1" applyFill="1"/>
    <xf numFmtId="0" fontId="15" fillId="2" borderId="0" xfId="0" applyFont="1" applyFill="1" applyAlignment="1">
      <alignment horizontal="left" vertical="center"/>
    </xf>
    <xf numFmtId="0" fontId="15" fillId="0" borderId="19" xfId="0" applyFont="1" applyBorder="1"/>
    <xf numFmtId="0" fontId="12" fillId="2" borderId="0" xfId="0" applyFont="1" applyFill="1"/>
    <xf numFmtId="0" fontId="17" fillId="3" borderId="7" xfId="0" applyFont="1" applyFill="1" applyBorder="1" applyAlignment="1">
      <alignment vertical="center"/>
    </xf>
    <xf numFmtId="0" fontId="17" fillId="3" borderId="1" xfId="0" applyFont="1" applyFill="1" applyBorder="1" applyAlignment="1">
      <alignment vertical="center"/>
    </xf>
    <xf numFmtId="0" fontId="12" fillId="2" borderId="11" xfId="0" applyFont="1" applyFill="1" applyBorder="1"/>
    <xf numFmtId="0" fontId="12" fillId="2" borderId="3" xfId="0" applyFont="1" applyFill="1" applyBorder="1"/>
    <xf numFmtId="0" fontId="12" fillId="2" borderId="15" xfId="0" applyFont="1" applyFill="1" applyBorder="1"/>
    <xf numFmtId="0" fontId="12" fillId="2" borderId="6" xfId="0" applyFont="1" applyFill="1" applyBorder="1"/>
    <xf numFmtId="0" fontId="12" fillId="2" borderId="5" xfId="0" applyFont="1" applyFill="1" applyBorder="1"/>
    <xf numFmtId="0" fontId="12" fillId="2" borderId="10" xfId="0" applyFont="1" applyFill="1" applyBorder="1"/>
    <xf numFmtId="0" fontId="12" fillId="0" borderId="0" xfId="0" applyFont="1"/>
    <xf numFmtId="0" fontId="12" fillId="2" borderId="18" xfId="0" applyFont="1" applyFill="1" applyBorder="1"/>
    <xf numFmtId="1" fontId="12" fillId="2" borderId="0" xfId="0" applyNumberFormat="1" applyFont="1" applyFill="1"/>
    <xf numFmtId="2" fontId="12" fillId="2" borderId="0" xfId="0" applyNumberFormat="1" applyFont="1" applyFill="1"/>
    <xf numFmtId="0" fontId="11" fillId="0" borderId="0" xfId="0" applyFont="1" applyAlignment="1">
      <alignment horizontal="left" vertical="center"/>
    </xf>
    <xf numFmtId="0" fontId="12" fillId="0" borderId="12" xfId="0" applyFont="1" applyBorder="1"/>
    <xf numFmtId="0" fontId="12" fillId="2" borderId="11" xfId="0" applyFont="1" applyFill="1" applyBorder="1" applyAlignment="1">
      <alignment horizontal="left" vertical="center"/>
    </xf>
    <xf numFmtId="0" fontId="16" fillId="2" borderId="11" xfId="0" applyFont="1" applyFill="1" applyBorder="1"/>
    <xf numFmtId="0" fontId="17" fillId="2" borderId="9" xfId="0" applyFont="1" applyFill="1" applyBorder="1"/>
    <xf numFmtId="0" fontId="10" fillId="0" borderId="0" xfId="0" applyFont="1"/>
    <xf numFmtId="0" fontId="11" fillId="2" borderId="0" xfId="0" applyFont="1" applyFill="1" applyAlignment="1">
      <alignment horizontal="left" vertical="center"/>
    </xf>
    <xf numFmtId="0" fontId="16" fillId="2" borderId="0" xfId="0" applyFont="1" applyFill="1"/>
    <xf numFmtId="0" fontId="10" fillId="2" borderId="0" xfId="0" applyFont="1" applyFill="1"/>
    <xf numFmtId="1" fontId="12" fillId="2" borderId="11" xfId="0" applyNumberFormat="1" applyFont="1" applyFill="1" applyBorder="1"/>
    <xf numFmtId="2" fontId="12" fillId="2" borderId="11" xfId="0" applyNumberFormat="1" applyFont="1" applyFill="1" applyBorder="1"/>
    <xf numFmtId="2" fontId="12" fillId="0" borderId="18" xfId="0" applyNumberFormat="1" applyFont="1" applyBorder="1"/>
    <xf numFmtId="1" fontId="12" fillId="0" borderId="18" xfId="0" applyNumberFormat="1" applyFont="1" applyBorder="1"/>
    <xf numFmtId="0" fontId="18" fillId="4" borderId="0" xfId="0" applyFont="1" applyFill="1" applyAlignment="1">
      <alignment horizontal="left" vertical="top"/>
    </xf>
    <xf numFmtId="0" fontId="15" fillId="0" borderId="2" xfId="0" applyFont="1" applyBorder="1" applyAlignment="1">
      <alignment vertical="center"/>
    </xf>
    <xf numFmtId="0" fontId="19" fillId="2" borderId="0" xfId="0" applyFont="1" applyFill="1"/>
    <xf numFmtId="0" fontId="15" fillId="2" borderId="17" xfId="0" applyFont="1" applyFill="1" applyBorder="1"/>
    <xf numFmtId="0" fontId="15" fillId="2" borderId="7" xfId="0" applyFont="1" applyFill="1" applyBorder="1"/>
    <xf numFmtId="0" fontId="9" fillId="2" borderId="0" xfId="0" applyFont="1" applyFill="1"/>
    <xf numFmtId="0" fontId="9" fillId="2" borderId="7" xfId="0" applyFont="1" applyFill="1" applyBorder="1"/>
    <xf numFmtId="164" fontId="12" fillId="0" borderId="18" xfId="0" applyNumberFormat="1" applyFont="1" applyBorder="1"/>
    <xf numFmtId="0" fontId="8" fillId="0" borderId="0" xfId="0" applyFont="1"/>
    <xf numFmtId="0" fontId="18" fillId="0" borderId="0" xfId="0" applyFont="1"/>
    <xf numFmtId="2" fontId="12" fillId="0" borderId="20" xfId="0" applyNumberFormat="1" applyFont="1" applyBorder="1"/>
    <xf numFmtId="0" fontId="8" fillId="2" borderId="0" xfId="0" applyFont="1" applyFill="1"/>
    <xf numFmtId="164" fontId="12" fillId="2" borderId="21" xfId="0" applyNumberFormat="1" applyFont="1" applyFill="1" applyBorder="1"/>
    <xf numFmtId="0" fontId="12" fillId="2" borderId="20" xfId="0" applyFont="1" applyFill="1" applyBorder="1"/>
    <xf numFmtId="164" fontId="12" fillId="2" borderId="18" xfId="0" applyNumberFormat="1" applyFont="1" applyFill="1" applyBorder="1"/>
    <xf numFmtId="0" fontId="8" fillId="2" borderId="3" xfId="0" applyFont="1" applyFill="1" applyBorder="1"/>
    <xf numFmtId="0" fontId="8" fillId="2" borderId="4" xfId="0" applyFont="1" applyFill="1" applyBorder="1"/>
    <xf numFmtId="0" fontId="8" fillId="2" borderId="6" xfId="0" applyFont="1" applyFill="1" applyBorder="1"/>
    <xf numFmtId="1" fontId="8" fillId="2" borderId="18" xfId="0" applyNumberFormat="1" applyFont="1" applyFill="1" applyBorder="1"/>
    <xf numFmtId="164" fontId="8" fillId="2" borderId="18" xfId="0" applyNumberFormat="1" applyFont="1" applyFill="1" applyBorder="1"/>
    <xf numFmtId="0" fontId="8" fillId="2" borderId="18" xfId="0" applyFont="1" applyFill="1" applyBorder="1"/>
    <xf numFmtId="1" fontId="12" fillId="2" borderId="21" xfId="0" applyNumberFormat="1" applyFont="1" applyFill="1" applyBorder="1"/>
    <xf numFmtId="0" fontId="8" fillId="2" borderId="2" xfId="0" applyFont="1" applyFill="1" applyBorder="1" applyAlignment="1">
      <alignment horizontal="left" vertical="center"/>
    </xf>
    <xf numFmtId="0" fontId="22" fillId="2" borderId="0" xfId="0" applyFont="1" applyFill="1"/>
    <xf numFmtId="49" fontId="22" fillId="2" borderId="0" xfId="0" applyNumberFormat="1" applyFont="1" applyFill="1"/>
    <xf numFmtId="0" fontId="22" fillId="2" borderId="3" xfId="0" applyFont="1" applyFill="1" applyBorder="1"/>
    <xf numFmtId="0" fontId="22" fillId="2" borderId="4" xfId="0" applyFont="1" applyFill="1" applyBorder="1"/>
    <xf numFmtId="49" fontId="22" fillId="2" borderId="4" xfId="0" applyNumberFormat="1" applyFont="1" applyFill="1" applyBorder="1"/>
    <xf numFmtId="0" fontId="22" fillId="2" borderId="6" xfId="0" applyFont="1" applyFill="1" applyBorder="1"/>
    <xf numFmtId="0" fontId="22" fillId="2" borderId="16" xfId="0" applyFont="1" applyFill="1" applyBorder="1"/>
    <xf numFmtId="0" fontId="23" fillId="2" borderId="9" xfId="0" applyFont="1" applyFill="1" applyBorder="1"/>
    <xf numFmtId="49" fontId="23" fillId="2" borderId="9" xfId="0" applyNumberFormat="1" applyFont="1" applyFill="1" applyBorder="1"/>
    <xf numFmtId="164" fontId="8" fillId="2" borderId="11" xfId="0" applyNumberFormat="1" applyFont="1" applyFill="1" applyBorder="1"/>
    <xf numFmtId="0" fontId="8" fillId="2" borderId="21" xfId="0" applyFont="1" applyFill="1" applyBorder="1"/>
    <xf numFmtId="0" fontId="4" fillId="2" borderId="0" xfId="0" applyFont="1" applyFill="1"/>
    <xf numFmtId="0" fontId="4" fillId="2" borderId="3" xfId="0" applyFont="1" applyFill="1" applyBorder="1"/>
    <xf numFmtId="0" fontId="4" fillId="2" borderId="4" xfId="0" applyFont="1" applyFill="1" applyBorder="1"/>
    <xf numFmtId="0" fontId="4" fillId="2" borderId="6" xfId="0" applyFont="1" applyFill="1" applyBorder="1"/>
    <xf numFmtId="0" fontId="15" fillId="2" borderId="16" xfId="0" applyFont="1" applyFill="1" applyBorder="1"/>
    <xf numFmtId="0" fontId="3" fillId="2" borderId="18" xfId="0" applyFont="1" applyFill="1" applyBorder="1"/>
    <xf numFmtId="0" fontId="24" fillId="4" borderId="18" xfId="0" applyFont="1" applyFill="1" applyBorder="1"/>
    <xf numFmtId="0" fontId="2" fillId="0" borderId="0" xfId="0" applyFont="1"/>
    <xf numFmtId="2" fontId="8" fillId="2" borderId="18" xfId="0" applyNumberFormat="1" applyFont="1" applyFill="1" applyBorder="1"/>
    <xf numFmtId="0" fontId="16" fillId="3" borderId="13" xfId="0" applyFont="1" applyFill="1" applyBorder="1"/>
    <xf numFmtId="0" fontId="16" fillId="3" borderId="8" xfId="0" applyFont="1" applyFill="1" applyBorder="1"/>
    <xf numFmtId="0" fontId="9" fillId="2" borderId="8" xfId="0" applyFont="1" applyFill="1" applyBorder="1"/>
    <xf numFmtId="0" fontId="9" fillId="2" borderId="14" xfId="0" applyFont="1" applyFill="1" applyBorder="1"/>
    <xf numFmtId="0" fontId="9" fillId="2" borderId="13" xfId="0" applyFont="1" applyFill="1" applyBorder="1"/>
    <xf numFmtId="0" fontId="20" fillId="2" borderId="8" xfId="0" applyFont="1" applyFill="1" applyBorder="1"/>
    <xf numFmtId="0" fontId="15" fillId="2" borderId="8" xfId="0" applyFont="1" applyFill="1" applyBorder="1"/>
    <xf numFmtId="0" fontId="9" fillId="2" borderId="22" xfId="0" applyFont="1" applyFill="1" applyBorder="1"/>
    <xf numFmtId="0" fontId="9" fillId="5" borderId="8" xfId="0" applyFont="1" applyFill="1" applyBorder="1"/>
    <xf numFmtId="0" fontId="9" fillId="6" borderId="8" xfId="0" applyFont="1" applyFill="1" applyBorder="1"/>
    <xf numFmtId="0" fontId="9" fillId="7" borderId="8" xfId="0" applyFont="1" applyFill="1" applyBorder="1"/>
    <xf numFmtId="0" fontId="9" fillId="8" borderId="8" xfId="0" applyFont="1" applyFill="1" applyBorder="1"/>
    <xf numFmtId="0" fontId="9" fillId="9" borderId="8" xfId="0" applyFont="1" applyFill="1" applyBorder="1"/>
    <xf numFmtId="0" fontId="9" fillId="10" borderId="8" xfId="0" applyFont="1" applyFill="1" applyBorder="1"/>
    <xf numFmtId="0" fontId="9" fillId="11" borderId="8" xfId="0" applyFont="1" applyFill="1" applyBorder="1"/>
    <xf numFmtId="0" fontId="9" fillId="2" borderId="1" xfId="0" applyFont="1" applyFill="1" applyBorder="1"/>
    <xf numFmtId="0" fontId="9" fillId="12" borderId="14" xfId="0" applyFont="1" applyFill="1" applyBorder="1"/>
    <xf numFmtId="0" fontId="8" fillId="2" borderId="15" xfId="0" applyFont="1" applyFill="1" applyBorder="1"/>
    <xf numFmtId="0" fontId="15" fillId="2" borderId="0" xfId="0" applyFont="1" applyFill="1" applyAlignment="1">
      <alignment vertical="center"/>
    </xf>
    <xf numFmtId="0" fontId="15" fillId="2" borderId="19" xfId="0" applyFont="1" applyFill="1" applyBorder="1"/>
    <xf numFmtId="0" fontId="8" fillId="2" borderId="0" xfId="0" applyFont="1" applyFill="1" applyAlignment="1">
      <alignment horizontal="left" vertical="center"/>
    </xf>
    <xf numFmtId="0" fontId="8" fillId="2" borderId="5" xfId="0" applyFont="1" applyFill="1" applyBorder="1"/>
    <xf numFmtId="0" fontId="8" fillId="0" borderId="0" xfId="0" applyFont="1" applyAlignment="1">
      <alignment horizontal="left" vertical="center" indent="2"/>
    </xf>
    <xf numFmtId="0" fontId="2" fillId="2" borderId="0" xfId="0" applyFont="1" applyFill="1"/>
    <xf numFmtId="165" fontId="8" fillId="0" borderId="0" xfId="0" applyNumberFormat="1" applyFont="1" applyAlignment="1">
      <alignment vertical="center"/>
    </xf>
    <xf numFmtId="165" fontId="8" fillId="2" borderId="0" xfId="0" applyNumberFormat="1" applyFont="1" applyFill="1" applyAlignment="1">
      <alignment vertical="center"/>
    </xf>
    <xf numFmtId="1" fontId="8" fillId="2" borderId="0" xfId="0" applyNumberFormat="1" applyFont="1" applyFill="1"/>
    <xf numFmtId="0" fontId="21" fillId="0" borderId="5" xfId="227" applyFont="1" applyFill="1" applyBorder="1" applyAlignment="1" applyProtection="1"/>
    <xf numFmtId="0" fontId="7" fillId="0" borderId="0" xfId="0" applyFont="1" applyAlignment="1">
      <alignment horizontal="left" vertical="center" indent="2"/>
    </xf>
    <xf numFmtId="165" fontId="7" fillId="0" borderId="0" xfId="0" applyNumberFormat="1" applyFont="1" applyAlignment="1">
      <alignment vertical="center"/>
    </xf>
    <xf numFmtId="0" fontId="7" fillId="0" borderId="0" xfId="0" applyFont="1" applyAlignment="1">
      <alignment horizontal="left" vertical="center"/>
    </xf>
    <xf numFmtId="0" fontId="8" fillId="0" borderId="5" xfId="0" applyFont="1" applyBorder="1"/>
    <xf numFmtId="10" fontId="7" fillId="0" borderId="0" xfId="0" applyNumberFormat="1" applyFont="1" applyAlignment="1">
      <alignment horizontal="left" vertical="center" indent="2"/>
    </xf>
    <xf numFmtId="0" fontId="7" fillId="0" borderId="0" xfId="0" applyFont="1"/>
    <xf numFmtId="164" fontId="8" fillId="2" borderId="0" xfId="0" applyNumberFormat="1" applyFont="1" applyFill="1"/>
    <xf numFmtId="0" fontId="8" fillId="0" borderId="5" xfId="227" applyFont="1" applyFill="1" applyBorder="1" applyAlignment="1" applyProtection="1"/>
    <xf numFmtId="0" fontId="8" fillId="2" borderId="0" xfId="0" applyFont="1" applyFill="1" applyAlignment="1">
      <alignment horizontal="left" vertical="center" indent="2"/>
    </xf>
    <xf numFmtId="0" fontId="8" fillId="0" borderId="0" xfId="0" applyFont="1" applyAlignment="1">
      <alignment horizontal="left" vertical="center"/>
    </xf>
    <xf numFmtId="2" fontId="8" fillId="2" borderId="0" xfId="0" applyNumberFormat="1" applyFont="1" applyFill="1"/>
    <xf numFmtId="165" fontId="6" fillId="0" borderId="0" xfId="0" applyNumberFormat="1" applyFont="1" applyAlignment="1">
      <alignment vertical="center"/>
    </xf>
    <xf numFmtId="0" fontId="4" fillId="0" borderId="5" xfId="0" applyFont="1" applyBorder="1"/>
    <xf numFmtId="0" fontId="6" fillId="0" borderId="0" xfId="0" applyFont="1" applyAlignment="1">
      <alignment horizontal="left" vertical="center"/>
    </xf>
    <xf numFmtId="0" fontId="16" fillId="0" borderId="0" xfId="0" applyFont="1" applyAlignment="1">
      <alignment horizontal="left" vertical="center"/>
    </xf>
    <xf numFmtId="0" fontId="17" fillId="3" borderId="0" xfId="0" applyFont="1" applyFill="1" applyAlignment="1">
      <alignment horizontal="left" vertical="center"/>
    </xf>
    <xf numFmtId="0" fontId="5" fillId="0" borderId="5" xfId="0" applyFont="1" applyBorder="1"/>
    <xf numFmtId="0" fontId="16" fillId="0" borderId="5" xfId="0" applyFont="1" applyBorder="1"/>
    <xf numFmtId="3" fontId="16" fillId="2" borderId="0" xfId="0" applyNumberFormat="1" applyFont="1" applyFill="1" applyAlignment="1">
      <alignment horizontal="left" vertical="center" indent="3"/>
    </xf>
    <xf numFmtId="0" fontId="5" fillId="0" borderId="0" xfId="0" applyFont="1"/>
    <xf numFmtId="0" fontId="6" fillId="0" borderId="0" xfId="0" applyFont="1"/>
    <xf numFmtId="0" fontId="8" fillId="2" borderId="10" xfId="0" applyFont="1" applyFill="1" applyBorder="1"/>
    <xf numFmtId="0" fontId="8" fillId="2" borderId="11" xfId="0" applyFont="1" applyFill="1" applyBorder="1"/>
    <xf numFmtId="0" fontId="8" fillId="2" borderId="12" xfId="0" applyFont="1" applyFill="1" applyBorder="1"/>
    <xf numFmtId="0" fontId="22" fillId="2" borderId="15" xfId="0" applyFont="1" applyFill="1" applyBorder="1"/>
    <xf numFmtId="0" fontId="23" fillId="2" borderId="0" xfId="0" applyFont="1" applyFill="1"/>
    <xf numFmtId="49" fontId="23" fillId="2" borderId="0" xfId="0" applyNumberFormat="1" applyFont="1" applyFill="1"/>
    <xf numFmtId="0" fontId="22" fillId="2" borderId="5" xfId="0" applyFont="1" applyFill="1" applyBorder="1"/>
    <xf numFmtId="0" fontId="23" fillId="2" borderId="19" xfId="0" applyFont="1" applyFill="1" applyBorder="1"/>
    <xf numFmtId="0" fontId="23" fillId="2" borderId="5" xfId="0" applyFont="1" applyFill="1" applyBorder="1"/>
    <xf numFmtId="0" fontId="22" fillId="2" borderId="0" xfId="0" applyFont="1" applyFill="1" applyAlignment="1">
      <alignment vertical="top"/>
    </xf>
    <xf numFmtId="0" fontId="22" fillId="2" borderId="5" xfId="227" applyFont="1" applyFill="1" applyBorder="1" applyAlignment="1" applyProtection="1"/>
    <xf numFmtId="0" fontId="22" fillId="0" borderId="0" xfId="0" applyFont="1" applyAlignment="1">
      <alignment horizontal="left" vertical="center" indent="2"/>
    </xf>
    <xf numFmtId="0" fontId="22" fillId="2" borderId="0" xfId="0" applyFont="1" applyFill="1" applyAlignment="1">
      <alignment horizontal="left" vertical="center" indent="2"/>
    </xf>
    <xf numFmtId="0" fontId="22" fillId="0" borderId="0" xfId="0" applyFont="1" applyAlignment="1">
      <alignment vertical="top"/>
    </xf>
    <xf numFmtId="0" fontId="22" fillId="2" borderId="0" xfId="0" applyFont="1" applyFill="1" applyAlignment="1">
      <alignment vertical="top" wrapText="1"/>
    </xf>
    <xf numFmtId="49" fontId="22" fillId="2" borderId="0" xfId="0" applyNumberFormat="1" applyFont="1" applyFill="1" applyAlignment="1">
      <alignment vertical="top" wrapText="1"/>
    </xf>
    <xf numFmtId="0" fontId="22" fillId="2" borderId="5" xfId="227" applyFont="1" applyFill="1" applyBorder="1" applyAlignment="1" applyProtection="1">
      <alignment vertical="top"/>
    </xf>
    <xf numFmtId="164" fontId="22" fillId="0" borderId="0" xfId="0" applyNumberFormat="1" applyFont="1" applyAlignment="1">
      <alignment horizontal="left" vertical="center" indent="2"/>
    </xf>
    <xf numFmtId="164" fontId="22" fillId="2" borderId="0" xfId="0" applyNumberFormat="1" applyFont="1" applyFill="1" applyAlignment="1">
      <alignment horizontal="left" vertical="center" indent="2"/>
    </xf>
    <xf numFmtId="0" fontId="22" fillId="2" borderId="5" xfId="0" applyFont="1" applyFill="1" applyBorder="1" applyAlignment="1">
      <alignment vertical="top"/>
    </xf>
    <xf numFmtId="49" fontId="22" fillId="2" borderId="0" xfId="0" applyNumberFormat="1" applyFont="1" applyFill="1" applyAlignment="1">
      <alignment vertical="top"/>
    </xf>
    <xf numFmtId="0" fontId="22" fillId="2" borderId="10" xfId="0" applyFont="1" applyFill="1" applyBorder="1"/>
    <xf numFmtId="0" fontId="22" fillId="2" borderId="11" xfId="0" applyFont="1" applyFill="1" applyBorder="1" applyAlignment="1">
      <alignment vertical="top"/>
    </xf>
    <xf numFmtId="0" fontId="22" fillId="2" borderId="11" xfId="0" applyFont="1" applyFill="1" applyBorder="1"/>
    <xf numFmtId="49" fontId="22" fillId="2" borderId="11" xfId="0" applyNumberFormat="1" applyFont="1" applyFill="1" applyBorder="1" applyAlignment="1">
      <alignment vertical="top"/>
    </xf>
    <xf numFmtId="0" fontId="22" fillId="2" borderId="12" xfId="0" applyFont="1" applyFill="1" applyBorder="1" applyAlignment="1">
      <alignment vertical="top"/>
    </xf>
    <xf numFmtId="0" fontId="18" fillId="4" borderId="17" xfId="0" applyFont="1" applyFill="1" applyBorder="1" applyAlignment="1">
      <alignment horizontal="left" vertical="top" wrapText="1"/>
    </xf>
    <xf numFmtId="0" fontId="18" fillId="4" borderId="2" xfId="0" applyFont="1" applyFill="1" applyBorder="1" applyAlignment="1">
      <alignment horizontal="left" vertical="top" wrapText="1"/>
    </xf>
    <xf numFmtId="0" fontId="18" fillId="4" borderId="13" xfId="0" applyFont="1" applyFill="1" applyBorder="1" applyAlignment="1">
      <alignment horizontal="left" vertical="top" wrapText="1"/>
    </xf>
    <xf numFmtId="0" fontId="18" fillId="4" borderId="7" xfId="0" applyFont="1" applyFill="1" applyBorder="1" applyAlignment="1">
      <alignment horizontal="left" vertical="top" wrapText="1"/>
    </xf>
    <xf numFmtId="0" fontId="18" fillId="4" borderId="0" xfId="0" applyFont="1" applyFill="1" applyAlignment="1">
      <alignment horizontal="left" vertical="top" wrapText="1"/>
    </xf>
    <xf numFmtId="0" fontId="18" fillId="4" borderId="8" xfId="0" applyFont="1" applyFill="1" applyBorder="1" applyAlignment="1">
      <alignment horizontal="left" vertical="top" wrapText="1"/>
    </xf>
    <xf numFmtId="0" fontId="18" fillId="4" borderId="1" xfId="0" applyFont="1" applyFill="1" applyBorder="1" applyAlignment="1">
      <alignment horizontal="left" vertical="top" wrapText="1"/>
    </xf>
    <xf numFmtId="0" fontId="18" fillId="4" borderId="9" xfId="0" applyFont="1" applyFill="1" applyBorder="1" applyAlignment="1">
      <alignment horizontal="left" vertical="top" wrapText="1"/>
    </xf>
    <xf numFmtId="0" fontId="18" fillId="4" borderId="14" xfId="0" applyFont="1" applyFill="1" applyBorder="1" applyAlignment="1">
      <alignment horizontal="left" vertical="top" wrapText="1"/>
    </xf>
  </cellXfs>
  <cellStyles count="2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2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4</xdr:col>
      <xdr:colOff>914400</xdr:colOff>
      <xdr:row>3</xdr:row>
      <xdr:rowOff>74176</xdr:rowOff>
    </xdr:from>
    <xdr:to>
      <xdr:col>13</xdr:col>
      <xdr:colOff>12700</xdr:colOff>
      <xdr:row>20</xdr:row>
      <xdr:rowOff>76199</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4267200" y="658376"/>
          <a:ext cx="8813800" cy="3240523"/>
        </a:xfrm>
        <a:prstGeom prst="rect">
          <a:avLst/>
        </a:prstGeom>
      </xdr:spPr>
    </xdr:pic>
    <xdr:clientData/>
  </xdr:twoCellAnchor>
  <xdr:twoCellAnchor editAs="oneCell">
    <xdr:from>
      <xdr:col>4</xdr:col>
      <xdr:colOff>1028700</xdr:colOff>
      <xdr:row>19</xdr:row>
      <xdr:rowOff>177800</xdr:rowOff>
    </xdr:from>
    <xdr:to>
      <xdr:col>13</xdr:col>
      <xdr:colOff>385136</xdr:colOff>
      <xdr:row>42</xdr:row>
      <xdr:rowOff>50800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4381500" y="3810000"/>
          <a:ext cx="9071936" cy="4254500"/>
        </a:xfrm>
        <a:prstGeom prst="rect">
          <a:avLst/>
        </a:prstGeom>
      </xdr:spPr>
    </xdr:pic>
    <xdr:clientData/>
  </xdr:twoCellAnchor>
  <xdr:twoCellAnchor editAs="oneCell">
    <xdr:from>
      <xdr:col>5</xdr:col>
      <xdr:colOff>495300</xdr:colOff>
      <xdr:row>61</xdr:row>
      <xdr:rowOff>186504</xdr:rowOff>
    </xdr:from>
    <xdr:to>
      <xdr:col>12</xdr:col>
      <xdr:colOff>1016000</xdr:colOff>
      <xdr:row>78</xdr:row>
      <xdr:rowOff>38100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4927600" y="11807004"/>
          <a:ext cx="8077200" cy="3090096"/>
        </a:xfrm>
        <a:prstGeom prst="rect">
          <a:avLst/>
        </a:prstGeom>
      </xdr:spPr>
    </xdr:pic>
    <xdr:clientData/>
  </xdr:twoCellAnchor>
  <xdr:twoCellAnchor editAs="oneCell">
    <xdr:from>
      <xdr:col>5</xdr:col>
      <xdr:colOff>250644</xdr:colOff>
      <xdr:row>40</xdr:row>
      <xdr:rowOff>78151</xdr:rowOff>
    </xdr:from>
    <xdr:to>
      <xdr:col>12</xdr:col>
      <xdr:colOff>749300</xdr:colOff>
      <xdr:row>54</xdr:row>
      <xdr:rowOff>114300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rotWithShape="1">
        <a:blip xmlns:r="http://schemas.openxmlformats.org/officeDocument/2006/relationships" r:embed="rId4"/>
        <a:srcRect t="65809"/>
        <a:stretch/>
      </xdr:blipFill>
      <xdr:spPr>
        <a:xfrm>
          <a:off x="4682944" y="7710851"/>
          <a:ext cx="8055156" cy="27031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orisberkhout/Projects/etdataset/analyses/1_chp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quintel/Projects/etdataset/nodes_source_analyses/building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google.nl/maps/search/HVC+Groep+Jadestraat+1+Alkmaar/@52.607642,4.7591586,866m/data=!3m1!1e3?hl=en" TargetMode="External"/><Relationship Id="rId2" Type="http://schemas.openxmlformats.org/officeDocument/2006/relationships/hyperlink" Target="https://www.google.nl/maps/place/aeb+Amsterdam/@52.3999526,4.7920634,286m/data=!3m1!1e3!4m2!3m1!1s0x47c5e372cff5d099:0x4ba4329a42d88b65?hl=en" TargetMode="External"/><Relationship Id="rId1" Type="http://schemas.openxmlformats.org/officeDocument/2006/relationships/hyperlink" Target="https://github.com/quintel/etsource/issues/272"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github.com/quintel/etsource/issues/272" TargetMode="External"/><Relationship Id="rId1" Type="http://schemas.openxmlformats.org/officeDocument/2006/relationships/hyperlink" Target="https://www.gov.uk/government/uploads/system/uploads/attachment_data/file/284612/pb14130-energy-waste-201402.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C23"/>
  <sheetViews>
    <sheetView workbookViewId="0">
      <selection activeCell="F8" sqref="F8"/>
    </sheetView>
  </sheetViews>
  <sheetFormatPr baseColWidth="10" defaultColWidth="10.6640625" defaultRowHeight="16"/>
  <cols>
    <col min="1" max="1" width="2.1640625" style="42" customWidth="1"/>
    <col min="2" max="2" width="14.5" style="42" bestFit="1" customWidth="1"/>
    <col min="3" max="3" width="37.5" style="42" bestFit="1" customWidth="1"/>
    <col min="4" max="16384" width="10.6640625" style="42"/>
  </cols>
  <sheetData>
    <row r="2" spans="2:3" ht="21">
      <c r="B2" s="39" t="s">
        <v>34</v>
      </c>
    </row>
    <row r="4" spans="2:3">
      <c r="B4" s="40" t="s">
        <v>9</v>
      </c>
      <c r="C4" s="80" t="s">
        <v>135</v>
      </c>
    </row>
    <row r="5" spans="2:3">
      <c r="B5" s="41" t="s">
        <v>133</v>
      </c>
      <c r="C5" s="81" t="s">
        <v>134</v>
      </c>
    </row>
    <row r="6" spans="2:3">
      <c r="B6" s="12" t="s">
        <v>35</v>
      </c>
      <c r="C6" s="82" t="s">
        <v>51</v>
      </c>
    </row>
    <row r="7" spans="2:3">
      <c r="B7" s="13" t="s">
        <v>36</v>
      </c>
      <c r="C7" s="83" t="s">
        <v>11</v>
      </c>
    </row>
    <row r="9" spans="2:3">
      <c r="B9" s="40" t="s">
        <v>37</v>
      </c>
      <c r="C9" s="84"/>
    </row>
    <row r="10" spans="2:3">
      <c r="B10" s="41"/>
      <c r="C10" s="82"/>
    </row>
    <row r="11" spans="2:3">
      <c r="B11" s="41" t="s">
        <v>38</v>
      </c>
      <c r="C11" s="85" t="s">
        <v>39</v>
      </c>
    </row>
    <row r="12" spans="2:3" ht="17" thickBot="1">
      <c r="B12" s="41"/>
      <c r="C12" s="86" t="s">
        <v>40</v>
      </c>
    </row>
    <row r="13" spans="2:3" ht="17" thickBot="1">
      <c r="B13" s="41"/>
      <c r="C13" s="87" t="s">
        <v>41</v>
      </c>
    </row>
    <row r="14" spans="2:3">
      <c r="B14" s="41"/>
      <c r="C14" s="82" t="s">
        <v>42</v>
      </c>
    </row>
    <row r="15" spans="2:3">
      <c r="B15" s="41"/>
      <c r="C15" s="82"/>
    </row>
    <row r="16" spans="2:3">
      <c r="B16" s="41" t="s">
        <v>43</v>
      </c>
      <c r="C16" s="88" t="s">
        <v>44</v>
      </c>
    </row>
    <row r="17" spans="2:3">
      <c r="B17" s="41"/>
      <c r="C17" s="89" t="s">
        <v>45</v>
      </c>
    </row>
    <row r="18" spans="2:3">
      <c r="B18" s="41"/>
      <c r="C18" s="90" t="s">
        <v>46</v>
      </c>
    </row>
    <row r="19" spans="2:3">
      <c r="B19" s="41"/>
      <c r="C19" s="91" t="s">
        <v>47</v>
      </c>
    </row>
    <row r="20" spans="2:3">
      <c r="B20" s="43"/>
      <c r="C20" s="92" t="s">
        <v>30</v>
      </c>
    </row>
    <row r="21" spans="2:3">
      <c r="B21" s="43"/>
      <c r="C21" s="93" t="s">
        <v>48</v>
      </c>
    </row>
    <row r="22" spans="2:3">
      <c r="B22" s="43"/>
      <c r="C22" s="94" t="s">
        <v>49</v>
      </c>
    </row>
    <row r="23" spans="2:3">
      <c r="B23" s="95"/>
      <c r="C23" s="96" t="s">
        <v>50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29"/>
  <sheetViews>
    <sheetView tabSelected="1" workbookViewId="0">
      <selection activeCell="C14" sqref="C14"/>
    </sheetView>
  </sheetViews>
  <sheetFormatPr baseColWidth="10" defaultColWidth="10.6640625" defaultRowHeight="16"/>
  <cols>
    <col min="1" max="2" width="2.5" style="11" customWidth="1"/>
    <col min="3" max="3" width="45.5" style="11" customWidth="1"/>
    <col min="4" max="4" width="14.1640625" style="11" customWidth="1"/>
    <col min="5" max="5" width="17.5" style="11" customWidth="1"/>
    <col min="6" max="6" width="2.1640625" style="11" customWidth="1"/>
    <col min="7" max="7" width="45.1640625" style="11" customWidth="1"/>
    <col min="8" max="8" width="2.1640625" style="11" customWidth="1"/>
    <col min="9" max="9" width="46.1640625" style="11" customWidth="1"/>
    <col min="10" max="10" width="2.1640625" style="11" customWidth="1"/>
    <col min="11" max="16384" width="10.6640625" style="11"/>
  </cols>
  <sheetData>
    <row r="2" spans="2:10" ht="16" customHeight="1">
      <c r="B2" s="155" t="s">
        <v>129</v>
      </c>
      <c r="C2" s="156"/>
      <c r="D2" s="156"/>
      <c r="E2" s="157"/>
      <c r="F2" s="37"/>
    </row>
    <row r="3" spans="2:10">
      <c r="B3" s="158"/>
      <c r="C3" s="159"/>
      <c r="D3" s="159"/>
      <c r="E3" s="160"/>
      <c r="F3" s="37"/>
    </row>
    <row r="4" spans="2:10">
      <c r="B4" s="158"/>
      <c r="C4" s="159"/>
      <c r="D4" s="159"/>
      <c r="E4" s="160"/>
      <c r="F4" s="37"/>
    </row>
    <row r="5" spans="2:10">
      <c r="B5" s="161"/>
      <c r="C5" s="162"/>
      <c r="D5" s="162"/>
      <c r="E5" s="163"/>
      <c r="F5" s="37"/>
    </row>
    <row r="6" spans="2:10" ht="17" thickBot="1"/>
    <row r="7" spans="2:10">
      <c r="B7" s="15"/>
      <c r="C7" s="4"/>
      <c r="D7" s="4"/>
      <c r="E7" s="4"/>
      <c r="F7" s="4"/>
      <c r="G7" s="4"/>
      <c r="H7" s="4"/>
      <c r="I7" s="4"/>
      <c r="J7" s="16"/>
    </row>
    <row r="8" spans="2:10" s="1" customFormat="1">
      <c r="B8" s="6"/>
      <c r="C8" s="3" t="s">
        <v>16</v>
      </c>
      <c r="D8" s="28" t="s">
        <v>7</v>
      </c>
      <c r="E8" s="3" t="s">
        <v>3</v>
      </c>
      <c r="F8" s="3"/>
      <c r="G8" s="3" t="s">
        <v>6</v>
      </c>
      <c r="H8" s="3"/>
      <c r="I8" s="3" t="s">
        <v>0</v>
      </c>
      <c r="J8" s="10"/>
    </row>
    <row r="9" spans="2:10" s="1" customFormat="1">
      <c r="B9" s="7"/>
      <c r="D9" s="8"/>
      <c r="J9" s="2"/>
    </row>
    <row r="10" spans="2:10" s="1" customFormat="1" ht="17" thickBot="1">
      <c r="B10" s="7"/>
      <c r="C10" s="1" t="s">
        <v>28</v>
      </c>
      <c r="D10" s="8"/>
      <c r="J10" s="2"/>
    </row>
    <row r="11" spans="2:10" ht="17" thickBot="1">
      <c r="B11" s="17"/>
      <c r="C11" s="24" t="s">
        <v>132</v>
      </c>
      <c r="D11" s="5" t="s">
        <v>32</v>
      </c>
      <c r="E11" s="44">
        <f>'Research data'!F6</f>
        <v>222.2</v>
      </c>
      <c r="F11" s="20"/>
      <c r="G11" s="78" t="s">
        <v>131</v>
      </c>
      <c r="H11" s="20"/>
      <c r="I11" s="21" t="s">
        <v>25</v>
      </c>
      <c r="J11" s="18"/>
    </row>
    <row r="12" spans="2:10">
      <c r="B12" s="17"/>
      <c r="C12" s="45" t="s">
        <v>71</v>
      </c>
      <c r="D12" s="5" t="s">
        <v>2</v>
      </c>
      <c r="E12" s="47">
        <v>0.9</v>
      </c>
      <c r="F12" s="20"/>
      <c r="G12" s="45"/>
      <c r="H12" s="20"/>
      <c r="I12" s="50" t="s">
        <v>25</v>
      </c>
      <c r="J12" s="18"/>
    </row>
    <row r="13" spans="2:10">
      <c r="B13" s="17"/>
      <c r="C13" s="48"/>
      <c r="D13" s="31"/>
      <c r="E13" s="22"/>
      <c r="G13" s="32"/>
      <c r="J13" s="18"/>
    </row>
    <row r="14" spans="2:10" ht="17" thickBot="1">
      <c r="B14" s="17"/>
      <c r="C14" s="9" t="s">
        <v>29</v>
      </c>
      <c r="D14" s="31"/>
      <c r="E14" s="33"/>
      <c r="G14" s="32"/>
      <c r="I14" s="14"/>
      <c r="J14" s="18"/>
    </row>
    <row r="15" spans="2:10" ht="17" thickBot="1">
      <c r="B15" s="17"/>
      <c r="C15" s="45" t="s">
        <v>23</v>
      </c>
      <c r="D15" s="5" t="s">
        <v>59</v>
      </c>
      <c r="E15" s="35">
        <f>'Research data'!F19</f>
        <v>162000000</v>
      </c>
      <c r="F15" s="20"/>
      <c r="G15" s="20" t="s">
        <v>18</v>
      </c>
      <c r="H15" s="20"/>
      <c r="I15" s="57" t="s">
        <v>74</v>
      </c>
      <c r="J15" s="18"/>
    </row>
    <row r="16" spans="2:10" ht="17" thickBot="1">
      <c r="B16" s="17"/>
      <c r="C16" s="45" t="s">
        <v>52</v>
      </c>
      <c r="D16" s="5" t="s">
        <v>59</v>
      </c>
      <c r="E16" s="35">
        <v>0</v>
      </c>
      <c r="F16" s="20"/>
      <c r="G16" s="45" t="s">
        <v>66</v>
      </c>
      <c r="H16" s="20"/>
      <c r="I16" s="21" t="s">
        <v>25</v>
      </c>
      <c r="J16" s="18"/>
    </row>
    <row r="17" spans="2:10" ht="17" thickBot="1">
      <c r="B17" s="17"/>
      <c r="C17" s="45" t="s">
        <v>24</v>
      </c>
      <c r="D17" s="5" t="s">
        <v>59</v>
      </c>
      <c r="E17" s="47">
        <v>0</v>
      </c>
      <c r="F17" s="20"/>
      <c r="G17" s="45" t="s">
        <v>67</v>
      </c>
      <c r="H17" s="20"/>
      <c r="I17" s="21" t="s">
        <v>25</v>
      </c>
      <c r="J17" s="18"/>
    </row>
    <row r="18" spans="2:10" ht="17" thickBot="1">
      <c r="B18" s="17"/>
      <c r="C18" s="45" t="s">
        <v>53</v>
      </c>
      <c r="D18" s="5" t="s">
        <v>59</v>
      </c>
      <c r="E18" s="47">
        <v>0</v>
      </c>
      <c r="F18" s="20"/>
      <c r="G18" s="45" t="s">
        <v>62</v>
      </c>
      <c r="H18" s="20"/>
      <c r="I18" s="21" t="s">
        <v>25</v>
      </c>
      <c r="J18" s="18"/>
    </row>
    <row r="19" spans="2:10" ht="17" thickBot="1">
      <c r="B19" s="17"/>
      <c r="C19" s="45" t="s">
        <v>54</v>
      </c>
      <c r="D19" s="5" t="s">
        <v>60</v>
      </c>
      <c r="E19" s="47">
        <f>'Research data'!F22</f>
        <v>4800000</v>
      </c>
      <c r="F19" s="20"/>
      <c r="G19" s="45" t="s">
        <v>63</v>
      </c>
      <c r="H19" s="20"/>
      <c r="I19" s="21" t="s">
        <v>93</v>
      </c>
      <c r="J19" s="18"/>
    </row>
    <row r="20" spans="2:10" ht="17" thickBot="1">
      <c r="B20" s="17"/>
      <c r="C20" s="45" t="s">
        <v>55</v>
      </c>
      <c r="D20" s="5" t="s">
        <v>61</v>
      </c>
      <c r="E20" s="35">
        <v>0</v>
      </c>
      <c r="F20" s="20"/>
      <c r="G20" s="45" t="s">
        <v>64</v>
      </c>
      <c r="H20" s="20"/>
      <c r="I20" s="21" t="s">
        <v>93</v>
      </c>
      <c r="J20" s="18"/>
    </row>
    <row r="21" spans="2:10" ht="17" thickBot="1">
      <c r="B21" s="17"/>
      <c r="C21" s="45" t="s">
        <v>56</v>
      </c>
      <c r="D21" s="5" t="s">
        <v>61</v>
      </c>
      <c r="E21" s="35">
        <v>0</v>
      </c>
      <c r="F21" s="20"/>
      <c r="G21" s="45" t="s">
        <v>65</v>
      </c>
      <c r="H21" s="20"/>
      <c r="I21" s="21" t="s">
        <v>25</v>
      </c>
      <c r="J21" s="18"/>
    </row>
    <row r="22" spans="2:10" ht="17" thickBot="1">
      <c r="B22" s="17"/>
      <c r="C22" s="46" t="s">
        <v>58</v>
      </c>
      <c r="D22" s="5" t="s">
        <v>95</v>
      </c>
      <c r="E22" s="49">
        <v>0.04</v>
      </c>
      <c r="F22" s="20"/>
      <c r="G22" s="20" t="s">
        <v>69</v>
      </c>
      <c r="H22" s="20"/>
      <c r="I22" s="77" t="s">
        <v>130</v>
      </c>
      <c r="J22" s="18"/>
    </row>
    <row r="23" spans="2:10" ht="17" thickBot="1">
      <c r="B23" s="17"/>
      <c r="C23" s="45" t="s">
        <v>72</v>
      </c>
      <c r="D23" s="5" t="s">
        <v>73</v>
      </c>
      <c r="E23" s="44">
        <v>1</v>
      </c>
      <c r="F23" s="20"/>
      <c r="G23" s="45"/>
      <c r="H23" s="20"/>
      <c r="I23" s="76" t="s">
        <v>25</v>
      </c>
      <c r="J23" s="18"/>
    </row>
    <row r="24" spans="2:10">
      <c r="B24" s="17"/>
      <c r="C24" s="30"/>
      <c r="D24" s="31"/>
      <c r="E24" s="23"/>
      <c r="J24" s="18"/>
    </row>
    <row r="25" spans="2:10" ht="17" thickBot="1">
      <c r="B25" s="17"/>
      <c r="C25" s="9" t="s">
        <v>4</v>
      </c>
      <c r="D25" s="31"/>
      <c r="E25" s="34"/>
      <c r="I25" s="14"/>
      <c r="J25" s="18"/>
    </row>
    <row r="26" spans="2:10" ht="17" thickBot="1">
      <c r="B26" s="17"/>
      <c r="C26" s="46" t="s">
        <v>57</v>
      </c>
      <c r="D26" s="5" t="s">
        <v>1</v>
      </c>
      <c r="E26" s="51">
        <f>'Research data'!F14</f>
        <v>3.5</v>
      </c>
      <c r="F26" s="20"/>
      <c r="G26" s="45" t="s">
        <v>68</v>
      </c>
      <c r="H26" s="20"/>
      <c r="I26" s="57" t="s">
        <v>25</v>
      </c>
      <c r="J26" s="18"/>
    </row>
    <row r="27" spans="2:10" ht="17" thickBot="1">
      <c r="B27" s="17"/>
      <c r="C27" s="46" t="s">
        <v>22</v>
      </c>
      <c r="D27" s="5" t="s">
        <v>1</v>
      </c>
      <c r="E27" s="58">
        <f>'Research data'!F13</f>
        <v>30</v>
      </c>
      <c r="F27" s="20"/>
      <c r="G27" s="29" t="s">
        <v>27</v>
      </c>
      <c r="H27" s="20"/>
      <c r="I27" s="57" t="s">
        <v>122</v>
      </c>
      <c r="J27" s="18"/>
    </row>
    <row r="28" spans="2:10" ht="17" thickBot="1">
      <c r="B28" s="17"/>
      <c r="C28" s="29" t="s">
        <v>26</v>
      </c>
      <c r="D28" s="5" t="s">
        <v>2</v>
      </c>
      <c r="E28" s="36">
        <v>0</v>
      </c>
      <c r="F28" s="20"/>
      <c r="G28" s="45" t="s">
        <v>70</v>
      </c>
      <c r="H28" s="20"/>
      <c r="I28" s="21" t="s">
        <v>25</v>
      </c>
      <c r="J28" s="18"/>
    </row>
    <row r="29" spans="2:10" ht="17" thickBot="1">
      <c r="B29" s="19"/>
      <c r="C29" s="26"/>
      <c r="D29" s="27"/>
      <c r="E29" s="14"/>
      <c r="F29" s="14"/>
      <c r="G29" s="14"/>
      <c r="H29" s="14"/>
      <c r="I29" s="14"/>
      <c r="J29" s="25"/>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R29"/>
  <sheetViews>
    <sheetView workbookViewId="0">
      <selection activeCell="S13" sqref="S13"/>
    </sheetView>
  </sheetViews>
  <sheetFormatPr baseColWidth="10" defaultColWidth="10.6640625" defaultRowHeight="16"/>
  <cols>
    <col min="1" max="2" width="2.1640625" style="48" customWidth="1"/>
    <col min="3" max="3" width="37.1640625" style="48" customWidth="1"/>
    <col min="4" max="4" width="8.83203125" style="48" customWidth="1"/>
    <col min="5" max="5" width="3.5" style="48" customWidth="1"/>
    <col min="6" max="6" width="9.5" style="48" customWidth="1"/>
    <col min="7" max="7" width="2.1640625" style="48" customWidth="1"/>
    <col min="8" max="8" width="10.5" style="48" customWidth="1"/>
    <col min="9" max="9" width="2.1640625" style="48" customWidth="1"/>
    <col min="10" max="10" width="13.33203125" style="48" customWidth="1"/>
    <col min="11" max="11" width="3.33203125" style="48" customWidth="1"/>
    <col min="12" max="12" width="9" style="48" customWidth="1"/>
    <col min="13" max="13" width="2.1640625" style="48" customWidth="1"/>
    <col min="14" max="14" width="9.33203125" style="48" customWidth="1"/>
    <col min="15" max="15" width="2.1640625" style="48" customWidth="1"/>
    <col min="16" max="16" width="7.5" style="48" customWidth="1"/>
    <col min="17" max="17" width="2.1640625" style="48" customWidth="1"/>
    <col min="18" max="18" width="70.83203125" style="48" customWidth="1"/>
    <col min="19" max="16384" width="10.6640625" style="48"/>
  </cols>
  <sheetData>
    <row r="1" spans="2:18" ht="17" thickBot="1"/>
    <row r="2" spans="2:18">
      <c r="B2" s="52"/>
      <c r="C2" s="53"/>
      <c r="D2" s="53"/>
      <c r="E2" s="53"/>
      <c r="F2" s="4"/>
      <c r="G2" s="4"/>
      <c r="H2" s="4"/>
      <c r="I2" s="53"/>
      <c r="J2" s="53"/>
      <c r="K2" s="53"/>
      <c r="L2" s="53"/>
      <c r="M2" s="53"/>
      <c r="N2" s="53"/>
      <c r="O2" s="53"/>
      <c r="P2" s="53"/>
      <c r="Q2" s="53"/>
      <c r="R2" s="97"/>
    </row>
    <row r="3" spans="2:18" s="1" customFormat="1">
      <c r="B3" s="7"/>
      <c r="C3" s="98" t="s">
        <v>33</v>
      </c>
      <c r="D3" s="1" t="s">
        <v>7</v>
      </c>
      <c r="E3" s="3"/>
      <c r="F3" s="3" t="s">
        <v>30</v>
      </c>
      <c r="G3" s="3"/>
      <c r="H3" s="3" t="s">
        <v>74</v>
      </c>
      <c r="I3" s="3"/>
      <c r="J3" s="3" t="s">
        <v>122</v>
      </c>
      <c r="K3" s="3"/>
      <c r="L3" s="3" t="s">
        <v>75</v>
      </c>
      <c r="M3" s="3"/>
      <c r="N3" s="3" t="s">
        <v>76</v>
      </c>
      <c r="O3" s="3"/>
      <c r="P3" s="3" t="s">
        <v>77</v>
      </c>
      <c r="Q3" s="3"/>
      <c r="R3" s="99" t="s">
        <v>17</v>
      </c>
    </row>
    <row r="4" spans="2:18">
      <c r="B4" s="54"/>
      <c r="C4" s="59"/>
      <c r="D4" s="38"/>
      <c r="E4" s="100"/>
      <c r="R4" s="101"/>
    </row>
    <row r="5" spans="2:18" ht="17" thickBot="1">
      <c r="B5" s="54"/>
      <c r="C5" s="9" t="s">
        <v>28</v>
      </c>
      <c r="E5" s="98"/>
      <c r="R5" s="101"/>
    </row>
    <row r="6" spans="2:18" ht="17" thickBot="1">
      <c r="B6" s="54"/>
      <c r="C6" s="102" t="s">
        <v>132</v>
      </c>
      <c r="D6" s="103" t="s">
        <v>32</v>
      </c>
      <c r="E6" s="98"/>
      <c r="F6" s="56">
        <f>ROUND(F7/F9,1)</f>
        <v>222.2</v>
      </c>
      <c r="R6" s="101"/>
    </row>
    <row r="7" spans="2:18" ht="17" thickBot="1">
      <c r="B7" s="54"/>
      <c r="C7" s="102" t="s">
        <v>13</v>
      </c>
      <c r="D7" s="104" t="s">
        <v>32</v>
      </c>
      <c r="E7" s="105"/>
      <c r="F7" s="55">
        <f>ROUND(60,0)</f>
        <v>60</v>
      </c>
      <c r="H7" s="55">
        <v>60</v>
      </c>
      <c r="J7" s="106"/>
      <c r="L7" s="106"/>
      <c r="N7" s="106"/>
      <c r="O7" s="106"/>
      <c r="P7" s="106"/>
      <c r="R7" s="107"/>
    </row>
    <row r="8" spans="2:18" ht="17" thickBot="1">
      <c r="B8" s="54"/>
      <c r="C8" s="108" t="s">
        <v>102</v>
      </c>
      <c r="D8" s="109" t="s">
        <v>32</v>
      </c>
      <c r="E8" s="105"/>
      <c r="F8" s="55">
        <f>ROUND(33.3,1)</f>
        <v>33.299999999999997</v>
      </c>
      <c r="H8" s="106"/>
      <c r="J8" s="106"/>
      <c r="L8" s="106"/>
      <c r="N8" s="106"/>
      <c r="O8" s="106"/>
      <c r="P8" s="106"/>
      <c r="R8" s="107"/>
    </row>
    <row r="9" spans="2:18" ht="17" thickBot="1">
      <c r="B9" s="54"/>
      <c r="C9" s="110" t="s">
        <v>100</v>
      </c>
      <c r="D9" s="109" t="s">
        <v>95</v>
      </c>
      <c r="E9" s="105"/>
      <c r="F9" s="79">
        <f>H9/100</f>
        <v>0.27</v>
      </c>
      <c r="H9" s="55">
        <f>Notes!D20</f>
        <v>27</v>
      </c>
      <c r="J9" s="106"/>
      <c r="L9" s="106"/>
      <c r="N9" s="106"/>
      <c r="O9" s="106"/>
      <c r="P9" s="106"/>
      <c r="R9" s="111"/>
    </row>
    <row r="10" spans="2:18" ht="17" thickBot="1">
      <c r="B10" s="54"/>
      <c r="C10" s="112" t="s">
        <v>101</v>
      </c>
      <c r="D10" s="113" t="s">
        <v>95</v>
      </c>
      <c r="F10" s="70">
        <f>H10/100</f>
        <v>0.15</v>
      </c>
      <c r="H10" s="57">
        <f>Notes!D21</f>
        <v>15</v>
      </c>
      <c r="R10" s="111"/>
    </row>
    <row r="11" spans="2:18">
      <c r="B11" s="54"/>
      <c r="R11" s="111"/>
    </row>
    <row r="12" spans="2:18" ht="17" thickBot="1">
      <c r="B12" s="54"/>
      <c r="C12" s="9" t="s">
        <v>4</v>
      </c>
      <c r="D12" s="9"/>
      <c r="E12" s="9"/>
      <c r="R12" s="111"/>
    </row>
    <row r="13" spans="2:18" ht="17" thickBot="1">
      <c r="B13" s="54"/>
      <c r="C13" s="110" t="s">
        <v>98</v>
      </c>
      <c r="D13" s="104" t="s">
        <v>1</v>
      </c>
      <c r="E13" s="105"/>
      <c r="F13" s="55">
        <f>ROUND(30,0)</f>
        <v>30</v>
      </c>
      <c r="H13" s="106"/>
      <c r="J13" s="55">
        <f>Notes!E70</f>
        <v>30</v>
      </c>
      <c r="L13" s="55">
        <f>Notes!$E$53</f>
        <v>20</v>
      </c>
      <c r="N13" s="114"/>
      <c r="O13" s="106"/>
      <c r="P13" s="114"/>
      <c r="R13" s="115"/>
    </row>
    <row r="14" spans="2:18" ht="17" thickBot="1">
      <c r="B14" s="54"/>
      <c r="C14" s="110" t="s">
        <v>99</v>
      </c>
      <c r="D14" s="104" t="s">
        <v>1</v>
      </c>
      <c r="E14" s="105"/>
      <c r="F14" s="56">
        <f>ROUND(3.5,1)</f>
        <v>3.5</v>
      </c>
      <c r="H14" s="106"/>
      <c r="J14" s="106"/>
      <c r="L14" s="56">
        <f>Notes!$E$47</f>
        <v>2.5</v>
      </c>
      <c r="N14" s="69"/>
      <c r="O14" s="106"/>
      <c r="P14" s="69"/>
      <c r="R14" s="115"/>
    </row>
    <row r="15" spans="2:18">
      <c r="B15" s="54"/>
      <c r="J15" s="106"/>
      <c r="L15" s="106"/>
      <c r="N15" s="106"/>
      <c r="O15" s="106"/>
      <c r="P15" s="106"/>
      <c r="R15" s="107" t="s">
        <v>78</v>
      </c>
    </row>
    <row r="16" spans="2:18">
      <c r="B16" s="54"/>
      <c r="C16" s="116"/>
      <c r="D16" s="105"/>
      <c r="E16" s="105"/>
      <c r="F16" s="106"/>
      <c r="H16" s="106"/>
      <c r="J16" s="106"/>
      <c r="L16" s="106"/>
      <c r="N16" s="106"/>
      <c r="O16" s="106"/>
      <c r="P16" s="106"/>
      <c r="R16" s="107" t="s">
        <v>78</v>
      </c>
    </row>
    <row r="17" spans="2:18">
      <c r="B17" s="54"/>
      <c r="C17" s="116"/>
      <c r="D17" s="105"/>
      <c r="E17" s="105"/>
      <c r="F17" s="106"/>
      <c r="H17" s="106"/>
      <c r="J17" s="106"/>
      <c r="L17" s="106"/>
      <c r="N17" s="106"/>
      <c r="O17" s="106"/>
      <c r="P17" s="106"/>
      <c r="R17" s="107"/>
    </row>
    <row r="18" spans="2:18" ht="17" thickBot="1">
      <c r="B18" s="54"/>
      <c r="C18" s="9" t="s">
        <v>31</v>
      </c>
      <c r="D18" s="9"/>
      <c r="E18" s="9"/>
      <c r="R18" s="111"/>
    </row>
    <row r="19" spans="2:18" ht="17" thickBot="1">
      <c r="B19" s="54"/>
      <c r="C19" s="117" t="s">
        <v>81</v>
      </c>
      <c r="D19" s="117" t="s">
        <v>59</v>
      </c>
      <c r="E19" s="100"/>
      <c r="F19" s="55">
        <f>ROUND(F20*F7*1000,2)</f>
        <v>162000000</v>
      </c>
      <c r="H19" s="55">
        <f>H20*H7*1000</f>
        <v>162000000</v>
      </c>
      <c r="J19" s="118"/>
      <c r="L19" s="118"/>
      <c r="N19" s="118"/>
      <c r="R19" s="111"/>
    </row>
    <row r="20" spans="2:18" ht="17" thickBot="1">
      <c r="B20" s="54"/>
      <c r="C20" s="117" t="s">
        <v>19</v>
      </c>
      <c r="D20" s="119" t="s">
        <v>104</v>
      </c>
      <c r="E20" s="9"/>
      <c r="F20" s="55">
        <v>2700</v>
      </c>
      <c r="H20" s="57">
        <f>Notes!D19</f>
        <v>2700</v>
      </c>
      <c r="N20" s="118"/>
      <c r="O20" s="118"/>
      <c r="P20" s="118"/>
      <c r="R20" s="120" t="s">
        <v>124</v>
      </c>
    </row>
    <row r="21" spans="2:18" ht="17" thickBot="1">
      <c r="B21" s="54"/>
      <c r="C21" s="121" t="s">
        <v>108</v>
      </c>
      <c r="D21" s="117" t="s">
        <v>59</v>
      </c>
      <c r="E21" s="9"/>
      <c r="F21" s="55">
        <f>F22+F25</f>
        <v>4800000</v>
      </c>
      <c r="H21" s="57">
        <f>Notes!D37</f>
        <v>4800000</v>
      </c>
      <c r="R21" s="111"/>
    </row>
    <row r="22" spans="2:18" ht="17" thickBot="1">
      <c r="B22" s="54"/>
      <c r="C22" s="122" t="s">
        <v>97</v>
      </c>
      <c r="D22" s="117" t="s">
        <v>60</v>
      </c>
      <c r="E22" s="123"/>
      <c r="F22" s="55">
        <f>ROUND(F23*F7*1000,2)</f>
        <v>4800000</v>
      </c>
      <c r="R22" s="124" t="s">
        <v>103</v>
      </c>
    </row>
    <row r="23" spans="2:18" ht="17" thickBot="1">
      <c r="B23" s="54"/>
      <c r="C23" s="122" t="s">
        <v>97</v>
      </c>
      <c r="D23" s="121" t="s">
        <v>105</v>
      </c>
      <c r="E23" s="123"/>
      <c r="F23" s="55">
        <v>80</v>
      </c>
      <c r="R23" s="107" t="s">
        <v>82</v>
      </c>
    </row>
    <row r="24" spans="2:18" ht="17" thickBot="1">
      <c r="B24" s="54"/>
      <c r="C24" s="122" t="s">
        <v>84</v>
      </c>
      <c r="D24" s="104" t="s">
        <v>61</v>
      </c>
      <c r="E24" s="123"/>
      <c r="F24" s="55">
        <v>0</v>
      </c>
      <c r="R24" s="125"/>
    </row>
    <row r="25" spans="2:18" ht="17" thickBot="1">
      <c r="B25" s="54"/>
      <c r="C25" s="122" t="s">
        <v>109</v>
      </c>
      <c r="D25" s="104" t="s">
        <v>60</v>
      </c>
      <c r="E25" s="126"/>
      <c r="F25" s="55">
        <v>0</v>
      </c>
      <c r="R25" s="125"/>
    </row>
    <row r="26" spans="2:18" ht="17" thickBot="1">
      <c r="B26" s="54"/>
      <c r="C26" s="122" t="s">
        <v>85</v>
      </c>
      <c r="D26" s="119" t="s">
        <v>106</v>
      </c>
      <c r="E26" s="126"/>
      <c r="F26" s="55">
        <v>0</v>
      </c>
      <c r="R26" s="125"/>
    </row>
    <row r="27" spans="2:18" ht="17" thickBot="1">
      <c r="B27" s="54"/>
      <c r="C27" s="5" t="s">
        <v>96</v>
      </c>
      <c r="D27" s="45" t="s">
        <v>83</v>
      </c>
      <c r="E27" s="126"/>
      <c r="F27" s="55">
        <v>6000</v>
      </c>
      <c r="R27" s="125"/>
    </row>
    <row r="28" spans="2:18" ht="17" thickBot="1">
      <c r="B28" s="54"/>
      <c r="C28" s="127" t="s">
        <v>110</v>
      </c>
      <c r="D28" s="128" t="s">
        <v>107</v>
      </c>
      <c r="E28" s="126"/>
      <c r="F28" s="55">
        <f>F27*F7</f>
        <v>360000</v>
      </c>
      <c r="R28" s="125"/>
    </row>
    <row r="29" spans="2:18" ht="17" thickBot="1">
      <c r="B29" s="129"/>
      <c r="C29" s="130"/>
      <c r="D29" s="130"/>
      <c r="E29" s="130"/>
      <c r="F29" s="130"/>
      <c r="G29" s="130"/>
      <c r="H29" s="130"/>
      <c r="I29" s="130"/>
      <c r="J29" s="130"/>
      <c r="K29" s="130"/>
      <c r="L29" s="130"/>
      <c r="M29" s="130"/>
      <c r="N29" s="130"/>
      <c r="O29" s="130"/>
      <c r="P29" s="130"/>
      <c r="Q29" s="130"/>
      <c r="R29" s="131"/>
    </row>
  </sheetData>
  <conditionalFormatting sqref="R23">
    <cfRule type="colorScale" priority="1">
      <colorScale>
        <cfvo type="min"/>
        <cfvo type="max"/>
        <color rgb="FFFF7128"/>
        <color rgb="FFFFEF9C"/>
      </colorScale>
    </cfRule>
  </conditionalFormatting>
  <hyperlinks>
    <hyperlink ref="R23" r:id="rId1" location="issuecomment-18284357" xr:uid="{00000000-0004-0000-0200-000000000000}"/>
    <hyperlink ref="R15:R16" r:id="rId2" display="Google maps" xr:uid="{00000000-0004-0000-0200-000001000000}"/>
    <hyperlink ref="R15" r:id="rId3" xr:uid="{00000000-0004-0000-0200-000002000000}"/>
  </hyperlinks>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20"/>
  <sheetViews>
    <sheetView workbookViewId="0">
      <selection activeCell="B2" sqref="B2:K20"/>
    </sheetView>
  </sheetViews>
  <sheetFormatPr baseColWidth="10" defaultColWidth="33.1640625" defaultRowHeight="16"/>
  <cols>
    <col min="1" max="1" width="10.1640625" style="60" customWidth="1"/>
    <col min="2" max="2" width="5.6640625" style="60" customWidth="1"/>
    <col min="3" max="3" width="30.33203125" style="60" customWidth="1"/>
    <col min="4" max="4" width="3.1640625" style="60" customWidth="1"/>
    <col min="5" max="5" width="26.6640625" style="60" customWidth="1"/>
    <col min="6" max="6" width="10.33203125" style="60" customWidth="1"/>
    <col min="7" max="9" width="12.1640625" style="60" customWidth="1"/>
    <col min="10" max="10" width="32.6640625" style="61" customWidth="1"/>
    <col min="11" max="11" width="105.5" style="60" customWidth="1"/>
    <col min="12" max="16384" width="33.1640625" style="60"/>
  </cols>
  <sheetData>
    <row r="1" spans="2:11" ht="17" thickBot="1"/>
    <row r="2" spans="2:11">
      <c r="B2" s="62"/>
      <c r="C2" s="63"/>
      <c r="D2" s="63"/>
      <c r="E2" s="63"/>
      <c r="F2" s="63"/>
      <c r="G2" s="63"/>
      <c r="H2" s="63"/>
      <c r="I2" s="63"/>
      <c r="J2" s="64"/>
      <c r="K2" s="132"/>
    </row>
    <row r="3" spans="2:11">
      <c r="B3" s="65"/>
      <c r="C3" s="133" t="s">
        <v>12</v>
      </c>
      <c r="D3" s="133"/>
      <c r="E3" s="133"/>
      <c r="F3" s="133"/>
      <c r="G3" s="133"/>
      <c r="H3" s="133"/>
      <c r="I3" s="133"/>
      <c r="J3" s="134"/>
      <c r="K3" s="135"/>
    </row>
    <row r="4" spans="2:11">
      <c r="B4" s="65"/>
      <c r="K4" s="135"/>
    </row>
    <row r="5" spans="2:11">
      <c r="B5" s="66"/>
      <c r="C5" s="67" t="s">
        <v>14</v>
      </c>
      <c r="D5" s="67"/>
      <c r="E5" s="67" t="s">
        <v>0</v>
      </c>
      <c r="F5" s="67" t="s">
        <v>10</v>
      </c>
      <c r="G5" s="67" t="s">
        <v>15</v>
      </c>
      <c r="H5" s="67" t="s">
        <v>111</v>
      </c>
      <c r="I5" s="67" t="s">
        <v>86</v>
      </c>
      <c r="J5" s="68" t="s">
        <v>125</v>
      </c>
      <c r="K5" s="136" t="s">
        <v>8</v>
      </c>
    </row>
    <row r="6" spans="2:11">
      <c r="B6" s="65"/>
      <c r="C6" s="133"/>
      <c r="D6" s="133"/>
      <c r="E6" s="133"/>
      <c r="F6" s="133"/>
      <c r="G6" s="133"/>
      <c r="H6" s="133"/>
      <c r="I6" s="133"/>
      <c r="J6" s="134"/>
      <c r="K6" s="137"/>
    </row>
    <row r="7" spans="2:11">
      <c r="B7" s="65"/>
      <c r="C7" s="138"/>
      <c r="D7" s="138"/>
      <c r="E7" s="60" t="s">
        <v>119</v>
      </c>
      <c r="F7" s="60" t="s">
        <v>87</v>
      </c>
      <c r="G7" s="61" t="s">
        <v>20</v>
      </c>
      <c r="H7" s="61" t="s">
        <v>20</v>
      </c>
      <c r="I7" s="61"/>
      <c r="J7" s="61" t="s">
        <v>126</v>
      </c>
      <c r="K7" s="139" t="s">
        <v>88</v>
      </c>
    </row>
    <row r="8" spans="2:11">
      <c r="B8" s="65"/>
      <c r="C8" s="140" t="s">
        <v>80</v>
      </c>
      <c r="D8" s="141"/>
      <c r="G8" s="61"/>
      <c r="H8" s="61"/>
      <c r="I8" s="61"/>
      <c r="K8" s="135"/>
    </row>
    <row r="9" spans="2:11">
      <c r="B9" s="65"/>
      <c r="C9" s="142"/>
      <c r="D9" s="138"/>
      <c r="G9" s="61"/>
      <c r="H9" s="61"/>
      <c r="I9" s="61"/>
      <c r="K9" s="135"/>
    </row>
    <row r="10" spans="2:11" ht="34">
      <c r="B10" s="65"/>
      <c r="C10" s="138"/>
      <c r="D10" s="138"/>
      <c r="E10" s="138" t="s">
        <v>75</v>
      </c>
      <c r="F10" s="143" t="s">
        <v>21</v>
      </c>
      <c r="G10" s="144">
        <v>2000</v>
      </c>
      <c r="H10" s="144" t="s">
        <v>123</v>
      </c>
      <c r="I10" s="143"/>
      <c r="J10" s="144" t="s">
        <v>127</v>
      </c>
      <c r="K10" s="145" t="s">
        <v>89</v>
      </c>
    </row>
    <row r="11" spans="2:11">
      <c r="B11" s="65"/>
      <c r="C11" s="146" t="s">
        <v>79</v>
      </c>
      <c r="D11" s="147"/>
      <c r="E11" s="138"/>
      <c r="F11" s="143"/>
      <c r="G11" s="144"/>
      <c r="H11" s="144"/>
      <c r="I11" s="144"/>
      <c r="J11" s="144"/>
      <c r="K11" s="148"/>
    </row>
    <row r="12" spans="2:11">
      <c r="B12" s="65"/>
      <c r="C12" s="140"/>
      <c r="D12" s="141"/>
      <c r="E12" s="138"/>
      <c r="F12" s="143"/>
      <c r="G12" s="144"/>
      <c r="H12" s="144"/>
      <c r="I12" s="144"/>
      <c r="J12" s="144"/>
      <c r="K12" s="148"/>
    </row>
    <row r="13" spans="2:11">
      <c r="B13" s="65"/>
      <c r="C13" s="138"/>
      <c r="D13" s="138"/>
      <c r="E13" s="138" t="s">
        <v>74</v>
      </c>
      <c r="F13" s="60" t="s">
        <v>5</v>
      </c>
      <c r="G13" s="61" t="s">
        <v>90</v>
      </c>
      <c r="H13" s="61" t="s">
        <v>90</v>
      </c>
      <c r="I13" s="61"/>
      <c r="J13" s="61" t="s">
        <v>128</v>
      </c>
      <c r="K13" s="145"/>
    </row>
    <row r="14" spans="2:11">
      <c r="B14" s="65"/>
      <c r="C14" s="142" t="s">
        <v>19</v>
      </c>
      <c r="D14" s="138"/>
      <c r="E14" s="138"/>
      <c r="K14" s="145"/>
    </row>
    <row r="15" spans="2:11">
      <c r="B15" s="65"/>
      <c r="C15" s="142" t="s">
        <v>91</v>
      </c>
      <c r="D15" s="138"/>
      <c r="E15" s="138"/>
      <c r="K15" s="148"/>
    </row>
    <row r="16" spans="2:11">
      <c r="B16" s="65"/>
      <c r="C16" s="142"/>
      <c r="D16" s="138"/>
      <c r="E16" s="138"/>
      <c r="K16" s="148"/>
    </row>
    <row r="17" spans="2:11">
      <c r="B17" s="65"/>
      <c r="C17" s="138"/>
      <c r="D17" s="138"/>
      <c r="E17" s="138" t="s">
        <v>92</v>
      </c>
      <c r="F17" s="60" t="s">
        <v>5</v>
      </c>
      <c r="G17" s="61">
        <v>2013</v>
      </c>
      <c r="H17" s="61" t="s">
        <v>116</v>
      </c>
      <c r="I17" s="61"/>
      <c r="K17" s="145" t="s">
        <v>93</v>
      </c>
    </row>
    <row r="18" spans="2:11">
      <c r="B18" s="65"/>
      <c r="C18" s="142" t="s">
        <v>94</v>
      </c>
      <c r="D18" s="138"/>
      <c r="E18" s="138"/>
      <c r="K18" s="148"/>
    </row>
    <row r="19" spans="2:11">
      <c r="B19" s="65"/>
      <c r="C19" s="142" t="s">
        <v>85</v>
      </c>
      <c r="D19" s="138"/>
      <c r="F19" s="138"/>
      <c r="G19" s="138"/>
      <c r="H19" s="138"/>
      <c r="I19" s="138"/>
      <c r="J19" s="149"/>
      <c r="K19" s="148"/>
    </row>
    <row r="20" spans="2:11" ht="17" thickBot="1">
      <c r="B20" s="150"/>
      <c r="C20" s="151"/>
      <c r="D20" s="151"/>
      <c r="E20" s="152"/>
      <c r="F20" s="151"/>
      <c r="G20" s="151"/>
      <c r="H20" s="151"/>
      <c r="I20" s="151"/>
      <c r="J20" s="153"/>
      <c r="K20" s="154"/>
    </row>
  </sheetData>
  <hyperlinks>
    <hyperlink ref="K7" r:id="rId1" xr:uid="{00000000-0004-0000-0300-000000000000}"/>
    <hyperlink ref="K17" r:id="rId2" location="issuecomment-18284357" xr:uid="{00000000-0004-0000-0300-000001000000}"/>
  </hyperlinks>
  <pageMargins left="0.75" right="0.75" top="1" bottom="1" header="0.5" footer="0.5"/>
  <pageSetup paperSize="9" orientation="portrait" horizontalDpi="4294967292" verticalDpi="4294967292"/>
  <ignoredErrors>
    <ignoredError sqref="G13:H13 G7:H7 H17 H10"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79"/>
  <sheetViews>
    <sheetView workbookViewId="0">
      <selection activeCell="N22" sqref="N22"/>
    </sheetView>
  </sheetViews>
  <sheetFormatPr baseColWidth="10" defaultColWidth="10.6640625" defaultRowHeight="16"/>
  <cols>
    <col min="1" max="1" width="6.33203125" style="71" customWidth="1"/>
    <col min="2" max="2" width="5.5" style="71" customWidth="1"/>
    <col min="3" max="16384" width="10.6640625" style="71"/>
  </cols>
  <sheetData>
    <row r="1" spans="2:14" ht="17" thickBot="1"/>
    <row r="2" spans="2:14">
      <c r="B2" s="72"/>
      <c r="C2" s="73"/>
      <c r="D2" s="73"/>
      <c r="E2" s="73"/>
      <c r="F2" s="73"/>
      <c r="G2" s="73"/>
      <c r="H2" s="73"/>
      <c r="I2" s="73"/>
      <c r="J2" s="73"/>
      <c r="K2" s="73"/>
      <c r="L2" s="73"/>
      <c r="M2" s="73"/>
      <c r="N2" s="73"/>
    </row>
    <row r="3" spans="2:14" s="1" customFormat="1">
      <c r="B3" s="75"/>
      <c r="C3" s="3" t="s">
        <v>0</v>
      </c>
      <c r="D3" s="3" t="s">
        <v>112</v>
      </c>
      <c r="E3" s="3"/>
      <c r="F3" s="3"/>
      <c r="G3" s="3"/>
      <c r="H3" s="3"/>
      <c r="I3" s="3"/>
      <c r="J3" s="3"/>
      <c r="K3" s="3"/>
      <c r="L3" s="3"/>
      <c r="M3" s="3"/>
      <c r="N3" s="3"/>
    </row>
    <row r="4" spans="2:14">
      <c r="B4" s="74"/>
    </row>
    <row r="5" spans="2:14">
      <c r="B5" s="74"/>
    </row>
    <row r="6" spans="2:14">
      <c r="B6" s="74"/>
      <c r="C6" s="71" t="s">
        <v>74</v>
      </c>
    </row>
    <row r="7" spans="2:14">
      <c r="B7" s="74"/>
      <c r="C7" s="71" t="s">
        <v>113</v>
      </c>
    </row>
    <row r="8" spans="2:14">
      <c r="B8" s="74"/>
    </row>
    <row r="9" spans="2:14">
      <c r="B9" s="74"/>
    </row>
    <row r="10" spans="2:14">
      <c r="B10" s="74"/>
    </row>
    <row r="11" spans="2:14">
      <c r="B11" s="74"/>
    </row>
    <row r="12" spans="2:14">
      <c r="B12" s="74"/>
    </row>
    <row r="13" spans="2:14">
      <c r="B13" s="74"/>
    </row>
    <row r="14" spans="2:14">
      <c r="B14" s="74"/>
    </row>
    <row r="15" spans="2:14">
      <c r="B15" s="74"/>
    </row>
    <row r="16" spans="2:14">
      <c r="B16" s="74"/>
    </row>
    <row r="17" spans="2:5">
      <c r="B17" s="74"/>
    </row>
    <row r="18" spans="2:5">
      <c r="B18" s="74"/>
    </row>
    <row r="19" spans="2:5">
      <c r="B19" s="74"/>
      <c r="D19" s="71">
        <v>2700</v>
      </c>
      <c r="E19" s="71" t="s">
        <v>115</v>
      </c>
    </row>
    <row r="20" spans="2:5">
      <c r="B20" s="74"/>
      <c r="D20" s="71">
        <v>27</v>
      </c>
      <c r="E20" s="71" t="s">
        <v>95</v>
      </c>
    </row>
    <row r="21" spans="2:5">
      <c r="B21" s="74"/>
      <c r="D21" s="71">
        <v>15</v>
      </c>
      <c r="E21" s="71" t="s">
        <v>95</v>
      </c>
    </row>
    <row r="22" spans="2:5">
      <c r="B22" s="74"/>
    </row>
    <row r="23" spans="2:5">
      <c r="B23" s="74"/>
    </row>
    <row r="24" spans="2:5">
      <c r="B24" s="74"/>
      <c r="C24" s="71" t="s">
        <v>114</v>
      </c>
    </row>
    <row r="25" spans="2:5">
      <c r="B25" s="74"/>
    </row>
    <row r="26" spans="2:5">
      <c r="B26" s="74"/>
    </row>
    <row r="27" spans="2:5">
      <c r="B27" s="74"/>
    </row>
    <row r="28" spans="2:5">
      <c r="B28" s="74"/>
    </row>
    <row r="29" spans="2:5">
      <c r="B29" s="74"/>
    </row>
    <row r="30" spans="2:5">
      <c r="B30" s="74"/>
    </row>
    <row r="31" spans="2:5">
      <c r="B31" s="74"/>
    </row>
    <row r="32" spans="2:5">
      <c r="B32" s="74"/>
    </row>
    <row r="33" spans="2:6">
      <c r="B33" s="74"/>
    </row>
    <row r="34" spans="2:6">
      <c r="B34" s="74"/>
    </row>
    <row r="35" spans="2:6">
      <c r="B35" s="74"/>
    </row>
    <row r="36" spans="2:6">
      <c r="B36" s="74"/>
    </row>
    <row r="37" spans="2:6">
      <c r="B37" s="74"/>
      <c r="D37" s="71">
        <v>4800000</v>
      </c>
      <c r="E37" s="71" t="s">
        <v>59</v>
      </c>
    </row>
    <row r="38" spans="2:6">
      <c r="B38" s="74"/>
    </row>
    <row r="39" spans="2:6">
      <c r="B39" s="74"/>
    </row>
    <row r="40" spans="2:6">
      <c r="B40" s="74"/>
    </row>
    <row r="41" spans="2:6">
      <c r="B41" s="74"/>
    </row>
    <row r="42" spans="2:6">
      <c r="B42" s="74"/>
      <c r="C42" s="71" t="s">
        <v>117</v>
      </c>
    </row>
    <row r="43" spans="2:6">
      <c r="B43" s="74"/>
      <c r="C43" s="71" t="s">
        <v>118</v>
      </c>
    </row>
    <row r="44" spans="2:6">
      <c r="B44" s="74"/>
    </row>
    <row r="45" spans="2:6">
      <c r="B45" s="74"/>
    </row>
    <row r="46" spans="2:6">
      <c r="B46" s="74"/>
    </row>
    <row r="47" spans="2:6">
      <c r="B47" s="74"/>
      <c r="E47" s="71">
        <v>2.5</v>
      </c>
      <c r="F47" s="71" t="s">
        <v>121</v>
      </c>
    </row>
    <row r="48" spans="2:6">
      <c r="B48" s="74"/>
    </row>
    <row r="49" spans="2:6">
      <c r="B49" s="74"/>
    </row>
    <row r="50" spans="2:6">
      <c r="B50" s="74"/>
    </row>
    <row r="51" spans="2:6">
      <c r="B51" s="74"/>
    </row>
    <row r="52" spans="2:6">
      <c r="B52" s="74"/>
    </row>
    <row r="53" spans="2:6">
      <c r="B53" s="74"/>
      <c r="E53" s="71">
        <v>20</v>
      </c>
      <c r="F53" s="71" t="s">
        <v>121</v>
      </c>
    </row>
    <row r="54" spans="2:6">
      <c r="B54" s="74"/>
    </row>
    <row r="55" spans="2:6">
      <c r="B55" s="74"/>
    </row>
    <row r="56" spans="2:6">
      <c r="B56" s="74"/>
    </row>
    <row r="57" spans="2:6">
      <c r="B57" s="74"/>
    </row>
    <row r="58" spans="2:6">
      <c r="B58" s="74"/>
    </row>
    <row r="59" spans="2:6">
      <c r="B59" s="74"/>
    </row>
    <row r="60" spans="2:6">
      <c r="B60" s="74"/>
    </row>
    <row r="61" spans="2:6">
      <c r="B61" s="74"/>
      <c r="C61" s="71" t="s">
        <v>119</v>
      </c>
    </row>
    <row r="62" spans="2:6">
      <c r="B62" s="74"/>
      <c r="C62" s="71" t="s">
        <v>120</v>
      </c>
    </row>
    <row r="63" spans="2:6">
      <c r="B63" s="74"/>
    </row>
    <row r="64" spans="2:6">
      <c r="B64" s="74"/>
    </row>
    <row r="65" spans="2:6">
      <c r="B65" s="74"/>
    </row>
    <row r="66" spans="2:6">
      <c r="B66" s="74"/>
    </row>
    <row r="67" spans="2:6">
      <c r="B67" s="74"/>
    </row>
    <row r="68" spans="2:6">
      <c r="B68" s="74"/>
    </row>
    <row r="69" spans="2:6">
      <c r="B69" s="74"/>
    </row>
    <row r="70" spans="2:6">
      <c r="B70" s="74"/>
      <c r="E70" s="71">
        <v>30</v>
      </c>
      <c r="F70" s="71" t="s">
        <v>121</v>
      </c>
    </row>
    <row r="71" spans="2:6">
      <c r="B71" s="74"/>
    </row>
    <row r="72" spans="2:6">
      <c r="B72" s="74"/>
    </row>
    <row r="73" spans="2:6">
      <c r="B73" s="74"/>
    </row>
    <row r="74" spans="2:6">
      <c r="B74" s="74"/>
    </row>
    <row r="75" spans="2:6">
      <c r="B75" s="74"/>
    </row>
    <row r="76" spans="2:6">
      <c r="B76" s="74"/>
    </row>
    <row r="77" spans="2:6">
      <c r="B77" s="74"/>
    </row>
    <row r="78" spans="2:6">
      <c r="B78" s="74"/>
    </row>
    <row r="79" spans="2:6">
      <c r="B79" s="74"/>
    </row>
  </sheetData>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Roos de Kok</cp:lastModifiedBy>
  <dcterms:created xsi:type="dcterms:W3CDTF">2011-10-26T09:05:09Z</dcterms:created>
  <dcterms:modified xsi:type="dcterms:W3CDTF">2023-08-17T08:48:53Z</dcterms:modified>
</cp:coreProperties>
</file>