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9CC4C0DA-FA3E-B74B-B401-B68562B95280}" xr6:coauthVersionLast="47" xr6:coauthVersionMax="47" xr10:uidLastSave="{00000000-0000-0000-0000-000000000000}"/>
  <bookViews>
    <workbookView xWindow="-2220" yWindow="-24280" windowWidth="33000" windowHeight="20280" tabRatio="762" activeTab="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11" i="13" l="1"/>
  <c r="H11" i="13"/>
  <c r="E26" i="12" s="1"/>
  <c r="N12" i="13"/>
  <c r="H12" i="13"/>
  <c r="E27" i="12" s="1"/>
  <c r="H7" i="13"/>
  <c r="H18" i="13" s="1"/>
  <c r="E19" i="12" s="1"/>
  <c r="L16" i="13"/>
  <c r="J16" i="13"/>
  <c r="E15" i="16"/>
  <c r="H24" i="13" l="1"/>
  <c r="H20" i="13" s="1"/>
  <c r="H21" i="13" s="1"/>
  <c r="H6" i="13"/>
  <c r="E12" i="12" s="1"/>
  <c r="H15" i="13"/>
  <c r="E15" i="12" s="1"/>
  <c r="H17" i="13"/>
  <c r="E20" i="12"/>
</calcChain>
</file>

<file path=xl/sharedStrings.xml><?xml version="1.0" encoding="utf-8"?>
<sst xmlns="http://schemas.openxmlformats.org/spreadsheetml/2006/main" count="199" uniqueCount="144">
  <si>
    <t>Source</t>
  </si>
  <si>
    <t>Construction time</t>
  </si>
  <si>
    <t>years</t>
  </si>
  <si>
    <t>%</t>
  </si>
  <si>
    <t>-</t>
  </si>
  <si>
    <t>Technical lifetime</t>
  </si>
  <si>
    <t>Value</t>
  </si>
  <si>
    <t>Other</t>
  </si>
  <si>
    <t>Initial investment costs</t>
  </si>
  <si>
    <t>NL</t>
  </si>
  <si>
    <t>yes=1, no=0</t>
  </si>
  <si>
    <t>cost_of_installing</t>
  </si>
  <si>
    <t>Definition</t>
  </si>
  <si>
    <t>Unit</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</si>
  <si>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</si>
  <si>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</si>
  <si>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</si>
  <si>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</si>
  <si>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</si>
  <si>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</si>
  <si>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</si>
  <si>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</si>
  <si>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</si>
  <si>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</si>
  <si>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</si>
  <si>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</si>
  <si>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euro/MWh</t>
  </si>
  <si>
    <t xml:space="preserve">       Electricity output capacity</t>
  </si>
  <si>
    <t>Type</t>
  </si>
  <si>
    <t>Date published</t>
  </si>
  <si>
    <t>Attribute</t>
  </si>
  <si>
    <t>euro</t>
  </si>
  <si>
    <t>availability</t>
  </si>
  <si>
    <t>free_co2_factor</t>
  </si>
  <si>
    <t>takes_part_in_ets</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</si>
  <si>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</si>
  <si>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</si>
  <si>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</si>
  <si>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</si>
  <si>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</si>
  <si>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</si>
  <si>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</si>
  <si>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</si>
  <si>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</si>
  <si>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</si>
  <si>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</si>
  <si>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</si>
  <si>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Investment cost with ccs</t>
  </si>
  <si>
    <t>Fixed operational and maintenance costs per year</t>
  </si>
  <si>
    <t>Variable operational and maintenance costs</t>
  </si>
  <si>
    <t>Variable operational and maintenance costs for ccs</t>
  </si>
  <si>
    <t>FLH</t>
  </si>
  <si>
    <t>GitHub Ticket</t>
  </si>
  <si>
    <t>Google maps</t>
  </si>
  <si>
    <t>http://www.iea.org/publications/freepublications/publication/projected_costs.pdf</t>
  </si>
  <si>
    <t>GitHub</t>
  </si>
  <si>
    <t>Date retrived</t>
  </si>
  <si>
    <t xml:space="preserve">        Land use</t>
  </si>
  <si>
    <t>Amer</t>
  </si>
  <si>
    <t>https://www.google.de/maps/@51.7074501,4.8432878,1111m/data=!3m1!1e3</t>
  </si>
  <si>
    <t>13.10.2014</t>
  </si>
  <si>
    <t>EU</t>
  </si>
  <si>
    <t>2013</t>
  </si>
  <si>
    <t>http://mnre.gov.in/file-manager/akshay-urja/march-june-2013/EN/70-73r.pdf</t>
  </si>
  <si>
    <t xml:space="preserve"> Initial investment costs</t>
  </si>
  <si>
    <t>IEA</t>
  </si>
  <si>
    <t>2010</t>
  </si>
  <si>
    <t>Initial investment cost is calculated by adding the extra cost of retrofitting the existed ''energy_chp_ultra_supercritical_coal'' plant</t>
  </si>
  <si>
    <t>https://github.com/quintel/etsource/issues/272#issuecomment-27882429</t>
  </si>
  <si>
    <t>https://github.com/quintel/etsource/issues/272#issuecomment-27882430</t>
  </si>
  <si>
    <t xml:space="preserve">        Fixed operational and maintenance costs</t>
  </si>
  <si>
    <t xml:space="preserve">        Variable operational and maintenance costs</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</si>
  <si>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</si>
  <si>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</si>
  <si>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</si>
  <si>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</si>
  <si>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</si>
  <si>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</si>
  <si>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</si>
  <si>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</si>
  <si>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</si>
  <si>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</si>
  <si>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</si>
  <si>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</si>
  <si>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</si>
  <si>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</si>
  <si>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</si>
  <si>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</si>
  <si>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</si>
  <si>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MW</t>
  </si>
  <si>
    <t>Cost</t>
  </si>
  <si>
    <t>Technical</t>
  </si>
  <si>
    <t>ReTech</t>
  </si>
  <si>
    <t xml:space="preserve">Technical </t>
  </si>
  <si>
    <t>Parameter</t>
  </si>
  <si>
    <t>Costs</t>
  </si>
  <si>
    <t xml:space="preserve">         Initial investment costs </t>
  </si>
  <si>
    <t>Full load hours</t>
  </si>
  <si>
    <t>Comments</t>
  </si>
  <si>
    <t>Notes</t>
  </si>
  <si>
    <t>p.71</t>
  </si>
  <si>
    <t>430-500</t>
  </si>
  <si>
    <t>USD/KW</t>
  </si>
  <si>
    <t>euro/KW</t>
  </si>
  <si>
    <t>p.26</t>
  </si>
  <si>
    <t>300-700</t>
  </si>
  <si>
    <t>EON-FCN</t>
  </si>
  <si>
    <t>p.12</t>
  </si>
  <si>
    <t>Lifetime</t>
  </si>
  <si>
    <t>yr</t>
  </si>
  <si>
    <t>euro/KWe</t>
  </si>
  <si>
    <t xml:space="preserve">Total operational and maintenance costs </t>
  </si>
  <si>
    <t xml:space="preserve"> Fixed operational and maintenance costs </t>
  </si>
  <si>
    <t>Fixedoperationalg and maintenance costs</t>
  </si>
  <si>
    <t>euro/KW/year</t>
  </si>
  <si>
    <t>Production Electricity yearly</t>
  </si>
  <si>
    <t>MWh/year</t>
  </si>
  <si>
    <t>IEA and ReTech reports are used for the initial investment costs</t>
  </si>
  <si>
    <t>The fixed and variable O&amp;M costs are slightly higher than the ''energy_chp_ultra_supercritical_coal'' plant.</t>
  </si>
  <si>
    <t>The calculations for fixed and variable O&amp;M costs are described in detail in:</t>
  </si>
  <si>
    <t>Subject year</t>
  </si>
  <si>
    <t>2012</t>
  </si>
  <si>
    <t>EU,US</t>
  </si>
  <si>
    <t>http://www.iea.org/publications/freepublications/publication/bioenergy.pdf</t>
  </si>
  <si>
    <t>GER</t>
  </si>
  <si>
    <t>https://www.eonerc.rwth-aachen.de/global/show_document.asp?id=aaaaaaaaaagvvlq</t>
  </si>
  <si>
    <r>
      <t>I</t>
    </r>
    <r>
      <rPr>
        <sz val="12"/>
        <color theme="1"/>
        <rFont val="Calibri"/>
        <family val="2"/>
        <scheme val="minor"/>
      </rPr>
      <t>EA</t>
    </r>
    <r>
      <rPr>
        <sz val="12"/>
        <color theme="1"/>
        <rFont val="Calibri"/>
        <family val="2"/>
        <scheme val="minor"/>
      </rPr>
      <t xml:space="preserve">, </t>
    </r>
    <r>
      <rPr>
        <sz val="12"/>
        <color theme="1"/>
        <rFont val="Calibri"/>
        <family val="2"/>
        <scheme val="minor"/>
      </rPr>
      <t>ReTech</t>
    </r>
  </si>
  <si>
    <t>IEAa</t>
  </si>
  <si>
    <t>IEAb</t>
  </si>
  <si>
    <t>The construction time is assumed to be the same with ''energy_chp_ultra_supercritical_coal'' plant</t>
  </si>
  <si>
    <t>p.44</t>
  </si>
  <si>
    <t>ETM Library URL</t>
  </si>
  <si>
    <t>http://refman.et-model.com/publications/1946</t>
  </si>
  <si>
    <t>http://refman.et-model.com/publications/1947</t>
  </si>
  <si>
    <t>http://refman.et-model.com/publications/1442</t>
  </si>
  <si>
    <t>http://refman.et-model.com/publications/1948</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</si>
  <si>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</si>
  <si>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</si>
  <si>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typical_input_capacity</t>
  </si>
  <si>
    <t>input capacity</t>
  </si>
  <si>
    <t>electrical efficiency</t>
  </si>
  <si>
    <t>Duplicate of</t>
  </si>
  <si>
    <t>energy_chp_ultra_supercritical_cofiring_ht_coal.ad</t>
  </si>
  <si>
    <t>energy_chp_ultra_supercritical_cofiring_mt_coal.ad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</si>
</sst>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6" formatCode="0.000"/>
  </numFmts>
  <fonts count="23">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thin">
        <color indexed="64"/>
      </right>
      <top style="medium">
        <color auto="1"/>
      </top>
      <bottom style="medium">
        <color auto="1"/>
      </bottom>
      <diagonal/>
    </border>
  </borders>
  <cellStyleXfs count="234">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alignment vertical="top"/>
      <protection locked="0"/>
    </xf>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44">
    <xf numFmtId="0" fontId="0" fillId="0" borderId="0" xfId="0"/>
    <xf numFmtId="0" fontId="13" fillId="3" borderId="7" xfId="0" applyFont="1" applyFill="1" applyBorder="1"/>
    <xf numFmtId="0" fontId="14" fillId="3" borderId="17" xfId="0" applyFont="1" applyFill="1" applyBorder="1"/>
    <xf numFmtId="0" fontId="13" fillId="3" borderId="13" xfId="0" applyFont="1" applyFill="1" applyBorder="1"/>
    <xf numFmtId="0" fontId="15" fillId="3" borderId="7" xfId="0" applyFont="1" applyFill="1" applyBorder="1" applyAlignment="1">
      <alignment vertical="center"/>
    </xf>
    <xf numFmtId="49" fontId="13" fillId="2" borderId="8" xfId="0" applyNumberFormat="1" applyFont="1" applyFill="1" applyBorder="1" applyAlignment="1">
      <alignment horizontal="left"/>
    </xf>
    <xf numFmtId="0" fontId="15" fillId="3" borderId="1" xfId="0" applyFont="1" applyFill="1" applyBorder="1" applyAlignment="1">
      <alignment vertical="center"/>
    </xf>
    <xf numFmtId="0" fontId="13" fillId="3" borderId="14" xfId="0" applyFont="1" applyFill="1" applyBorder="1"/>
    <xf numFmtId="0" fontId="13" fillId="3" borderId="0" xfId="0" applyFont="1" applyFill="1"/>
    <xf numFmtId="0" fontId="12" fillId="2" borderId="0" xfId="0" applyFont="1" applyFill="1" applyAlignment="1">
      <alignment vertical="center"/>
    </xf>
    <xf numFmtId="1" fontId="12" fillId="2" borderId="0" xfId="0" applyNumberFormat="1" applyFont="1" applyFill="1" applyAlignment="1">
      <alignment vertical="center"/>
    </xf>
    <xf numFmtId="1" fontId="12" fillId="2" borderId="0" xfId="0" applyNumberFormat="1" applyFont="1" applyFill="1" applyAlignment="1">
      <alignment horizontal="right" vertical="center"/>
    </xf>
    <xf numFmtId="2" fontId="12" fillId="2" borderId="0" xfId="0" applyNumberFormat="1" applyFont="1" applyFill="1" applyAlignment="1">
      <alignment horizontal="right" vertical="center"/>
    </xf>
    <xf numFmtId="0" fontId="12" fillId="0" borderId="0" xfId="0" applyFont="1" applyAlignment="1">
      <alignment horizontal="left" vertical="center"/>
    </xf>
    <xf numFmtId="0" fontId="12" fillId="2" borderId="0" xfId="0" applyFont="1" applyFill="1"/>
    <xf numFmtId="0" fontId="12" fillId="2" borderId="9" xfId="0" applyFont="1" applyFill="1" applyBorder="1"/>
    <xf numFmtId="0" fontId="12" fillId="2" borderId="4" xfId="0" applyFont="1" applyFill="1" applyBorder="1"/>
    <xf numFmtId="0" fontId="9" fillId="2" borderId="0" xfId="0" applyFont="1" applyFill="1"/>
    <xf numFmtId="0" fontId="13" fillId="0" borderId="0" xfId="0" applyFont="1"/>
    <xf numFmtId="0" fontId="12" fillId="2" borderId="6" xfId="0" applyFont="1" applyFill="1" applyBorder="1"/>
    <xf numFmtId="0" fontId="13" fillId="3" borderId="17" xfId="0" applyFont="1" applyFill="1" applyBorder="1"/>
    <xf numFmtId="0" fontId="13" fillId="3" borderId="2" xfId="0" applyFont="1" applyFill="1" applyBorder="1"/>
    <xf numFmtId="0" fontId="9" fillId="2" borderId="2" xfId="0" applyFont="1" applyFill="1" applyBorder="1"/>
    <xf numFmtId="0" fontId="16" fillId="3" borderId="0" xfId="0" applyFont="1" applyFill="1"/>
    <xf numFmtId="0" fontId="9" fillId="2" borderId="7" xfId="0" applyFont="1" applyFill="1" applyBorder="1"/>
    <xf numFmtId="0" fontId="14" fillId="3" borderId="0" xfId="0" applyFont="1" applyFill="1"/>
    <xf numFmtId="0" fontId="12" fillId="2" borderId="0" xfId="0" applyFont="1" applyFill="1" applyAlignment="1">
      <alignment horizontal="left" vertical="center"/>
    </xf>
    <xf numFmtId="0" fontId="17" fillId="0" borderId="0" xfId="177" applyFont="1" applyFill="1" applyBorder="1" applyAlignment="1" applyProtection="1"/>
    <xf numFmtId="0" fontId="8" fillId="2" borderId="18" xfId="0" applyFont="1" applyFill="1" applyBorder="1"/>
    <xf numFmtId="0" fontId="8" fillId="2" borderId="0" xfId="0" applyFont="1" applyFill="1"/>
    <xf numFmtId="0" fontId="8" fillId="0" borderId="0" xfId="0" applyFont="1"/>
    <xf numFmtId="0" fontId="8" fillId="2" borderId="3" xfId="0" applyFont="1" applyFill="1" applyBorder="1"/>
    <xf numFmtId="0" fontId="8" fillId="2" borderId="15" xfId="0" applyFont="1" applyFill="1" applyBorder="1"/>
    <xf numFmtId="0" fontId="8" fillId="2" borderId="6" xfId="0" applyFont="1" applyFill="1" applyBorder="1"/>
    <xf numFmtId="0" fontId="8" fillId="2" borderId="10" xfId="0" applyFont="1" applyFill="1" applyBorder="1"/>
    <xf numFmtId="0" fontId="8" fillId="2" borderId="11" xfId="0" applyFont="1" applyFill="1" applyBorder="1"/>
    <xf numFmtId="0" fontId="8" fillId="2" borderId="12" xfId="0" applyFont="1" applyFill="1" applyBorder="1"/>
    <xf numFmtId="0" fontId="18" fillId="2" borderId="0" xfId="0" applyFont="1" applyFill="1"/>
    <xf numFmtId="0" fontId="18" fillId="2" borderId="5" xfId="0" applyFont="1" applyFill="1" applyBorder="1"/>
    <xf numFmtId="2" fontId="8" fillId="2" borderId="18" xfId="0" applyNumberFormat="1" applyFont="1" applyFill="1" applyBorder="1"/>
    <xf numFmtId="164" fontId="8" fillId="2" borderId="18" xfId="0" applyNumberFormat="1" applyFont="1" applyFill="1" applyBorder="1"/>
    <xf numFmtId="0" fontId="7" fillId="2" borderId="0" xfId="0" applyFont="1" applyFill="1"/>
    <xf numFmtId="0" fontId="19" fillId="2" borderId="0" xfId="0" applyFont="1" applyFill="1"/>
    <xf numFmtId="49" fontId="19" fillId="2" borderId="0" xfId="0" applyNumberFormat="1" applyFont="1" applyFill="1"/>
    <xf numFmtId="0" fontId="19" fillId="2" borderId="3" xfId="0" applyFont="1" applyFill="1" applyBorder="1"/>
    <xf numFmtId="0" fontId="19" fillId="2" borderId="4" xfId="0" applyFont="1" applyFill="1" applyBorder="1"/>
    <xf numFmtId="49" fontId="19" fillId="2" borderId="4" xfId="0" applyNumberFormat="1" applyFont="1" applyFill="1" applyBorder="1"/>
    <xf numFmtId="0" fontId="19" fillId="2" borderId="6" xfId="0" applyFont="1" applyFill="1" applyBorder="1"/>
    <xf numFmtId="0" fontId="20" fillId="2" borderId="0" xfId="0" applyFont="1" applyFill="1"/>
    <xf numFmtId="49" fontId="20" fillId="2" borderId="0" xfId="0" applyNumberFormat="1" applyFont="1" applyFill="1"/>
    <xf numFmtId="0" fontId="20" fillId="2" borderId="9" xfId="0" applyFont="1" applyFill="1" applyBorder="1"/>
    <xf numFmtId="49" fontId="20" fillId="2" borderId="9" xfId="0" applyNumberFormat="1" applyFont="1" applyFill="1" applyBorder="1"/>
    <xf numFmtId="0" fontId="19" fillId="2" borderId="0" xfId="0" applyFont="1" applyFill="1" applyAlignment="1">
      <alignment vertical="top"/>
    </xf>
    <xf numFmtId="0" fontId="19" fillId="2" borderId="0" xfId="0" applyFont="1" applyFill="1" applyAlignment="1">
      <alignment vertical="top" wrapText="1"/>
    </xf>
    <xf numFmtId="49" fontId="19" fillId="2" borderId="0" xfId="0" applyNumberFormat="1" applyFont="1" applyFill="1" applyAlignment="1">
      <alignment vertical="top" wrapText="1"/>
    </xf>
    <xf numFmtId="0" fontId="19" fillId="2" borderId="0" xfId="177" applyFont="1" applyFill="1" applyBorder="1" applyAlignment="1" applyProtection="1">
      <alignment vertical="top"/>
    </xf>
    <xf numFmtId="0" fontId="19" fillId="0" borderId="0" xfId="0" applyFont="1" applyAlignment="1">
      <alignment vertical="top"/>
    </xf>
    <xf numFmtId="49" fontId="19" fillId="2" borderId="0" xfId="0" applyNumberFormat="1" applyFont="1" applyFill="1" applyAlignment="1">
      <alignment vertical="top"/>
    </xf>
    <xf numFmtId="0" fontId="19" fillId="2" borderId="0" xfId="177" applyFont="1" applyFill="1" applyBorder="1" applyAlignment="1" applyProtection="1"/>
    <xf numFmtId="2" fontId="7" fillId="2" borderId="0" xfId="0" applyNumberFormat="1" applyFont="1" applyFill="1"/>
    <xf numFmtId="0" fontId="6" fillId="2" borderId="18" xfId="0" applyFont="1" applyFill="1" applyBorder="1"/>
    <xf numFmtId="0" fontId="12" fillId="2" borderId="17" xfId="0" applyFont="1" applyFill="1" applyBorder="1"/>
    <xf numFmtId="0" fontId="12" fillId="2" borderId="7" xfId="0" applyFont="1" applyFill="1" applyBorder="1"/>
    <xf numFmtId="0" fontId="5" fillId="2" borderId="7" xfId="0" applyFont="1" applyFill="1" applyBorder="1"/>
    <xf numFmtId="164" fontId="8" fillId="2" borderId="21" xfId="0" applyNumberFormat="1" applyFont="1" applyFill="1" applyBorder="1"/>
    <xf numFmtId="0" fontId="13" fillId="2" borderId="0" xfId="0" applyFont="1" applyFill="1"/>
    <xf numFmtId="164" fontId="8" fillId="2" borderId="0" xfId="0" applyNumberFormat="1" applyFont="1" applyFill="1"/>
    <xf numFmtId="0" fontId="12" fillId="2" borderId="16" xfId="0" applyFont="1" applyFill="1" applyBorder="1"/>
    <xf numFmtId="0" fontId="14" fillId="2" borderId="9" xfId="0" applyFont="1" applyFill="1" applyBorder="1"/>
    <xf numFmtId="0" fontId="18" fillId="2" borderId="19" xfId="0" applyFont="1" applyFill="1" applyBorder="1"/>
    <xf numFmtId="0" fontId="8" fillId="2" borderId="5" xfId="0" applyFont="1" applyFill="1" applyBorder="1"/>
    <xf numFmtId="0" fontId="19" fillId="0" borderId="0" xfId="0" applyFont="1" applyAlignment="1">
      <alignment horizontal="left" vertical="center" indent="2"/>
    </xf>
    <xf numFmtId="0" fontId="19" fillId="2" borderId="0" xfId="0" applyFont="1" applyFill="1" applyAlignment="1">
      <alignment horizontal="left" vertical="center" indent="2"/>
    </xf>
    <xf numFmtId="164" fontId="19" fillId="2" borderId="0" xfId="0" applyNumberFormat="1" applyFont="1" applyFill="1" applyAlignment="1">
      <alignment horizontal="left" vertical="center" indent="2"/>
    </xf>
    <xf numFmtId="164" fontId="19" fillId="0" borderId="0" xfId="0" applyNumberFormat="1" applyFont="1" applyAlignment="1">
      <alignment horizontal="left" vertical="center" indent="2"/>
    </xf>
    <xf numFmtId="0" fontId="12" fillId="2" borderId="9" xfId="0" applyFont="1" applyFill="1" applyBorder="1" applyAlignment="1">
      <alignment vertical="center"/>
    </xf>
    <xf numFmtId="2" fontId="12" fillId="2" borderId="0" xfId="0" applyNumberFormat="1" applyFont="1" applyFill="1" applyAlignment="1">
      <alignment vertical="center"/>
    </xf>
    <xf numFmtId="2" fontId="12" fillId="2" borderId="9" xfId="0" applyNumberFormat="1" applyFont="1" applyFill="1" applyBorder="1" applyAlignment="1">
      <alignment vertical="center"/>
    </xf>
    <xf numFmtId="0" fontId="4" fillId="2" borderId="0" xfId="0" applyFont="1" applyFill="1"/>
    <xf numFmtId="0" fontId="4" fillId="2" borderId="3" xfId="0" applyFont="1" applyFill="1" applyBorder="1"/>
    <xf numFmtId="0" fontId="4" fillId="2" borderId="4" xfId="0" applyFont="1" applyFill="1" applyBorder="1"/>
    <xf numFmtId="2" fontId="4" fillId="2" borderId="4" xfId="0" applyNumberFormat="1" applyFont="1" applyFill="1" applyBorder="1"/>
    <xf numFmtId="0" fontId="4" fillId="2" borderId="6" xfId="0" applyFont="1" applyFill="1" applyBorder="1"/>
    <xf numFmtId="0" fontId="4" fillId="2" borderId="0" xfId="0" applyFont="1" applyFill="1" applyAlignment="1">
      <alignment horizontal="left" vertical="center"/>
    </xf>
    <xf numFmtId="1" fontId="4" fillId="2" borderId="0" xfId="0" applyNumberFormat="1" applyFont="1" applyFill="1" applyAlignment="1">
      <alignment vertical="center"/>
    </xf>
    <xf numFmtId="0" fontId="4" fillId="2" borderId="5" xfId="0" applyFont="1" applyFill="1" applyBorder="1"/>
    <xf numFmtId="0" fontId="4" fillId="0" borderId="0" xfId="0" applyFont="1"/>
    <xf numFmtId="0" fontId="4" fillId="0" borderId="0" xfId="0" applyFont="1" applyAlignment="1">
      <alignment horizontal="left" vertical="center"/>
    </xf>
    <xf numFmtId="166" fontId="4" fillId="0" borderId="0" xfId="0" applyNumberFormat="1" applyFont="1" applyAlignment="1">
      <alignment vertical="center"/>
    </xf>
    <xf numFmtId="166" fontId="4" fillId="2" borderId="0" xfId="0" applyNumberFormat="1" applyFont="1" applyFill="1" applyAlignment="1">
      <alignment vertical="center"/>
    </xf>
    <xf numFmtId="164" fontId="4" fillId="2" borderId="18" xfId="0" applyNumberFormat="1" applyFont="1" applyFill="1" applyBorder="1" applyAlignment="1">
      <alignment vertical="center"/>
    </xf>
    <xf numFmtId="1" fontId="4" fillId="2" borderId="0" xfId="0" applyNumberFormat="1" applyFont="1" applyFill="1"/>
    <xf numFmtId="2" fontId="4" fillId="2" borderId="0" xfId="0" applyNumberFormat="1" applyFont="1" applyFill="1" applyAlignment="1">
      <alignment vertical="center"/>
    </xf>
    <xf numFmtId="2" fontId="4" fillId="2" borderId="0" xfId="0" applyNumberFormat="1" applyFont="1" applyFill="1"/>
    <xf numFmtId="164" fontId="4" fillId="0" borderId="0" xfId="0" applyNumberFormat="1" applyFont="1" applyAlignment="1">
      <alignment horizontal="left" vertical="center" indent="2"/>
    </xf>
    <xf numFmtId="164" fontId="4" fillId="2" borderId="18" xfId="0" applyNumberFormat="1" applyFont="1" applyFill="1" applyBorder="1" applyAlignment="1">
      <alignment horizontal="right" vertical="center"/>
    </xf>
    <xf numFmtId="2" fontId="4" fillId="2" borderId="0" xfId="0" applyNumberFormat="1" applyFont="1" applyFill="1" applyAlignment="1">
      <alignment horizontal="right" vertical="center"/>
    </xf>
    <xf numFmtId="164" fontId="4" fillId="2" borderId="0" xfId="0" applyNumberFormat="1" applyFont="1" applyFill="1" applyAlignment="1">
      <alignment vertical="center"/>
    </xf>
    <xf numFmtId="0" fontId="4" fillId="0" borderId="0" xfId="0" applyFont="1" applyAlignment="1">
      <alignment horizontal="left" vertical="center" indent="2"/>
    </xf>
    <xf numFmtId="1" fontId="4" fillId="2" borderId="21" xfId="0" applyNumberFormat="1" applyFont="1" applyFill="1" applyBorder="1" applyAlignment="1">
      <alignment horizontal="right" vertical="center"/>
    </xf>
    <xf numFmtId="10" fontId="4" fillId="2" borderId="0" xfId="0" applyNumberFormat="1" applyFont="1" applyFill="1" applyAlignment="1">
      <alignment horizontal="left" vertical="center" indent="2"/>
    </xf>
    <xf numFmtId="2" fontId="4" fillId="2" borderId="18" xfId="0" applyNumberFormat="1" applyFont="1" applyFill="1" applyBorder="1" applyAlignment="1">
      <alignment horizontal="right" vertical="center"/>
    </xf>
    <xf numFmtId="3" fontId="4" fillId="0" borderId="0" xfId="0" applyNumberFormat="1" applyFont="1" applyAlignment="1">
      <alignment horizontal="left" vertical="center" indent="2"/>
    </xf>
    <xf numFmtId="2" fontId="4" fillId="2" borderId="20" xfId="0" applyNumberFormat="1" applyFont="1" applyFill="1" applyBorder="1" applyAlignment="1">
      <alignment horizontal="right" vertical="center"/>
    </xf>
    <xf numFmtId="1" fontId="4" fillId="2" borderId="0" xfId="0" applyNumberFormat="1" applyFont="1" applyFill="1" applyAlignment="1">
      <alignment horizontal="right" vertical="center"/>
    </xf>
    <xf numFmtId="3" fontId="4" fillId="0" borderId="11" xfId="0" applyNumberFormat="1" applyFont="1" applyBorder="1" applyAlignment="1">
      <alignment horizontal="left" vertical="center" indent="3"/>
    </xf>
    <xf numFmtId="3" fontId="4" fillId="0" borderId="0" xfId="0" applyNumberFormat="1" applyFont="1" applyAlignment="1">
      <alignment horizontal="left" vertical="center" indent="3"/>
    </xf>
    <xf numFmtId="2" fontId="4" fillId="2" borderId="18" xfId="0" applyNumberFormat="1" applyFont="1" applyFill="1" applyBorder="1"/>
    <xf numFmtId="1" fontId="4" fillId="2" borderId="18" xfId="0" applyNumberFormat="1" applyFont="1" applyFill="1" applyBorder="1" applyAlignment="1">
      <alignment horizontal="right" vertical="center"/>
    </xf>
    <xf numFmtId="0" fontId="4" fillId="2" borderId="18" xfId="0" applyFont="1" applyFill="1" applyBorder="1"/>
    <xf numFmtId="0" fontId="19" fillId="2" borderId="0" xfId="0" applyFont="1" applyFill="1" applyAlignment="1">
      <alignment horizontal="left"/>
    </xf>
    <xf numFmtId="0" fontId="12" fillId="2" borderId="3" xfId="0" applyFont="1" applyFill="1" applyBorder="1"/>
    <xf numFmtId="0" fontId="12" fillId="2" borderId="15" xfId="0" applyFont="1" applyFill="1" applyBorder="1"/>
    <xf numFmtId="0" fontId="12" fillId="2" borderId="19" xfId="0" applyFont="1" applyFill="1" applyBorder="1"/>
    <xf numFmtId="0" fontId="3" fillId="0" borderId="0" xfId="0" applyFont="1"/>
    <xf numFmtId="0" fontId="21" fillId="12" borderId="18" xfId="0" applyFont="1" applyFill="1" applyBorder="1"/>
    <xf numFmtId="0" fontId="2" fillId="0" borderId="0" xfId="0" applyFont="1"/>
    <xf numFmtId="166" fontId="2" fillId="0" borderId="0" xfId="0" applyNumberFormat="1" applyFont="1" applyAlignment="1">
      <alignment vertical="center"/>
    </xf>
    <xf numFmtId="0" fontId="2" fillId="2" borderId="0" xfId="0" applyFont="1" applyFill="1"/>
    <xf numFmtId="0" fontId="14" fillId="3" borderId="7" xfId="0" applyFont="1" applyFill="1" applyBorder="1"/>
    <xf numFmtId="0" fontId="13" fillId="3" borderId="8" xfId="0" applyFont="1" applyFill="1" applyBorder="1"/>
    <xf numFmtId="0" fontId="5" fillId="2" borderId="13" xfId="0" applyFont="1" applyFill="1" applyBorder="1"/>
    <xf numFmtId="0" fontId="5" fillId="2" borderId="8" xfId="0" applyFont="1" applyFill="1" applyBorder="1"/>
    <xf numFmtId="0" fontId="22" fillId="2" borderId="8" xfId="0" applyFont="1" applyFill="1" applyBorder="1"/>
    <xf numFmtId="0" fontId="12" fillId="2" borderId="8" xfId="0" applyFont="1" applyFill="1" applyBorder="1"/>
    <xf numFmtId="0" fontId="5" fillId="2" borderId="22" xfId="0" applyFont="1" applyFill="1" applyBorder="1"/>
    <xf numFmtId="0" fontId="5" fillId="4" borderId="8" xfId="0" applyFont="1" applyFill="1" applyBorder="1"/>
    <xf numFmtId="0" fontId="5" fillId="5" borderId="8" xfId="0" applyFont="1" applyFill="1" applyBorder="1"/>
    <xf numFmtId="0" fontId="5" fillId="6" borderId="8" xfId="0" applyFont="1" applyFill="1" applyBorder="1"/>
    <xf numFmtId="0" fontId="5" fillId="7" borderId="8" xfId="0" applyFont="1" applyFill="1" applyBorder="1"/>
    <xf numFmtId="0" fontId="5" fillId="8" borderId="8" xfId="0" applyFont="1" applyFill="1" applyBorder="1"/>
    <xf numFmtId="0" fontId="5" fillId="9" borderId="8" xfId="0" applyFont="1" applyFill="1" applyBorder="1"/>
    <xf numFmtId="0" fontId="5" fillId="10" borderId="8" xfId="0" applyFont="1" applyFill="1" applyBorder="1"/>
    <xf numFmtId="0" fontId="5" fillId="2" borderId="1" xfId="0" applyFont="1" applyFill="1" applyBorder="1"/>
    <xf numFmtId="0" fontId="5" fillId="11" borderId="14" xfId="0" applyFont="1" applyFill="1" applyBorder="1"/>
    <xf numFmtId="0" fontId="21" fillId="12" borderId="17" xfId="0" applyFont="1" applyFill="1" applyBorder="1" applyAlignment="1">
      <alignment horizontal="left" vertical="top" wrapText="1"/>
    </xf>
    <xf numFmtId="0" fontId="21" fillId="12" borderId="2" xfId="0" applyFont="1" applyFill="1" applyBorder="1" applyAlignment="1">
      <alignment horizontal="left" vertical="top" wrapText="1"/>
    </xf>
    <xf numFmtId="0" fontId="21" fillId="12" borderId="13" xfId="0" applyFont="1" applyFill="1" applyBorder="1" applyAlignment="1">
      <alignment horizontal="left" vertical="top" wrapText="1"/>
    </xf>
    <xf numFmtId="0" fontId="21" fillId="12" borderId="7" xfId="0" applyFont="1" applyFill="1" applyBorder="1" applyAlignment="1">
      <alignment horizontal="left" vertical="top" wrapText="1"/>
    </xf>
    <xf numFmtId="0" fontId="21" fillId="12" borderId="0" xfId="0" applyFont="1" applyFill="1" applyAlignment="1">
      <alignment horizontal="left" vertical="top" wrapText="1"/>
    </xf>
    <xf numFmtId="0" fontId="21" fillId="12" borderId="8" xfId="0" applyFont="1" applyFill="1" applyBorder="1" applyAlignment="1">
      <alignment horizontal="left" vertical="top" wrapText="1"/>
    </xf>
    <xf numFmtId="0" fontId="21" fillId="12" borderId="1" xfId="0" applyFont="1" applyFill="1" applyBorder="1" applyAlignment="1">
      <alignment horizontal="left" vertical="top" wrapText="1"/>
    </xf>
    <xf numFmtId="0" fontId="21" fillId="12" borderId="9" xfId="0" applyFont="1" applyFill="1" applyBorder="1" applyAlignment="1">
      <alignment horizontal="left" vertical="top" wrapText="1"/>
    </xf>
    <xf numFmtId="0" fontId="21" fillId="12" borderId="14" xfId="0" applyFont="1" applyFill="1" applyBorder="1" applyAlignment="1">
      <alignment horizontal="left" vertical="top" wrapText="1"/>
    </xf>
  </cellXfs>
  <cellStyles count="2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50800</xdr:colOff>
      <xdr:row>3</xdr:row>
      <xdr:rowOff>101600</xdr:rowOff>
    </xdr:from>
    <xdr:to>
      <xdr:col>9</xdr:col>
      <xdr:colOff>596900</xdr:colOff>
      <xdr:row>21</xdr:row>
      <xdr:rowOff>121800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562600" y="685800"/>
          <a:ext cx="3784600" cy="3449200"/>
        </a:xfrm>
        <a:prstGeom prst="rect">
          <a:avLst/>
        </a:prstGeom>
      </xdr:spPr>
    </xdr:pic>
    <xdr:clientData/>
  </xdr:twoCellAnchor>
  <xdr:twoCellAnchor editAs="oneCell">
    <xdr:from>
      <xdr:col>5</xdr:col>
      <xdr:colOff>444500</xdr:colOff>
      <xdr:row>56</xdr:row>
      <xdr:rowOff>50800</xdr:rowOff>
    </xdr:from>
    <xdr:to>
      <xdr:col>13</xdr:col>
      <xdr:colOff>215900</xdr:colOff>
      <xdr:row>72</xdr:row>
      <xdr:rowOff>38100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5080000" y="7861300"/>
          <a:ext cx="8001000" cy="2844800"/>
        </a:xfrm>
        <a:prstGeom prst="rect">
          <a:avLst/>
        </a:prstGeom>
      </xdr:spPr>
    </xdr:pic>
    <xdr:clientData/>
  </xdr:twoCellAnchor>
  <xdr:twoCellAnchor editAs="oneCell">
    <xdr:from>
      <xdr:col>5</xdr:col>
      <xdr:colOff>671140</xdr:colOff>
      <xdr:row>21</xdr:row>
      <xdr:rowOff>102969</xdr:rowOff>
    </xdr:from>
    <xdr:to>
      <xdr:col>12</xdr:col>
      <xdr:colOff>749300</xdr:colOff>
      <xdr:row>37</xdr:row>
      <xdr:rowOff>76201</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5306640" y="4103469"/>
          <a:ext cx="7431460" cy="3021232"/>
        </a:xfrm>
        <a:prstGeom prst="rect">
          <a:avLst/>
        </a:prstGeom>
      </xdr:spPr>
    </xdr:pic>
    <xdr:clientData/>
  </xdr:twoCellAnchor>
  <xdr:twoCellAnchor editAs="oneCell">
    <xdr:from>
      <xdr:col>5</xdr:col>
      <xdr:colOff>609600</xdr:colOff>
      <xdr:row>39</xdr:row>
      <xdr:rowOff>88900</xdr:rowOff>
    </xdr:from>
    <xdr:to>
      <xdr:col>13</xdr:col>
      <xdr:colOff>0</xdr:colOff>
      <xdr:row>54</xdr:row>
      <xdr:rowOff>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5245100" y="7518400"/>
          <a:ext cx="7721600" cy="2768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github.com/quintel/etsource/issues/272" TargetMode="External"/><Relationship Id="rId1" Type="http://schemas.openxmlformats.org/officeDocument/2006/relationships/hyperlink" Target="https://www.google.de/maps/@51.7074501,4.8432878,1111m/data=!3m1!1e3"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google.de/maps/@51.7074501,4.8432878,1111m/data=!3m1!1e3" TargetMode="External"/><Relationship Id="rId2" Type="http://schemas.openxmlformats.org/officeDocument/2006/relationships/hyperlink" Target="https://github.com/quintel/etsource/issues/272" TargetMode="External"/><Relationship Id="rId1" Type="http://schemas.openxmlformats.org/officeDocument/2006/relationships/hyperlink" Target="http://mnre.gov.in/file-manager/akshay-urja/march-june-2013/EN/70-73r.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4"/>
  <sheetViews>
    <sheetView workbookViewId="0">
      <selection activeCell="I15" sqref="I15"/>
    </sheetView>
  </sheetViews>
  <sheetFormatPr baseColWidth="10" defaultColWidth="10.7109375" defaultRowHeight="16"/>
  <cols>
    <col min="1" max="1" width="3.42578125" style="24" customWidth="1"/>
    <col min="2" max="2" width="11.28515625" style="17" customWidth="1"/>
    <col min="3" max="3" width="44.140625" style="17" customWidth="1"/>
    <col min="4" max="16384" width="10.7109375" style="17"/>
  </cols>
  <sheetData>
    <row r="1" spans="1:3" s="22" customFormat="1">
      <c r="A1" s="20"/>
      <c r="B1" s="21"/>
      <c r="C1" s="21"/>
    </row>
    <row r="2" spans="1:3" ht="21">
      <c r="A2" s="1"/>
      <c r="B2" s="23" t="s">
        <v>15</v>
      </c>
      <c r="C2" s="23"/>
    </row>
    <row r="3" spans="1:3">
      <c r="A3" s="1"/>
      <c r="B3" s="8"/>
      <c r="C3" s="8"/>
    </row>
    <row r="4" spans="1:3">
      <c r="A4" s="1"/>
      <c r="B4" s="2" t="s">
        <v>16</v>
      </c>
      <c r="C4" s="3" t="s">
        <v>143</v>
      </c>
    </row>
    <row r="5" spans="1:3">
      <c r="A5" s="1"/>
      <c r="B5" s="119" t="s">
        <v>141</v>
      </c>
      <c r="C5" s="120" t="s">
        <v>142</v>
      </c>
    </row>
    <row r="6" spans="1:3">
      <c r="A6" s="1"/>
      <c r="B6" s="4" t="s">
        <v>72</v>
      </c>
      <c r="C6" s="5" t="s">
        <v>73</v>
      </c>
    </row>
    <row r="7" spans="1:3">
      <c r="A7" s="1"/>
      <c r="B7" s="6" t="s">
        <v>18</v>
      </c>
      <c r="C7" s="7" t="s">
        <v>19</v>
      </c>
    </row>
    <row r="8" spans="1:3">
      <c r="A8" s="1"/>
      <c r="B8" s="8"/>
      <c r="C8" s="8"/>
    </row>
    <row r="9" spans="1:3">
      <c r="A9" s="1"/>
      <c r="B9" s="8"/>
      <c r="C9" s="8"/>
    </row>
    <row r="10" spans="1:3">
      <c r="A10" s="1"/>
      <c r="B10" s="61" t="s">
        <v>74</v>
      </c>
      <c r="C10" s="121"/>
    </row>
    <row r="11" spans="1:3">
      <c r="A11" s="1"/>
      <c r="B11" s="62"/>
      <c r="C11" s="122"/>
    </row>
    <row r="12" spans="1:3">
      <c r="A12" s="1"/>
      <c r="B12" s="62" t="s">
        <v>75</v>
      </c>
      <c r="C12" s="123" t="s">
        <v>76</v>
      </c>
    </row>
    <row r="13" spans="1:3" ht="17" thickBot="1">
      <c r="A13" s="1"/>
      <c r="B13" s="62"/>
      <c r="C13" s="124" t="s">
        <v>77</v>
      </c>
    </row>
    <row r="14" spans="1:3" ht="17" thickBot="1">
      <c r="A14" s="1"/>
      <c r="B14" s="62"/>
      <c r="C14" s="125" t="s">
        <v>78</v>
      </c>
    </row>
    <row r="15" spans="1:3">
      <c r="A15" s="1"/>
      <c r="B15" s="62"/>
      <c r="C15" s="122" t="s">
        <v>79</v>
      </c>
    </row>
    <row r="16" spans="1:3">
      <c r="A16" s="1"/>
      <c r="B16" s="62"/>
      <c r="C16" s="122"/>
    </row>
    <row r="17" spans="1:3">
      <c r="A17" s="1"/>
      <c r="B17" s="62" t="s">
        <v>80</v>
      </c>
      <c r="C17" s="126" t="s">
        <v>81</v>
      </c>
    </row>
    <row r="18" spans="1:3">
      <c r="A18" s="1"/>
      <c r="B18" s="62"/>
      <c r="C18" s="127" t="s">
        <v>82</v>
      </c>
    </row>
    <row r="19" spans="1:3">
      <c r="A19" s="1"/>
      <c r="B19" s="62"/>
      <c r="C19" s="128" t="s">
        <v>83</v>
      </c>
    </row>
    <row r="20" spans="1:3">
      <c r="A20" s="1"/>
      <c r="B20" s="62"/>
      <c r="C20" s="129" t="s">
        <v>84</v>
      </c>
    </row>
    <row r="21" spans="1:3">
      <c r="A21" s="1"/>
      <c r="B21" s="63"/>
      <c r="C21" s="130" t="s">
        <v>85</v>
      </c>
    </row>
    <row r="22" spans="1:3">
      <c r="A22" s="1"/>
      <c r="B22" s="63"/>
      <c r="C22" s="131" t="s">
        <v>86</v>
      </c>
    </row>
    <row r="23" spans="1:3">
      <c r="A23" s="1"/>
      <c r="B23" s="63"/>
      <c r="C23" s="132" t="s">
        <v>87</v>
      </c>
    </row>
    <row r="24" spans="1:3">
      <c r="B24" s="133"/>
      <c r="C24" s="134" t="s">
        <v>88</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29"/>
  <sheetViews>
    <sheetView workbookViewId="0">
      <selection activeCell="C26" sqref="A26:XFD26"/>
    </sheetView>
  </sheetViews>
  <sheetFormatPr baseColWidth="10" defaultColWidth="10.7109375" defaultRowHeight="16"/>
  <cols>
    <col min="1" max="1" width="3.28515625" style="29" customWidth="1"/>
    <col min="2" max="2" width="3.140625" style="29" customWidth="1"/>
    <col min="3" max="3" width="46.85546875" style="29" customWidth="1"/>
    <col min="4" max="4" width="13.7109375" style="29" customWidth="1"/>
    <col min="5" max="5" width="17.42578125" style="29" customWidth="1"/>
    <col min="6" max="6" width="4.42578125" style="29" customWidth="1"/>
    <col min="7" max="7" width="45" style="29" customWidth="1"/>
    <col min="8" max="8" width="5.140625" style="29" customWidth="1"/>
    <col min="9" max="9" width="47.7109375" style="29" customWidth="1"/>
    <col min="10" max="10" width="5.42578125" style="29" customWidth="1"/>
    <col min="11" max="16384" width="10.7109375" style="29"/>
  </cols>
  <sheetData>
    <row r="2" spans="2:10">
      <c r="B2" s="135" t="s">
        <v>136</v>
      </c>
      <c r="C2" s="136"/>
      <c r="D2" s="136"/>
      <c r="E2" s="137"/>
    </row>
    <row r="3" spans="2:10">
      <c r="B3" s="138"/>
      <c r="C3" s="139"/>
      <c r="D3" s="139"/>
      <c r="E3" s="140"/>
    </row>
    <row r="4" spans="2:10">
      <c r="B4" s="138"/>
      <c r="C4" s="139"/>
      <c r="D4" s="139"/>
      <c r="E4" s="140"/>
    </row>
    <row r="5" spans="2:10">
      <c r="B5" s="141"/>
      <c r="C5" s="142"/>
      <c r="D5" s="142"/>
      <c r="E5" s="143"/>
    </row>
    <row r="6" spans="2:10" ht="17" thickBot="1"/>
    <row r="7" spans="2:10">
      <c r="B7" s="31"/>
      <c r="C7" s="16"/>
      <c r="D7" s="16"/>
      <c r="E7" s="16"/>
      <c r="F7" s="16"/>
      <c r="G7" s="16"/>
      <c r="H7" s="16"/>
      <c r="I7" s="16"/>
      <c r="J7" s="32"/>
    </row>
    <row r="8" spans="2:10" s="37" customFormat="1" ht="19">
      <c r="B8" s="67"/>
      <c r="C8" s="15" t="s">
        <v>30</v>
      </c>
      <c r="D8" s="68" t="s">
        <v>13</v>
      </c>
      <c r="E8" s="15" t="s">
        <v>6</v>
      </c>
      <c r="F8" s="15"/>
      <c r="G8" s="15" t="s">
        <v>12</v>
      </c>
      <c r="H8" s="15"/>
      <c r="I8" s="15" t="s">
        <v>0</v>
      </c>
      <c r="J8" s="69"/>
    </row>
    <row r="9" spans="2:10" s="37" customFormat="1" ht="16" customHeight="1">
      <c r="B9" s="19"/>
      <c r="C9" s="14"/>
      <c r="D9" s="25"/>
      <c r="E9" s="14"/>
      <c r="F9" s="14"/>
      <c r="G9" s="14"/>
      <c r="H9" s="14"/>
      <c r="I9" s="14"/>
      <c r="J9" s="38"/>
    </row>
    <row r="10" spans="2:10" s="37" customFormat="1" ht="17" customHeight="1" thickBot="1">
      <c r="B10" s="19"/>
      <c r="C10" s="14" t="s">
        <v>91</v>
      </c>
      <c r="D10" s="25"/>
      <c r="E10" s="14"/>
      <c r="F10" s="14"/>
      <c r="G10" s="14"/>
      <c r="H10" s="14"/>
      <c r="I10" s="14"/>
      <c r="J10" s="38"/>
    </row>
    <row r="11" spans="2:10" ht="17" thickBot="1">
      <c r="B11" s="33"/>
      <c r="C11" s="30" t="s">
        <v>32</v>
      </c>
      <c r="D11" s="18" t="s">
        <v>4</v>
      </c>
      <c r="E11" s="39">
        <v>0.9</v>
      </c>
      <c r="F11" s="30"/>
      <c r="G11" s="30"/>
      <c r="H11" s="30"/>
      <c r="I11" s="28" t="s">
        <v>46</v>
      </c>
      <c r="J11" s="70"/>
    </row>
    <row r="12" spans="2:10" ht="17" thickBot="1">
      <c r="B12" s="33"/>
      <c r="C12" s="30" t="s">
        <v>138</v>
      </c>
      <c r="D12" s="18" t="s">
        <v>89</v>
      </c>
      <c r="E12" s="40">
        <f>'Research data'!H6</f>
        <v>1739.1</v>
      </c>
      <c r="F12" s="30"/>
      <c r="G12" s="116" t="s">
        <v>139</v>
      </c>
      <c r="H12" s="30"/>
      <c r="I12" s="28" t="s">
        <v>46</v>
      </c>
      <c r="J12" s="70"/>
    </row>
    <row r="13" spans="2:10">
      <c r="B13" s="33"/>
      <c r="D13" s="65"/>
      <c r="E13" s="66"/>
      <c r="J13" s="70"/>
    </row>
    <row r="14" spans="2:10" ht="17" thickBot="1">
      <c r="B14" s="33"/>
      <c r="C14" s="14" t="s">
        <v>90</v>
      </c>
      <c r="D14" s="65"/>
      <c r="E14" s="66"/>
      <c r="J14" s="70"/>
    </row>
    <row r="15" spans="2:10" ht="17" thickBot="1">
      <c r="B15" s="33"/>
      <c r="C15" s="30" t="s">
        <v>35</v>
      </c>
      <c r="D15" s="18" t="s">
        <v>31</v>
      </c>
      <c r="E15" s="40">
        <f>'Research data'!H15</f>
        <v>1319134000</v>
      </c>
      <c r="F15" s="30"/>
      <c r="G15" s="30" t="s">
        <v>8</v>
      </c>
      <c r="H15" s="30"/>
      <c r="I15" s="109" t="s">
        <v>126</v>
      </c>
      <c r="J15" s="70"/>
    </row>
    <row r="16" spans="2:10" ht="17" thickBot="1">
      <c r="B16" s="33"/>
      <c r="C16" s="30" t="s">
        <v>36</v>
      </c>
      <c r="D16" s="18" t="s">
        <v>31</v>
      </c>
      <c r="E16" s="40">
        <v>0</v>
      </c>
      <c r="F16" s="30"/>
      <c r="G16" s="30" t="s">
        <v>47</v>
      </c>
      <c r="H16" s="30"/>
      <c r="I16" s="28" t="s">
        <v>46</v>
      </c>
      <c r="J16" s="70"/>
    </row>
    <row r="17" spans="2:10" ht="17" thickBot="1">
      <c r="B17" s="33"/>
      <c r="C17" s="30" t="s">
        <v>11</v>
      </c>
      <c r="D17" s="18" t="s">
        <v>31</v>
      </c>
      <c r="E17" s="40">
        <v>0</v>
      </c>
      <c r="F17" s="30"/>
      <c r="G17" s="30" t="s">
        <v>22</v>
      </c>
      <c r="H17" s="30"/>
      <c r="I17" s="28" t="s">
        <v>46</v>
      </c>
      <c r="J17" s="70"/>
    </row>
    <row r="18" spans="2:10" ht="17" thickBot="1">
      <c r="B18" s="33"/>
      <c r="C18" s="30" t="s">
        <v>37</v>
      </c>
      <c r="D18" s="18" t="s">
        <v>31</v>
      </c>
      <c r="E18" s="40">
        <v>0</v>
      </c>
      <c r="F18" s="30"/>
      <c r="G18" s="30" t="s">
        <v>25</v>
      </c>
      <c r="H18" s="30"/>
      <c r="I18" s="28" t="s">
        <v>46</v>
      </c>
      <c r="J18" s="70"/>
    </row>
    <row r="19" spans="2:10" ht="17" thickBot="1">
      <c r="B19" s="33"/>
      <c r="C19" s="30" t="s">
        <v>38</v>
      </c>
      <c r="D19" s="18" t="s">
        <v>45</v>
      </c>
      <c r="E19" s="64">
        <f>'Research data'!H18</f>
        <v>30887040</v>
      </c>
      <c r="F19" s="30"/>
      <c r="G19" s="30" t="s">
        <v>48</v>
      </c>
      <c r="H19" s="30"/>
      <c r="I19" s="28" t="s">
        <v>68</v>
      </c>
      <c r="J19" s="70"/>
    </row>
    <row r="20" spans="2:10" ht="17" thickBot="1">
      <c r="B20" s="33"/>
      <c r="C20" s="30" t="s">
        <v>39</v>
      </c>
      <c r="D20" s="18" t="s">
        <v>44</v>
      </c>
      <c r="E20" s="39">
        <f>'Research data'!H20</f>
        <v>1544.35</v>
      </c>
      <c r="F20" s="30"/>
      <c r="G20" s="30" t="s">
        <v>49</v>
      </c>
      <c r="H20" s="30"/>
      <c r="I20" s="28" t="s">
        <v>69</v>
      </c>
      <c r="J20" s="70"/>
    </row>
    <row r="21" spans="2:10" ht="17" thickBot="1">
      <c r="B21" s="33"/>
      <c r="C21" s="30" t="s">
        <v>40</v>
      </c>
      <c r="D21" s="18" t="s">
        <v>44</v>
      </c>
      <c r="E21" s="40">
        <v>0</v>
      </c>
      <c r="F21" s="30"/>
      <c r="G21" s="30" t="s">
        <v>50</v>
      </c>
      <c r="H21" s="30"/>
      <c r="I21" s="28" t="s">
        <v>46</v>
      </c>
      <c r="J21" s="70"/>
    </row>
    <row r="22" spans="2:10" ht="17" thickBot="1">
      <c r="B22" s="33"/>
      <c r="C22" s="30" t="s">
        <v>43</v>
      </c>
      <c r="D22" s="18" t="s">
        <v>3</v>
      </c>
      <c r="E22" s="40">
        <v>0.04</v>
      </c>
      <c r="F22" s="30"/>
      <c r="G22" s="30" t="s">
        <v>21</v>
      </c>
      <c r="H22" s="30"/>
      <c r="I22" s="115" t="s">
        <v>137</v>
      </c>
      <c r="J22" s="70"/>
    </row>
    <row r="23" spans="2:10" ht="17" thickBot="1">
      <c r="B23" s="33"/>
      <c r="C23" s="30" t="s">
        <v>34</v>
      </c>
      <c r="D23" s="18" t="s">
        <v>10</v>
      </c>
      <c r="E23" s="40">
        <v>1</v>
      </c>
      <c r="F23" s="30"/>
      <c r="G23" s="30"/>
      <c r="H23" s="30"/>
      <c r="I23" s="28" t="s">
        <v>46</v>
      </c>
      <c r="J23" s="70"/>
    </row>
    <row r="24" spans="2:10">
      <c r="B24" s="33"/>
      <c r="D24" s="65"/>
      <c r="E24" s="66"/>
      <c r="J24" s="70"/>
    </row>
    <row r="25" spans="2:10" ht="17" thickBot="1">
      <c r="B25" s="33"/>
      <c r="C25" s="14" t="s">
        <v>7</v>
      </c>
      <c r="D25" s="65"/>
      <c r="E25" s="66"/>
      <c r="J25" s="70"/>
    </row>
    <row r="26" spans="2:10" ht="17" thickBot="1">
      <c r="B26" s="33"/>
      <c r="C26" s="30" t="s">
        <v>41</v>
      </c>
      <c r="D26" s="18" t="s">
        <v>2</v>
      </c>
      <c r="E26" s="40">
        <f>'Research data'!H11</f>
        <v>4</v>
      </c>
      <c r="F26" s="30"/>
      <c r="G26" s="30" t="s">
        <v>24</v>
      </c>
      <c r="H26" s="30"/>
      <c r="I26" s="109" t="s">
        <v>65</v>
      </c>
      <c r="J26" s="70"/>
    </row>
    <row r="27" spans="2:10" ht="17" thickBot="1">
      <c r="B27" s="33"/>
      <c r="C27" s="30" t="s">
        <v>42</v>
      </c>
      <c r="D27" s="18" t="s">
        <v>2</v>
      </c>
      <c r="E27" s="40">
        <f>'Research data'!H12</f>
        <v>40</v>
      </c>
      <c r="F27" s="30"/>
      <c r="G27" s="30" t="s">
        <v>23</v>
      </c>
      <c r="H27" s="30"/>
      <c r="I27" s="60" t="s">
        <v>106</v>
      </c>
      <c r="J27" s="70"/>
    </row>
    <row r="28" spans="2:10" ht="17" thickBot="1">
      <c r="B28" s="33"/>
      <c r="C28" s="30" t="s">
        <v>33</v>
      </c>
      <c r="D28" s="18" t="s">
        <v>4</v>
      </c>
      <c r="E28" s="40">
        <v>0</v>
      </c>
      <c r="F28" s="30"/>
      <c r="G28" s="30"/>
      <c r="H28" s="30"/>
      <c r="I28" s="109" t="s">
        <v>46</v>
      </c>
      <c r="J28" s="70"/>
    </row>
    <row r="29" spans="2:10" ht="20" customHeight="1" thickBot="1">
      <c r="B29" s="34"/>
      <c r="C29" s="35"/>
      <c r="D29" s="35"/>
      <c r="E29" s="35"/>
      <c r="F29" s="35"/>
      <c r="G29" s="35"/>
      <c r="H29" s="35"/>
      <c r="I29" s="35"/>
      <c r="J29" s="36"/>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R24"/>
  <sheetViews>
    <sheetView tabSelected="1" workbookViewId="0">
      <selection activeCell="C13" sqref="A13:XFD13"/>
    </sheetView>
  </sheetViews>
  <sheetFormatPr baseColWidth="10" defaultColWidth="10.7109375" defaultRowHeight="16"/>
  <cols>
    <col min="1" max="1" width="4" style="41" customWidth="1"/>
    <col min="2" max="2" width="6.42578125" style="41" customWidth="1"/>
    <col min="3" max="3" width="35.85546875" style="41" customWidth="1"/>
    <col min="4" max="4" width="16.42578125" style="41" hidden="1" customWidth="1"/>
    <col min="5" max="5" width="13.85546875" style="41" hidden="1" customWidth="1"/>
    <col min="6" max="6" width="12.140625" style="41" customWidth="1"/>
    <col min="7" max="7" width="2.85546875" style="41" customWidth="1"/>
    <col min="8" max="8" width="10.7109375" style="41" customWidth="1"/>
    <col min="9" max="9" width="2.42578125" style="41" customWidth="1"/>
    <col min="10" max="10" width="11.28515625" style="59" customWidth="1"/>
    <col min="11" max="11" width="2" style="59" customWidth="1"/>
    <col min="12" max="12" width="10.28515625" style="59" customWidth="1"/>
    <col min="13" max="13" width="2.140625" style="59" customWidth="1"/>
    <col min="14" max="14" width="8.42578125" style="59" customWidth="1"/>
    <col min="15" max="15" width="2.28515625" style="41" customWidth="1"/>
    <col min="16" max="16" width="10" style="59" customWidth="1"/>
    <col min="17" max="17" width="2.42578125" style="59" customWidth="1"/>
    <col min="18" max="18" width="81.7109375" style="41" customWidth="1"/>
    <col min="19" max="16384" width="10.7109375" style="41"/>
  </cols>
  <sheetData>
    <row r="1" spans="2:18" ht="17" thickBot="1"/>
    <row r="2" spans="2:18">
      <c r="B2" s="79"/>
      <c r="C2" s="80"/>
      <c r="D2" s="80"/>
      <c r="E2" s="80"/>
      <c r="F2" s="80"/>
      <c r="G2" s="80"/>
      <c r="H2" s="80"/>
      <c r="I2" s="80"/>
      <c r="J2" s="81"/>
      <c r="K2" s="81"/>
      <c r="L2" s="81"/>
      <c r="M2" s="81"/>
      <c r="N2" s="81"/>
      <c r="O2" s="80"/>
      <c r="P2" s="81"/>
      <c r="Q2" s="81"/>
      <c r="R2" s="80"/>
    </row>
    <row r="3" spans="2:18" s="14" customFormat="1">
      <c r="B3" s="19"/>
      <c r="C3" s="75" t="s">
        <v>94</v>
      </c>
      <c r="D3" s="9"/>
      <c r="E3" s="9"/>
      <c r="F3" s="75" t="s">
        <v>13</v>
      </c>
      <c r="G3" s="75"/>
      <c r="H3" s="75" t="s">
        <v>85</v>
      </c>
      <c r="I3" s="75"/>
      <c r="J3" s="77" t="s">
        <v>65</v>
      </c>
      <c r="K3" s="77"/>
      <c r="L3" s="77" t="s">
        <v>92</v>
      </c>
      <c r="M3" s="77"/>
      <c r="N3" s="77" t="s">
        <v>106</v>
      </c>
      <c r="O3" s="75"/>
      <c r="P3" s="77" t="s">
        <v>58</v>
      </c>
      <c r="Q3" s="77"/>
      <c r="R3" s="75" t="s">
        <v>98</v>
      </c>
    </row>
    <row r="4" spans="2:18">
      <c r="B4" s="82"/>
      <c r="C4" s="83"/>
      <c r="D4" s="83"/>
      <c r="E4" s="83"/>
      <c r="F4" s="83"/>
      <c r="G4" s="83"/>
      <c r="H4" s="84"/>
      <c r="I4" s="84"/>
      <c r="J4" s="76"/>
      <c r="K4" s="76"/>
      <c r="L4" s="76"/>
      <c r="M4" s="76"/>
      <c r="N4" s="76"/>
      <c r="O4" s="10"/>
      <c r="P4" s="76"/>
      <c r="Q4" s="76"/>
      <c r="R4" s="9"/>
    </row>
    <row r="5" spans="2:18" ht="17" thickBot="1">
      <c r="B5" s="82"/>
      <c r="C5" s="26" t="s">
        <v>93</v>
      </c>
      <c r="D5" s="26"/>
      <c r="E5" s="26"/>
      <c r="F5" s="26"/>
      <c r="G5" s="26"/>
      <c r="H5" s="10"/>
      <c r="I5" s="10"/>
      <c r="J5" s="10"/>
      <c r="K5" s="10"/>
      <c r="L5" s="10"/>
      <c r="M5" s="10"/>
      <c r="N5" s="10"/>
      <c r="O5" s="10"/>
      <c r="P5" s="10"/>
      <c r="Q5" s="10"/>
      <c r="R5" s="86"/>
    </row>
    <row r="6" spans="2:18" ht="17" thickBot="1">
      <c r="B6" s="82"/>
      <c r="C6" s="98" t="s">
        <v>138</v>
      </c>
      <c r="D6" s="87"/>
      <c r="E6" s="87"/>
      <c r="F6" s="117" t="s">
        <v>89</v>
      </c>
      <c r="G6" s="89"/>
      <c r="H6" s="90">
        <f>ROUND(H7/Notes!E26,1)</f>
        <v>1739.1</v>
      </c>
      <c r="I6" s="89"/>
      <c r="J6" s="91"/>
      <c r="K6" s="92"/>
      <c r="L6" s="84"/>
      <c r="M6" s="84"/>
      <c r="N6" s="84"/>
      <c r="O6" s="84"/>
      <c r="P6" s="93"/>
      <c r="Q6" s="93"/>
      <c r="R6" s="86"/>
    </row>
    <row r="7" spans="2:18" ht="17" thickBot="1">
      <c r="B7" s="82"/>
      <c r="C7" s="87" t="s">
        <v>27</v>
      </c>
      <c r="D7" s="87"/>
      <c r="E7" s="87"/>
      <c r="F7" s="88" t="s">
        <v>89</v>
      </c>
      <c r="G7" s="89"/>
      <c r="H7" s="90">
        <f>ROUND(643.478260869565,2)</f>
        <v>643.48</v>
      </c>
      <c r="I7" s="89"/>
      <c r="J7" s="91"/>
      <c r="K7" s="92"/>
      <c r="L7" s="84"/>
      <c r="M7" s="84"/>
      <c r="N7" s="84"/>
      <c r="O7" s="84"/>
      <c r="P7" s="93"/>
      <c r="Q7" s="93"/>
      <c r="R7" s="86"/>
    </row>
    <row r="8" spans="2:18">
      <c r="B8" s="82"/>
      <c r="C8" s="78"/>
      <c r="D8" s="78"/>
      <c r="E8" s="78"/>
      <c r="F8" s="78"/>
      <c r="G8" s="78"/>
      <c r="H8" s="78"/>
      <c r="I8" s="78"/>
      <c r="J8" s="93"/>
      <c r="K8" s="93"/>
      <c r="L8" s="93"/>
      <c r="M8" s="93"/>
      <c r="N8" s="93"/>
      <c r="O8" s="78"/>
      <c r="P8" s="93"/>
      <c r="Q8" s="93"/>
      <c r="R8" s="86"/>
    </row>
    <row r="9" spans="2:18">
      <c r="B9" s="82"/>
      <c r="C9" s="78"/>
      <c r="D9" s="78"/>
      <c r="E9" s="78"/>
      <c r="F9" s="78"/>
      <c r="G9" s="78"/>
      <c r="H9" s="78"/>
      <c r="I9" s="78"/>
      <c r="J9" s="93"/>
      <c r="K9" s="93"/>
      <c r="L9" s="93"/>
      <c r="M9" s="93"/>
      <c r="N9" s="93"/>
      <c r="O9" s="78"/>
      <c r="P9" s="93"/>
      <c r="Q9" s="93"/>
      <c r="R9" s="86"/>
    </row>
    <row r="10" spans="2:18" ht="17" thickBot="1">
      <c r="B10" s="82"/>
      <c r="C10" s="26" t="s">
        <v>7</v>
      </c>
      <c r="D10" s="26"/>
      <c r="E10" s="26"/>
      <c r="F10" s="26"/>
      <c r="G10" s="26"/>
      <c r="H10" s="11"/>
      <c r="I10" s="11"/>
      <c r="J10" s="12"/>
      <c r="K10" s="12"/>
      <c r="L10" s="12"/>
      <c r="M10" s="12"/>
      <c r="N10" s="12"/>
      <c r="O10" s="11"/>
      <c r="P10" s="93"/>
      <c r="Q10" s="93"/>
      <c r="R10" s="27"/>
    </row>
    <row r="11" spans="2:18" ht="17" thickBot="1">
      <c r="B11" s="82"/>
      <c r="C11" s="94" t="s">
        <v>1</v>
      </c>
      <c r="D11" s="94"/>
      <c r="E11" s="94"/>
      <c r="F11" s="88" t="s">
        <v>2</v>
      </c>
      <c r="G11" s="89"/>
      <c r="H11" s="95">
        <f>ROUND(4,1)</f>
        <v>4</v>
      </c>
      <c r="I11" s="96"/>
      <c r="J11" s="101">
        <f>Notes!E51</f>
        <v>4</v>
      </c>
      <c r="K11" s="96"/>
      <c r="L11" s="84"/>
      <c r="M11" s="97"/>
      <c r="N11" s="96"/>
      <c r="O11" s="96"/>
      <c r="P11" s="84"/>
      <c r="Q11" s="84"/>
      <c r="R11" s="86" t="s">
        <v>129</v>
      </c>
    </row>
    <row r="12" spans="2:18" ht="17" thickBot="1">
      <c r="B12" s="82"/>
      <c r="C12" s="98" t="s">
        <v>5</v>
      </c>
      <c r="D12" s="98"/>
      <c r="E12" s="98"/>
      <c r="F12" s="88" t="s">
        <v>2</v>
      </c>
      <c r="G12" s="89"/>
      <c r="H12" s="99">
        <f>ROUND(40,0)</f>
        <v>40</v>
      </c>
      <c r="I12" s="96"/>
      <c r="J12" s="96"/>
      <c r="K12" s="96"/>
      <c r="L12" s="84"/>
      <c r="M12" s="84"/>
      <c r="N12" s="108">
        <f>Notes!E60</f>
        <v>40</v>
      </c>
      <c r="O12" s="96"/>
      <c r="P12" s="84"/>
      <c r="Q12" s="84"/>
      <c r="R12" s="86"/>
    </row>
    <row r="13" spans="2:18">
      <c r="B13" s="82"/>
      <c r="C13" s="100"/>
      <c r="D13" s="100"/>
      <c r="E13" s="100"/>
      <c r="F13" s="78"/>
      <c r="G13" s="78"/>
      <c r="H13" s="96"/>
      <c r="I13" s="96"/>
      <c r="J13" s="96"/>
      <c r="K13" s="96"/>
      <c r="L13" s="96"/>
      <c r="M13" s="96"/>
      <c r="N13" s="96"/>
      <c r="O13" s="96"/>
      <c r="P13" s="93"/>
      <c r="Q13" s="93"/>
      <c r="R13" s="27" t="s">
        <v>53</v>
      </c>
    </row>
    <row r="14" spans="2:18" ht="17" thickBot="1">
      <c r="B14" s="82"/>
      <c r="C14" s="13" t="s">
        <v>95</v>
      </c>
      <c r="D14" s="13"/>
      <c r="E14" s="13"/>
      <c r="F14" s="13"/>
      <c r="G14" s="26"/>
      <c r="H14" s="12"/>
      <c r="I14" s="12"/>
      <c r="J14" s="12"/>
      <c r="K14" s="12"/>
      <c r="L14" s="12"/>
      <c r="M14" s="12"/>
      <c r="N14" s="12"/>
      <c r="O14" s="11"/>
      <c r="P14" s="93"/>
      <c r="Q14" s="93"/>
      <c r="R14" s="86"/>
    </row>
    <row r="15" spans="2:18" ht="17" thickBot="1">
      <c r="B15" s="82"/>
      <c r="C15" s="87" t="s">
        <v>96</v>
      </c>
      <c r="D15" s="13"/>
      <c r="E15" s="13"/>
      <c r="F15" s="87" t="s">
        <v>31</v>
      </c>
      <c r="G15" s="83"/>
      <c r="H15" s="101">
        <f>ROUND(H16*H7*1000,2)</f>
        <v>1319134000</v>
      </c>
      <c r="I15" s="12"/>
      <c r="J15" s="96"/>
      <c r="K15" s="96"/>
      <c r="L15" s="96"/>
      <c r="M15" s="96"/>
      <c r="N15" s="96"/>
      <c r="O15" s="11"/>
      <c r="P15" s="93"/>
      <c r="Q15" s="93"/>
      <c r="R15" s="86" t="s">
        <v>117</v>
      </c>
    </row>
    <row r="16" spans="2:18" ht="17" thickBot="1">
      <c r="B16" s="82"/>
      <c r="C16" s="102" t="s">
        <v>8</v>
      </c>
      <c r="D16" s="102"/>
      <c r="E16" s="102"/>
      <c r="F16" s="88" t="s">
        <v>110</v>
      </c>
      <c r="G16" s="89"/>
      <c r="H16" s="101">
        <v>2050</v>
      </c>
      <c r="I16" s="96"/>
      <c r="J16" s="108">
        <f>1700+Notes!E30</f>
        <v>2049.6</v>
      </c>
      <c r="K16" s="96"/>
      <c r="L16" s="108">
        <f>1700+Notes!E16</f>
        <v>2048.17</v>
      </c>
      <c r="M16" s="96"/>
      <c r="N16" s="96"/>
      <c r="O16" s="96"/>
      <c r="P16" s="93"/>
      <c r="Q16" s="93"/>
      <c r="R16" s="86" t="s">
        <v>67</v>
      </c>
    </row>
    <row r="17" spans="2:18" ht="17" thickBot="1">
      <c r="B17" s="82"/>
      <c r="C17" s="102" t="s">
        <v>111</v>
      </c>
      <c r="D17" s="26"/>
      <c r="E17" s="26"/>
      <c r="F17" s="83" t="s">
        <v>45</v>
      </c>
      <c r="G17" s="83"/>
      <c r="H17" s="103">
        <f>H18+H21</f>
        <v>37836615</v>
      </c>
      <c r="I17" s="12"/>
      <c r="J17" s="96"/>
      <c r="K17" s="96"/>
      <c r="L17" s="96"/>
      <c r="M17" s="96"/>
      <c r="N17" s="96"/>
      <c r="O17" s="96"/>
      <c r="P17" s="96"/>
      <c r="Q17" s="96"/>
      <c r="R17" s="86" t="s">
        <v>118</v>
      </c>
    </row>
    <row r="18" spans="2:18" ht="17" thickBot="1">
      <c r="B18" s="82"/>
      <c r="C18" s="94" t="s">
        <v>112</v>
      </c>
      <c r="D18" s="26"/>
      <c r="E18" s="26"/>
      <c r="F18" s="83" t="s">
        <v>45</v>
      </c>
      <c r="G18" s="83"/>
      <c r="H18" s="103">
        <f>ROUND(H19*1000*H7,2)</f>
        <v>30887040</v>
      </c>
      <c r="I18" s="12"/>
      <c r="J18" s="96"/>
      <c r="K18" s="96"/>
      <c r="L18" s="96"/>
      <c r="M18" s="96"/>
      <c r="N18" s="96"/>
      <c r="O18" s="104"/>
      <c r="P18" s="96"/>
      <c r="Q18" s="96"/>
      <c r="R18" s="86" t="s">
        <v>119</v>
      </c>
    </row>
    <row r="19" spans="2:18" ht="17" thickBot="1">
      <c r="B19" s="82"/>
      <c r="C19" s="94" t="s">
        <v>113</v>
      </c>
      <c r="D19" s="26"/>
      <c r="E19" s="26"/>
      <c r="F19" s="83" t="s">
        <v>114</v>
      </c>
      <c r="G19" s="83"/>
      <c r="H19" s="103">
        <v>48</v>
      </c>
      <c r="I19" s="12"/>
      <c r="J19" s="96"/>
      <c r="K19" s="96"/>
      <c r="L19" s="96"/>
      <c r="M19" s="96"/>
      <c r="N19" s="96"/>
      <c r="O19" s="104"/>
      <c r="P19" s="96"/>
      <c r="Q19" s="96"/>
      <c r="R19" s="27" t="s">
        <v>52</v>
      </c>
    </row>
    <row r="20" spans="2:18" ht="17" thickBot="1">
      <c r="B20" s="82"/>
      <c r="C20" s="94" t="s">
        <v>49</v>
      </c>
      <c r="D20" s="105"/>
      <c r="E20" s="105"/>
      <c r="F20" s="88" t="s">
        <v>44</v>
      </c>
      <c r="G20" s="89"/>
      <c r="H20" s="101">
        <f>ROUND(H22*H24/H23,2)</f>
        <v>1544.35</v>
      </c>
      <c r="I20" s="96"/>
      <c r="J20" s="96"/>
      <c r="K20" s="96"/>
      <c r="L20" s="96"/>
      <c r="M20" s="96"/>
      <c r="N20" s="96"/>
      <c r="O20" s="96"/>
      <c r="P20" s="96"/>
      <c r="Q20" s="96"/>
      <c r="R20" s="27"/>
    </row>
    <row r="21" spans="2:18" ht="17" thickBot="1">
      <c r="B21" s="82"/>
      <c r="C21" s="94" t="s">
        <v>49</v>
      </c>
      <c r="D21" s="106"/>
      <c r="E21" s="106"/>
      <c r="F21" s="88" t="s">
        <v>45</v>
      </c>
      <c r="G21" s="89"/>
      <c r="H21" s="101">
        <f>H20*H23</f>
        <v>6949575</v>
      </c>
      <c r="I21" s="96"/>
      <c r="J21" s="96"/>
      <c r="K21" s="96"/>
      <c r="L21" s="96"/>
      <c r="M21" s="96"/>
      <c r="N21" s="96"/>
      <c r="O21" s="96"/>
      <c r="P21" s="96"/>
      <c r="Q21" s="96"/>
      <c r="R21" s="86"/>
    </row>
    <row r="22" spans="2:18" ht="17" thickBot="1">
      <c r="B22" s="82"/>
      <c r="C22" s="94" t="s">
        <v>49</v>
      </c>
      <c r="D22" s="106"/>
      <c r="E22" s="106"/>
      <c r="F22" s="88" t="s">
        <v>26</v>
      </c>
      <c r="G22" s="89"/>
      <c r="H22" s="101">
        <v>2.4</v>
      </c>
      <c r="I22" s="96"/>
      <c r="J22" s="96"/>
      <c r="K22" s="96"/>
      <c r="L22" s="96"/>
      <c r="M22" s="96"/>
      <c r="N22" s="96"/>
      <c r="O22" s="96"/>
      <c r="P22" s="96"/>
      <c r="Q22" s="96"/>
      <c r="R22" s="86"/>
    </row>
    <row r="23" spans="2:18" ht="17" thickBot="1">
      <c r="B23" s="82"/>
      <c r="C23" s="94" t="s">
        <v>97</v>
      </c>
      <c r="D23" s="86"/>
      <c r="E23" s="86"/>
      <c r="F23" s="86" t="s">
        <v>51</v>
      </c>
      <c r="G23" s="78"/>
      <c r="H23" s="107">
        <v>4500</v>
      </c>
      <c r="I23" s="78"/>
      <c r="J23" s="91"/>
      <c r="K23" s="93"/>
      <c r="L23" s="93"/>
      <c r="M23" s="93"/>
      <c r="N23" s="93"/>
      <c r="O23" s="93"/>
      <c r="P23" s="93"/>
      <c r="Q23" s="93"/>
      <c r="R23" s="86"/>
    </row>
    <row r="24" spans="2:18" ht="17" thickBot="1">
      <c r="B24" s="82"/>
      <c r="C24" s="94" t="s">
        <v>115</v>
      </c>
      <c r="D24" s="86"/>
      <c r="E24" s="86"/>
      <c r="F24" s="86" t="s">
        <v>116</v>
      </c>
      <c r="G24" s="78"/>
      <c r="H24" s="107">
        <f>H23*H7</f>
        <v>2895660</v>
      </c>
      <c r="I24" s="78"/>
      <c r="J24" s="91"/>
      <c r="K24" s="93"/>
      <c r="L24" s="93"/>
      <c r="M24" s="93"/>
      <c r="N24" s="93"/>
      <c r="O24" s="93"/>
      <c r="P24" s="93"/>
      <c r="Q24" s="93"/>
      <c r="R24" s="86"/>
    </row>
  </sheetData>
  <conditionalFormatting sqref="R19:R20">
    <cfRule type="colorScale" priority="1">
      <colorScale>
        <cfvo type="min"/>
        <cfvo type="max"/>
        <color rgb="FFFF7128"/>
        <color rgb="FFFFEF9C"/>
      </colorScale>
    </cfRule>
  </conditionalFormatting>
  <hyperlinks>
    <hyperlink ref="R13" r:id="rId1" xr:uid="{00000000-0004-0000-0200-000000000000}"/>
    <hyperlink ref="R19" r:id="rId2" location="issuecomment-27882429" xr:uid="{00000000-0004-0000-0200-000001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2"/>
  <sheetViews>
    <sheetView topLeftCell="D1" workbookViewId="0">
      <selection activeCell="I20" sqref="I20"/>
    </sheetView>
  </sheetViews>
  <sheetFormatPr baseColWidth="10" defaultColWidth="33.140625" defaultRowHeight="16"/>
  <cols>
    <col min="1" max="1" width="3.7109375" style="42" customWidth="1"/>
    <col min="2" max="2" width="2.42578125" style="42" customWidth="1"/>
    <col min="3" max="3" width="28.7109375" style="42" customWidth="1"/>
    <col min="4" max="4" width="3.140625" style="42" customWidth="1"/>
    <col min="5" max="5" width="16.140625" style="42" customWidth="1"/>
    <col min="6" max="6" width="10.28515625" style="42" customWidth="1"/>
    <col min="7" max="9" width="12.140625" style="42" customWidth="1"/>
    <col min="10" max="10" width="31.42578125" style="43" customWidth="1"/>
    <col min="11" max="11" width="77.140625" style="42" customWidth="1"/>
    <col min="12" max="16384" width="33.140625" style="42"/>
  </cols>
  <sheetData>
    <row r="1" spans="2:11" ht="17" thickBot="1"/>
    <row r="2" spans="2:11">
      <c r="B2" s="44"/>
      <c r="C2" s="45"/>
      <c r="D2" s="45"/>
      <c r="E2" s="45"/>
      <c r="F2" s="45"/>
      <c r="G2" s="45"/>
      <c r="H2" s="45"/>
      <c r="I2" s="45"/>
      <c r="J2" s="46"/>
      <c r="K2" s="45"/>
    </row>
    <row r="3" spans="2:11">
      <c r="B3" s="47"/>
      <c r="C3" s="48" t="s">
        <v>20</v>
      </c>
      <c r="D3" s="48"/>
      <c r="E3" s="48"/>
      <c r="F3" s="48"/>
      <c r="G3" s="48"/>
      <c r="H3" s="48"/>
      <c r="I3" s="48"/>
      <c r="J3" s="49"/>
    </row>
    <row r="4" spans="2:11">
      <c r="B4" s="47"/>
    </row>
    <row r="5" spans="2:11">
      <c r="B5" s="47"/>
      <c r="C5" s="50" t="s">
        <v>28</v>
      </c>
      <c r="D5" s="50"/>
      <c r="E5" s="50" t="s">
        <v>0</v>
      </c>
      <c r="F5" s="50" t="s">
        <v>17</v>
      </c>
      <c r="G5" s="50" t="s">
        <v>29</v>
      </c>
      <c r="H5" s="50" t="s">
        <v>120</v>
      </c>
      <c r="I5" s="50" t="s">
        <v>56</v>
      </c>
      <c r="J5" s="51" t="s">
        <v>131</v>
      </c>
      <c r="K5" s="50" t="s">
        <v>14</v>
      </c>
    </row>
    <row r="6" spans="2:11">
      <c r="B6" s="47"/>
      <c r="C6" s="48"/>
      <c r="D6" s="48"/>
      <c r="E6" s="48"/>
      <c r="F6" s="48"/>
      <c r="G6" s="48"/>
      <c r="H6" s="48"/>
      <c r="I6" s="48"/>
      <c r="J6" s="49"/>
      <c r="K6" s="48"/>
    </row>
    <row r="7" spans="2:11">
      <c r="B7" s="47"/>
      <c r="C7" s="56"/>
      <c r="D7" s="52"/>
      <c r="E7" s="42" t="s">
        <v>92</v>
      </c>
      <c r="F7" s="42" t="s">
        <v>122</v>
      </c>
      <c r="G7" s="43" t="s">
        <v>62</v>
      </c>
      <c r="H7" s="43" t="s">
        <v>62</v>
      </c>
      <c r="I7" s="43"/>
      <c r="J7" s="43" t="s">
        <v>132</v>
      </c>
      <c r="K7" s="58" t="s">
        <v>63</v>
      </c>
    </row>
    <row r="8" spans="2:11">
      <c r="B8" s="47"/>
      <c r="C8" s="71" t="s">
        <v>64</v>
      </c>
      <c r="D8" s="72"/>
      <c r="G8" s="43"/>
      <c r="H8" s="43"/>
      <c r="I8" s="43"/>
    </row>
    <row r="9" spans="2:11">
      <c r="B9" s="47"/>
      <c r="C9" s="56"/>
      <c r="D9" s="52"/>
      <c r="E9" s="52"/>
      <c r="F9" s="53"/>
      <c r="G9" s="53"/>
      <c r="H9" s="53"/>
      <c r="I9" s="53"/>
      <c r="J9" s="54"/>
      <c r="K9" s="55"/>
    </row>
    <row r="10" spans="2:11" ht="34">
      <c r="B10" s="47"/>
      <c r="C10" s="73"/>
      <c r="D10" s="73"/>
      <c r="E10" s="52" t="s">
        <v>127</v>
      </c>
      <c r="F10" s="53" t="s">
        <v>61</v>
      </c>
      <c r="G10" s="54" t="s">
        <v>121</v>
      </c>
      <c r="H10" s="54" t="s">
        <v>121</v>
      </c>
      <c r="I10" s="54"/>
      <c r="J10" s="54" t="s">
        <v>133</v>
      </c>
      <c r="K10" s="52" t="s">
        <v>123</v>
      </c>
    </row>
    <row r="11" spans="2:11">
      <c r="B11" s="47"/>
      <c r="C11" s="71" t="s">
        <v>64</v>
      </c>
      <c r="D11" s="72"/>
      <c r="E11" s="52"/>
      <c r="F11" s="53"/>
      <c r="G11" s="54"/>
      <c r="H11" s="54"/>
      <c r="I11" s="54"/>
      <c r="J11" s="54"/>
      <c r="K11" s="52"/>
    </row>
    <row r="12" spans="2:11">
      <c r="B12" s="47"/>
      <c r="C12" s="74" t="s">
        <v>1</v>
      </c>
      <c r="D12" s="52"/>
      <c r="E12" s="52" t="s">
        <v>128</v>
      </c>
      <c r="G12" s="110">
        <v>2010</v>
      </c>
      <c r="H12" s="110">
        <v>2010</v>
      </c>
      <c r="J12" s="43" t="s">
        <v>134</v>
      </c>
      <c r="K12" s="55" t="s">
        <v>54</v>
      </c>
    </row>
    <row r="13" spans="2:11">
      <c r="B13" s="47"/>
      <c r="C13" s="71"/>
      <c r="D13" s="52"/>
      <c r="E13" s="52"/>
      <c r="K13" s="52"/>
    </row>
    <row r="14" spans="2:11">
      <c r="B14" s="47"/>
      <c r="C14" s="72"/>
      <c r="D14" s="52"/>
      <c r="E14" s="52" t="s">
        <v>106</v>
      </c>
      <c r="F14" s="42" t="s">
        <v>124</v>
      </c>
      <c r="G14" s="43">
        <v>2012</v>
      </c>
      <c r="H14" s="43" t="s">
        <v>66</v>
      </c>
      <c r="J14" s="114" t="s">
        <v>135</v>
      </c>
      <c r="K14" s="52" t="s">
        <v>125</v>
      </c>
    </row>
    <row r="15" spans="2:11">
      <c r="B15" s="47"/>
      <c r="C15" s="71" t="s">
        <v>5</v>
      </c>
      <c r="D15" s="52"/>
      <c r="E15" s="52"/>
      <c r="K15" s="52"/>
    </row>
    <row r="16" spans="2:11">
      <c r="B16" s="47"/>
      <c r="C16" s="71"/>
      <c r="D16" s="52"/>
      <c r="E16" s="52"/>
      <c r="K16" s="52"/>
    </row>
    <row r="17" spans="2:11">
      <c r="B17" s="47"/>
      <c r="C17" s="52"/>
      <c r="D17" s="52"/>
      <c r="E17" s="52" t="s">
        <v>55</v>
      </c>
      <c r="F17" s="42" t="s">
        <v>9</v>
      </c>
      <c r="G17" s="43">
        <v>2013</v>
      </c>
      <c r="H17" s="43" t="s">
        <v>62</v>
      </c>
      <c r="I17" s="43"/>
      <c r="K17" s="55" t="s">
        <v>68</v>
      </c>
    </row>
    <row r="18" spans="2:11">
      <c r="B18" s="47"/>
      <c r="C18" s="56" t="s">
        <v>70</v>
      </c>
      <c r="D18" s="52"/>
      <c r="E18" s="52"/>
      <c r="K18" s="52"/>
    </row>
    <row r="19" spans="2:11">
      <c r="B19" s="47"/>
      <c r="C19" s="56" t="s">
        <v>71</v>
      </c>
      <c r="D19" s="52"/>
      <c r="F19" s="52"/>
      <c r="G19" s="52"/>
      <c r="H19" s="52"/>
      <c r="I19" s="52"/>
      <c r="J19" s="57"/>
      <c r="K19" s="52"/>
    </row>
    <row r="20" spans="2:11">
      <c r="B20" s="47"/>
      <c r="C20" s="52"/>
      <c r="D20" s="52"/>
      <c r="F20" s="52"/>
      <c r="G20" s="52"/>
      <c r="H20" s="52"/>
      <c r="I20" s="52"/>
      <c r="J20" s="57"/>
      <c r="K20" s="52"/>
    </row>
    <row r="21" spans="2:11">
      <c r="B21" s="47"/>
      <c r="C21" s="52"/>
      <c r="D21" s="52"/>
      <c r="E21" s="42" t="s">
        <v>53</v>
      </c>
      <c r="F21" s="52" t="s">
        <v>9</v>
      </c>
      <c r="G21" s="52"/>
      <c r="H21" s="52"/>
      <c r="I21" s="52" t="s">
        <v>60</v>
      </c>
      <c r="J21" s="57"/>
      <c r="K21" s="55" t="s">
        <v>59</v>
      </c>
    </row>
    <row r="22" spans="2:11">
      <c r="B22" s="47"/>
      <c r="C22" s="56" t="s">
        <v>57</v>
      </c>
      <c r="D22" s="52"/>
      <c r="E22" s="42" t="s">
        <v>58</v>
      </c>
      <c r="F22" s="52"/>
      <c r="G22" s="52"/>
      <c r="H22" s="52"/>
      <c r="I22" s="52"/>
      <c r="J22" s="57"/>
      <c r="K22" s="52"/>
    </row>
  </sheetData>
  <hyperlinks>
    <hyperlink ref="K7" r:id="rId1" xr:uid="{00000000-0004-0000-0300-000000000000}"/>
    <hyperlink ref="K17" r:id="rId2" location="issuecomment-27882429" xr:uid="{00000000-0004-0000-0300-000001000000}"/>
    <hyperlink ref="K21" r:id="rId3" xr:uid="{00000000-0004-0000-0300-000002000000}"/>
  </hyperlinks>
  <pageMargins left="0.75" right="0.75" top="1" bottom="1" header="0.5" footer="0.5"/>
  <pageSetup paperSize="9" orientation="portrait" horizontalDpi="4294967292" verticalDpi="4294967292"/>
  <ignoredErrors>
    <ignoredError sqref="G7:H7 G10:H10 H14 H1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73"/>
  <sheetViews>
    <sheetView workbookViewId="0">
      <selection activeCell="F27" sqref="F27"/>
    </sheetView>
  </sheetViews>
  <sheetFormatPr baseColWidth="10" defaultColWidth="10.7109375" defaultRowHeight="16"/>
  <cols>
    <col min="1" max="1" width="6" style="78" customWidth="1"/>
    <col min="2" max="2" width="5.7109375" style="78" customWidth="1"/>
    <col min="3" max="3" width="10.7109375" style="78"/>
    <col min="4" max="4" width="12.42578125" style="78" customWidth="1"/>
    <col min="5" max="5" width="10.7109375" style="78"/>
    <col min="6" max="6" width="8.42578125" style="78" customWidth="1"/>
    <col min="7" max="16384" width="10.7109375" style="78"/>
  </cols>
  <sheetData>
    <row r="1" spans="2:14" ht="17" thickBot="1"/>
    <row r="2" spans="2:14" s="14" customFormat="1">
      <c r="B2" s="111"/>
      <c r="C2" s="16"/>
      <c r="D2" s="16"/>
      <c r="E2" s="16"/>
      <c r="F2" s="16"/>
      <c r="G2" s="16"/>
      <c r="H2" s="16"/>
      <c r="I2" s="16"/>
      <c r="J2" s="16"/>
      <c r="K2" s="16"/>
      <c r="L2" s="16"/>
      <c r="M2" s="16"/>
      <c r="N2" s="112"/>
    </row>
    <row r="3" spans="2:14" s="14" customFormat="1">
      <c r="B3" s="67"/>
      <c r="C3" s="15" t="s">
        <v>0</v>
      </c>
      <c r="D3" s="15" t="s">
        <v>99</v>
      </c>
      <c r="E3" s="15"/>
      <c r="F3" s="15"/>
      <c r="G3" s="15"/>
      <c r="H3" s="15"/>
      <c r="I3" s="15"/>
      <c r="J3" s="15"/>
      <c r="K3" s="15"/>
      <c r="L3" s="15"/>
      <c r="M3" s="15"/>
      <c r="N3" s="113"/>
    </row>
    <row r="4" spans="2:14">
      <c r="B4" s="82"/>
      <c r="N4" s="85"/>
    </row>
    <row r="5" spans="2:14">
      <c r="B5" s="82"/>
      <c r="C5" s="78" t="s">
        <v>92</v>
      </c>
      <c r="N5" s="85"/>
    </row>
    <row r="6" spans="2:14">
      <c r="B6" s="82"/>
      <c r="C6" s="78" t="s">
        <v>100</v>
      </c>
      <c r="N6" s="85"/>
    </row>
    <row r="7" spans="2:14">
      <c r="B7" s="82"/>
      <c r="N7" s="85"/>
    </row>
    <row r="8" spans="2:14">
      <c r="B8" s="82"/>
      <c r="N8" s="85"/>
    </row>
    <row r="9" spans="2:14">
      <c r="B9" s="82"/>
      <c r="N9" s="85"/>
    </row>
    <row r="10" spans="2:14">
      <c r="B10" s="82"/>
      <c r="N10" s="85"/>
    </row>
    <row r="11" spans="2:14">
      <c r="B11" s="82"/>
      <c r="N11" s="85"/>
    </row>
    <row r="12" spans="2:14">
      <c r="B12" s="82"/>
      <c r="N12" s="85"/>
    </row>
    <row r="13" spans="2:14">
      <c r="B13" s="82"/>
      <c r="N13" s="85"/>
    </row>
    <row r="14" spans="2:14">
      <c r="B14" s="82"/>
      <c r="E14" s="78" t="s">
        <v>101</v>
      </c>
      <c r="F14" s="78" t="s">
        <v>102</v>
      </c>
      <c r="N14" s="85"/>
    </row>
    <row r="15" spans="2:14">
      <c r="B15" s="82"/>
      <c r="E15" s="78">
        <f>AVERAGE(430,500)</f>
        <v>465</v>
      </c>
      <c r="F15" s="78" t="s">
        <v>102</v>
      </c>
      <c r="N15" s="85"/>
    </row>
    <row r="16" spans="2:14">
      <c r="B16" s="82"/>
      <c r="E16" s="78">
        <v>348.17</v>
      </c>
      <c r="F16" s="78" t="s">
        <v>103</v>
      </c>
      <c r="N16" s="85"/>
    </row>
    <row r="17" spans="2:14">
      <c r="B17" s="82"/>
      <c r="N17" s="85"/>
    </row>
    <row r="18" spans="2:14">
      <c r="B18" s="82"/>
      <c r="N18" s="85"/>
    </row>
    <row r="19" spans="2:14">
      <c r="B19" s="82"/>
      <c r="N19" s="85"/>
    </row>
    <row r="20" spans="2:14">
      <c r="B20" s="82"/>
      <c r="N20" s="85"/>
    </row>
    <row r="21" spans="2:14">
      <c r="B21" s="82"/>
      <c r="N21" s="85"/>
    </row>
    <row r="22" spans="2:14">
      <c r="B22" s="82"/>
      <c r="N22" s="85"/>
    </row>
    <row r="23" spans="2:14">
      <c r="B23" s="82"/>
      <c r="N23" s="85"/>
    </row>
    <row r="24" spans="2:14">
      <c r="B24" s="82"/>
      <c r="N24" s="85"/>
    </row>
    <row r="25" spans="2:14">
      <c r="B25" s="82"/>
      <c r="C25" s="78" t="s">
        <v>127</v>
      </c>
      <c r="N25" s="85"/>
    </row>
    <row r="26" spans="2:14">
      <c r="B26" s="82"/>
      <c r="C26" s="78" t="s">
        <v>104</v>
      </c>
      <c r="E26" s="78">
        <v>0.37</v>
      </c>
      <c r="F26" s="118" t="s">
        <v>140</v>
      </c>
      <c r="N26" s="85"/>
    </row>
    <row r="27" spans="2:14">
      <c r="B27" s="82"/>
      <c r="N27" s="85"/>
    </row>
    <row r="28" spans="2:14">
      <c r="B28" s="82"/>
      <c r="E28" s="78" t="s">
        <v>105</v>
      </c>
      <c r="F28" s="78" t="s">
        <v>102</v>
      </c>
      <c r="N28" s="85"/>
    </row>
    <row r="29" spans="2:14">
      <c r="B29" s="82"/>
      <c r="E29" s="78">
        <v>450</v>
      </c>
      <c r="F29" s="78" t="s">
        <v>102</v>
      </c>
      <c r="N29" s="85"/>
    </row>
    <row r="30" spans="2:14">
      <c r="B30" s="82"/>
      <c r="E30" s="78">
        <v>349.6</v>
      </c>
      <c r="F30" s="78" t="s">
        <v>103</v>
      </c>
      <c r="N30" s="85"/>
    </row>
    <row r="31" spans="2:14">
      <c r="B31" s="82"/>
      <c r="N31" s="85"/>
    </row>
    <row r="32" spans="2:14">
      <c r="B32" s="82"/>
      <c r="N32" s="85"/>
    </row>
    <row r="33" spans="2:14">
      <c r="B33" s="82"/>
      <c r="N33" s="85"/>
    </row>
    <row r="34" spans="2:14">
      <c r="B34" s="82"/>
      <c r="N34" s="85"/>
    </row>
    <row r="35" spans="2:14">
      <c r="B35" s="82"/>
      <c r="N35" s="85"/>
    </row>
    <row r="36" spans="2:14">
      <c r="B36" s="82"/>
      <c r="N36" s="85"/>
    </row>
    <row r="37" spans="2:14">
      <c r="B37" s="82"/>
      <c r="N37" s="85"/>
    </row>
    <row r="38" spans="2:14">
      <c r="B38" s="82"/>
      <c r="C38" s="78" t="s">
        <v>128</v>
      </c>
      <c r="N38" s="85"/>
    </row>
    <row r="39" spans="2:14">
      <c r="B39" s="82"/>
      <c r="C39" s="78" t="s">
        <v>130</v>
      </c>
      <c r="N39" s="85"/>
    </row>
    <row r="40" spans="2:14">
      <c r="B40" s="82"/>
      <c r="N40" s="85"/>
    </row>
    <row r="41" spans="2:14">
      <c r="B41" s="82"/>
      <c r="N41" s="85"/>
    </row>
    <row r="42" spans="2:14">
      <c r="B42" s="82"/>
      <c r="N42" s="85"/>
    </row>
    <row r="43" spans="2:14">
      <c r="B43" s="82"/>
      <c r="N43" s="85"/>
    </row>
    <row r="44" spans="2:14">
      <c r="B44" s="82"/>
      <c r="N44" s="85"/>
    </row>
    <row r="45" spans="2:14">
      <c r="B45" s="82"/>
      <c r="N45" s="85"/>
    </row>
    <row r="46" spans="2:14">
      <c r="B46" s="82"/>
      <c r="N46" s="85"/>
    </row>
    <row r="47" spans="2:14">
      <c r="B47" s="82"/>
      <c r="N47" s="85"/>
    </row>
    <row r="48" spans="2:14">
      <c r="B48" s="82"/>
      <c r="N48" s="85"/>
    </row>
    <row r="49" spans="2:14">
      <c r="B49" s="82"/>
      <c r="N49" s="85"/>
    </row>
    <row r="50" spans="2:14">
      <c r="B50" s="82"/>
      <c r="N50" s="85"/>
    </row>
    <row r="51" spans="2:14">
      <c r="B51" s="82"/>
      <c r="E51" s="78">
        <v>4</v>
      </c>
      <c r="F51" s="78" t="s">
        <v>109</v>
      </c>
      <c r="N51" s="85"/>
    </row>
    <row r="52" spans="2:14">
      <c r="B52" s="82"/>
      <c r="N52" s="85"/>
    </row>
    <row r="53" spans="2:14">
      <c r="B53" s="82"/>
      <c r="N53" s="85"/>
    </row>
    <row r="54" spans="2:14">
      <c r="B54" s="82"/>
      <c r="C54" s="78" t="s">
        <v>106</v>
      </c>
      <c r="N54" s="85"/>
    </row>
    <row r="55" spans="2:14">
      <c r="B55" s="82"/>
      <c r="C55" s="78" t="s">
        <v>107</v>
      </c>
      <c r="N55" s="85"/>
    </row>
    <row r="56" spans="2:14">
      <c r="B56" s="82"/>
      <c r="N56" s="85"/>
    </row>
    <row r="57" spans="2:14">
      <c r="B57" s="82"/>
      <c r="N57" s="85"/>
    </row>
    <row r="58" spans="2:14">
      <c r="B58" s="82"/>
      <c r="N58" s="85"/>
    </row>
    <row r="59" spans="2:14">
      <c r="B59" s="82"/>
      <c r="N59" s="85"/>
    </row>
    <row r="60" spans="2:14">
      <c r="B60" s="82"/>
      <c r="D60" s="78" t="s">
        <v>108</v>
      </c>
      <c r="E60" s="78">
        <v>40</v>
      </c>
      <c r="F60" s="78" t="s">
        <v>109</v>
      </c>
      <c r="N60" s="85"/>
    </row>
    <row r="61" spans="2:14">
      <c r="B61" s="82"/>
      <c r="N61" s="85"/>
    </row>
    <row r="62" spans="2:14">
      <c r="B62" s="82"/>
      <c r="N62" s="85"/>
    </row>
    <row r="63" spans="2:14">
      <c r="B63" s="82"/>
      <c r="N63" s="85"/>
    </row>
    <row r="64" spans="2:14">
      <c r="B64" s="82"/>
      <c r="N64" s="85"/>
    </row>
    <row r="65" spans="2:14">
      <c r="B65" s="82"/>
      <c r="N65" s="85"/>
    </row>
    <row r="66" spans="2:14">
      <c r="B66" s="82"/>
      <c r="N66" s="85"/>
    </row>
    <row r="67" spans="2:14">
      <c r="B67" s="82"/>
      <c r="N67" s="85"/>
    </row>
    <row r="68" spans="2:14">
      <c r="B68" s="82"/>
      <c r="N68" s="85"/>
    </row>
    <row r="69" spans="2:14">
      <c r="B69" s="82"/>
      <c r="N69" s="85"/>
    </row>
    <row r="70" spans="2:14">
      <c r="B70" s="82"/>
      <c r="N70" s="85"/>
    </row>
    <row r="71" spans="2:14">
      <c r="B71" s="82"/>
      <c r="N71" s="85"/>
    </row>
    <row r="72" spans="2:14">
      <c r="B72" s="82"/>
      <c r="N72" s="85"/>
    </row>
    <row r="73" spans="2:14">
      <c r="B73" s="82"/>
      <c r="N73" s="85"/>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dcterms:created xsi:type="dcterms:W3CDTF">2011-10-26T09:05:09Z</dcterms:created>
  <dcterms:modified xsi:type="dcterms:W3CDTF">2023-08-23T09:23:52Z</dcterms:modified>
</cp:coreProperties>
</file>