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CA4E2B84-9461-BE47-820D-821F495A6A48}" xr6:coauthVersionLast="47" xr6:coauthVersionMax="47" xr10:uidLastSave="{00000000-0000-0000-0000-000000000000}"/>
  <bookViews>
    <workbookView xWindow="-120" yWindow="-22180" windowWidth="28800" windowHeight="160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E10" i="12"/>
  <c r="I8" i="13"/>
  <c r="G8" i="13" s="1"/>
  <c r="I7" i="13"/>
  <c r="G7" i="13" s="1"/>
  <c r="D23" i="16"/>
  <c r="D24" i="16" s="1"/>
  <c r="I17" i="13" s="1"/>
  <c r="G18" i="13" s="1"/>
  <c r="I6" i="13"/>
  <c r="G6" i="13" s="1"/>
  <c r="D22" i="16"/>
  <c r="D19" i="16"/>
  <c r="I16" i="13" l="1"/>
  <c r="G16" i="13" s="1"/>
  <c r="G15" i="13" s="1"/>
  <c r="I14" i="13"/>
  <c r="G14" i="13" s="1"/>
  <c r="G13" i="13" s="1"/>
  <c r="E15" i="12" s="1"/>
  <c r="I11" i="13"/>
  <c r="G11" i="13" s="1"/>
  <c r="E26" i="12" s="1"/>
  <c r="E19" i="12"/>
  <c r="G10" i="13"/>
  <c r="E25" i="12" s="1"/>
  <c r="E20" i="12"/>
</calcChain>
</file>

<file path=xl/sharedStrings.xml><?xml version="1.0" encoding="utf-8"?>
<sst xmlns="http://schemas.openxmlformats.org/spreadsheetml/2006/main" count="158" uniqueCount="114">
  <si>
    <t>Source</t>
  </si>
  <si>
    <t>Construction time</t>
  </si>
  <si>
    <t>years</t>
  </si>
  <si>
    <t>%</t>
  </si>
  <si>
    <t>-</t>
  </si>
  <si>
    <t>Technical lifetime</t>
  </si>
  <si>
    <t>Value</t>
  </si>
  <si>
    <t>Other</t>
  </si>
  <si>
    <t>Initial investment costs</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</si>
  <si>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</si>
  <si>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</si>
  <si>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</si>
  <si>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</si>
  <si>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</si>
  <si>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</si>
  <si>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</si>
  <si>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</si>
  <si>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</si>
  <si>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</si>
  <si>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</si>
  <si>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</si>
  <si>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</si>
  <si>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</si>
  <si>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</si>
  <si>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</si>
  <si>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</si>
  <si>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</si>
  <si>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</si>
  <si>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</si>
  <si>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</si>
  <si>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</si>
  <si>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</si>
  <si>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</si>
  <si>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</si>
  <si>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</si>
  <si>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</si>
  <si>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</si>
  <si>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</si>
  <si>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</si>
  <si>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</si>
  <si>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</si>
  <si>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</si>
  <si>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</si>
  <si>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</si>
  <si>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</si>
  <si>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</si>
  <si>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</si>
  <si>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</si>
  <si>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</si>
  <si>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</si>
  <si>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</si>
  <si>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</si>
  <si>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</si>
  <si>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</si>
  <si>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</si>
  <si>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</si>
  <si>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</si>
  <si>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</si>
  <si>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</si>
  <si>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</si>
  <si>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</si>
  <si>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</si>
  <si>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</si>
  <si>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</si>
  <si>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</si>
  <si>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</si>
  <si>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</si>
  <si>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</si>
  <si>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</si>
  <si>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</si>
  <si>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</si>
  <si>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</si>
  <si>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</si>
  <si>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</si>
  <si>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</si>
  <si>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</si>
  <si>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</si>
  <si>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</si>
  <si>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</si>
  <si>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</si>
  <si>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</si>
  <si>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</si>
  <si>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</si>
  <si>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 xml:space="preserve">       Heat output capacity</t>
  </si>
  <si>
    <t>euro/KWe</t>
  </si>
  <si>
    <t>euro/KW/year</t>
  </si>
  <si>
    <t>Fixed operational and maintenance costs</t>
  </si>
  <si>
    <t xml:space="preserve"> Heat output capacity</t>
  </si>
  <si>
    <t>Subject year</t>
  </si>
  <si>
    <t>Notes</t>
  </si>
  <si>
    <t>euro/KW</t>
  </si>
  <si>
    <t>yr</t>
  </si>
  <si>
    <t>Initial investment</t>
  </si>
  <si>
    <t>O&amp;M</t>
  </si>
  <si>
    <t>Lifetime</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</si>
  <si>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</si>
  <si>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</si>
  <si>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 xml:space="preserve">Efficiency output steam hot water </t>
  </si>
  <si>
    <t>TNO-ECN</t>
  </si>
  <si>
    <t>MWth</t>
  </si>
  <si>
    <t>Availlability</t>
  </si>
  <si>
    <t>mln/MWth</t>
  </si>
  <si>
    <t>2018</t>
  </si>
  <si>
    <t>https://refman.energytransitionmodel.com/publications/2102</t>
  </si>
  <si>
    <t>https://energy.nl/fact_sheet/biomass-boiler-for-built-environment-5-mwth/</t>
  </si>
  <si>
    <t xml:space="preserve">     Technical lifetime</t>
  </si>
  <si>
    <t>Variable (ex fuel)</t>
  </si>
  <si>
    <t>Eficciency</t>
  </si>
  <si>
    <t xml:space="preserve">      Availability</t>
  </si>
  <si>
    <t>No source</t>
  </si>
  <si>
    <t>See https://github.com/quintel/documentation/blob/master/general/cost_calculations.md#weighted-average-cost-of-capital</t>
  </si>
  <si>
    <t>energy_heat_burner_ht_wood_pellets.ad</t>
  </si>
  <si>
    <t>energy_heat_burner_mt_wood_pellets.ad</t>
  </si>
  <si>
    <t>Duplicate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</si>
</sst>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44">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xf numFmtId="0" fontId="14" fillId="2" borderId="0" xfId="0" applyFont="1" applyFill="1" applyAlignment="1">
      <alignment vertical="center"/>
    </xf>
    <xf numFmtId="1" fontId="14" fillId="2" borderId="0" xfId="0" applyNumberFormat="1" applyFont="1" applyFill="1" applyAlignment="1">
      <alignment vertical="center"/>
    </xf>
    <xf numFmtId="1" fontId="14" fillId="2" borderId="0" xfId="0" applyNumberFormat="1" applyFont="1" applyFill="1" applyAlignment="1">
      <alignment horizontal="right" vertical="center"/>
    </xf>
    <xf numFmtId="2" fontId="14" fillId="2" borderId="0" xfId="0" applyNumberFormat="1" applyFont="1" applyFill="1" applyAlignment="1">
      <alignment horizontal="right" vertical="center"/>
    </xf>
    <xf numFmtId="0" fontId="14" fillId="0" borderId="0" xfId="0" applyFont="1" applyAlignment="1">
      <alignment horizontal="left" vertical="center"/>
    </xf>
    <xf numFmtId="0" fontId="14" fillId="2" borderId="0" xfId="0" applyFont="1" applyFill="1"/>
    <xf numFmtId="0" fontId="14" fillId="2" borderId="9" xfId="0" applyFont="1" applyFill="1" applyBorder="1"/>
    <xf numFmtId="0" fontId="14" fillId="2" borderId="4" xfId="0" applyFont="1" applyFill="1" applyBorder="1"/>
    <xf numFmtId="0" fontId="11" fillId="2" borderId="0" xfId="0" applyFont="1" applyFill="1"/>
    <xf numFmtId="0" fontId="15" fillId="0" borderId="0" xfId="0" applyFont="1"/>
    <xf numFmtId="0" fontId="14" fillId="2" borderId="6" xfId="0" applyFont="1" applyFill="1" applyBorder="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xf numFmtId="0" fontId="11" fillId="2" borderId="7" xfId="0" applyFont="1" applyFill="1" applyBorder="1"/>
    <xf numFmtId="0" fontId="16" fillId="3" borderId="0" xfId="0" applyFont="1" applyFill="1"/>
    <xf numFmtId="0" fontId="14" fillId="2" borderId="0" xfId="0" applyFont="1" applyFill="1" applyAlignment="1">
      <alignment horizontal="left" vertical="center"/>
    </xf>
    <xf numFmtId="0" fontId="19" fillId="0" borderId="0" xfId="177" applyFont="1" applyFill="1" applyBorder="1" applyAlignment="1" applyProtection="1"/>
    <xf numFmtId="0" fontId="10" fillId="2" borderId="18" xfId="0" applyFont="1" applyFill="1" applyBorder="1"/>
    <xf numFmtId="0" fontId="10" fillId="2" borderId="0" xfId="0" applyFont="1" applyFill="1"/>
    <xf numFmtId="0" fontId="10" fillId="0" borderId="0" xfId="0" applyFont="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20" fillId="2" borderId="0" xfId="0" applyFont="1" applyFill="1"/>
    <xf numFmtId="0" fontId="20"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xf numFmtId="49" fontId="22" fillId="2" borderId="0" xfId="0" applyNumberFormat="1" applyFont="1" applyFill="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Alignment="1">
      <alignment vertical="top"/>
    </xf>
    <xf numFmtId="0" fontId="21" fillId="2" borderId="0" xfId="0" applyFont="1" applyFill="1" applyAlignment="1">
      <alignment horizontal="left" vertical="center" indent="2"/>
    </xf>
    <xf numFmtId="0" fontId="21" fillId="2" borderId="0" xfId="0" applyFont="1" applyFill="1" applyAlignment="1">
      <alignment vertical="top" wrapText="1"/>
    </xf>
    <xf numFmtId="49" fontId="21" fillId="2" borderId="0" xfId="0" applyNumberFormat="1" applyFont="1" applyFill="1" applyAlignment="1">
      <alignment vertical="top" wrapText="1"/>
    </xf>
    <xf numFmtId="0" fontId="21" fillId="2" borderId="0" xfId="177" applyFont="1" applyFill="1" applyBorder="1" applyAlignment="1" applyProtection="1">
      <alignment vertical="top"/>
    </xf>
    <xf numFmtId="164" fontId="21" fillId="2" borderId="0" xfId="0" applyNumberFormat="1" applyFont="1" applyFill="1" applyAlignment="1">
      <alignment horizontal="left" vertical="center" indent="2"/>
    </xf>
    <xf numFmtId="0" fontId="21" fillId="0" borderId="0" xfId="0" applyFont="1" applyAlignment="1">
      <alignment vertical="top"/>
    </xf>
    <xf numFmtId="49" fontId="21" fillId="2" borderId="0" xfId="0" applyNumberFormat="1" applyFont="1" applyFill="1" applyAlignment="1">
      <alignment vertical="top"/>
    </xf>
    <xf numFmtId="2" fontId="14" fillId="2" borderId="9" xfId="0" applyNumberFormat="1" applyFont="1" applyFill="1" applyBorder="1" applyAlignment="1">
      <alignment vertical="center"/>
    </xf>
    <xf numFmtId="0" fontId="21" fillId="2" borderId="0" xfId="0" applyFont="1" applyFill="1" applyAlignment="1">
      <alignment horizontal="left" vertical="top"/>
    </xf>
    <xf numFmtId="0" fontId="21" fillId="4" borderId="0" xfId="0" applyFont="1" applyFill="1" applyAlignment="1">
      <alignment vertical="top"/>
    </xf>
    <xf numFmtId="0" fontId="9" fillId="2" borderId="0" xfId="0" applyFont="1" applyFill="1"/>
    <xf numFmtId="0" fontId="8" fillId="2" borderId="18" xfId="0" applyFont="1" applyFill="1" applyBorder="1"/>
    <xf numFmtId="0" fontId="14" fillId="2" borderId="17" xfId="0" applyFont="1" applyFill="1" applyBorder="1"/>
    <xf numFmtId="0" fontId="7" fillId="2" borderId="2" xfId="0" applyFont="1" applyFill="1" applyBorder="1"/>
    <xf numFmtId="0" fontId="14" fillId="2" borderId="7" xfId="0" applyFont="1" applyFill="1" applyBorder="1"/>
    <xf numFmtId="0" fontId="7" fillId="2" borderId="0" xfId="0" applyFont="1" applyFill="1"/>
    <xf numFmtId="0" fontId="24" fillId="2" borderId="0" xfId="0" applyFont="1" applyFill="1"/>
    <xf numFmtId="0" fontId="7" fillId="2" borderId="18" xfId="0" applyFont="1" applyFill="1" applyBorder="1"/>
    <xf numFmtId="0" fontId="7" fillId="5" borderId="0" xfId="0" applyFont="1" applyFill="1"/>
    <xf numFmtId="0" fontId="7" fillId="6" borderId="0" xfId="0" applyFont="1" applyFill="1"/>
    <xf numFmtId="0" fontId="7" fillId="7" borderId="0" xfId="0" applyFont="1" applyFill="1"/>
    <xf numFmtId="0" fontId="7" fillId="8" borderId="0" xfId="0" applyFont="1" applyFill="1"/>
    <xf numFmtId="0" fontId="7" fillId="2" borderId="7" xfId="0" applyFont="1" applyFill="1" applyBorder="1"/>
    <xf numFmtId="0" fontId="7" fillId="9" borderId="0" xfId="0" applyFont="1" applyFill="1"/>
    <xf numFmtId="0" fontId="7" fillId="10" borderId="0" xfId="0" applyFont="1" applyFill="1"/>
    <xf numFmtId="0" fontId="7" fillId="11" borderId="0" xfId="0" applyFont="1" applyFill="1"/>
    <xf numFmtId="0" fontId="7" fillId="12" borderId="0" xfId="0" applyFont="1" applyFill="1"/>
    <xf numFmtId="0" fontId="14" fillId="2" borderId="16" xfId="0" applyFont="1" applyFill="1" applyBorder="1"/>
    <xf numFmtId="0" fontId="16" fillId="2" borderId="9" xfId="0" applyFont="1" applyFill="1" applyBorder="1"/>
    <xf numFmtId="164" fontId="10" fillId="2" borderId="21" xfId="0" applyNumberFormat="1" applyFont="1" applyFill="1" applyBorder="1"/>
    <xf numFmtId="0" fontId="15" fillId="2" borderId="0" xfId="0" applyFont="1" applyFill="1"/>
    <xf numFmtId="2" fontId="10" fillId="2" borderId="0" xfId="0" applyNumberFormat="1" applyFont="1" applyFill="1"/>
    <xf numFmtId="164" fontId="10" fillId="2" borderId="20" xfId="0" applyNumberFormat="1" applyFont="1" applyFill="1" applyBorder="1"/>
    <xf numFmtId="164" fontId="10" fillId="2" borderId="0" xfId="0" applyNumberFormat="1" applyFont="1" applyFill="1"/>
    <xf numFmtId="0" fontId="20" fillId="2" borderId="19" xfId="0" applyFont="1" applyFill="1" applyBorder="1"/>
    <xf numFmtId="0" fontId="10" fillId="2" borderId="5" xfId="0" applyFont="1" applyFill="1" applyBorder="1"/>
    <xf numFmtId="1" fontId="14" fillId="2" borderId="0" xfId="0" applyNumberFormat="1" applyFont="1" applyFill="1" applyAlignment="1">
      <alignment horizontal="left" vertical="center"/>
    </xf>
    <xf numFmtId="0" fontId="14" fillId="2" borderId="9" xfId="0" applyFont="1" applyFill="1" applyBorder="1" applyAlignment="1">
      <alignment vertical="center"/>
    </xf>
    <xf numFmtId="0" fontId="6" fillId="2" borderId="20" xfId="0" applyFont="1" applyFill="1" applyBorder="1"/>
    <xf numFmtId="0" fontId="21" fillId="0" borderId="0" xfId="177" applyFont="1" applyFill="1" applyBorder="1" applyAlignment="1" applyProtection="1"/>
    <xf numFmtId="0" fontId="5" fillId="0" borderId="0" xfId="0" applyFont="1"/>
    <xf numFmtId="0" fontId="5" fillId="0" borderId="0" xfId="0" applyFont="1" applyAlignment="1">
      <alignment horizontal="left" vertical="center"/>
    </xf>
    <xf numFmtId="164" fontId="5" fillId="2" borderId="20" xfId="0" applyNumberFormat="1" applyFont="1" applyFill="1" applyBorder="1" applyAlignment="1">
      <alignment horizontal="right" vertical="center"/>
    </xf>
    <xf numFmtId="0" fontId="5" fillId="2" borderId="0" xfId="0" applyFont="1" applyFill="1"/>
    <xf numFmtId="2" fontId="5" fillId="2" borderId="0" xfId="0" applyNumberFormat="1" applyFont="1" applyFill="1"/>
    <xf numFmtId="0" fontId="5" fillId="2" borderId="3" xfId="0" applyFont="1" applyFill="1" applyBorder="1"/>
    <xf numFmtId="0" fontId="5" fillId="2" borderId="4" xfId="0" applyFont="1" applyFill="1" applyBorder="1"/>
    <xf numFmtId="2" fontId="5" fillId="2" borderId="4" xfId="0" applyNumberFormat="1" applyFont="1" applyFill="1" applyBorder="1"/>
    <xf numFmtId="0" fontId="5" fillId="2" borderId="6" xfId="0" applyFont="1" applyFill="1" applyBorder="1"/>
    <xf numFmtId="0" fontId="5" fillId="2" borderId="0" xfId="0" applyFont="1" applyFill="1" applyAlignment="1">
      <alignment horizontal="left" vertical="center"/>
    </xf>
    <xf numFmtId="1" fontId="5" fillId="2" borderId="0" xfId="0" applyNumberFormat="1" applyFont="1" applyFill="1" applyAlignment="1">
      <alignment vertical="center"/>
    </xf>
    <xf numFmtId="165" fontId="5" fillId="0" borderId="0" xfId="0" applyNumberFormat="1" applyFont="1" applyAlignment="1">
      <alignment vertical="center"/>
    </xf>
    <xf numFmtId="165" fontId="5" fillId="2" borderId="0" xfId="0" applyNumberFormat="1" applyFont="1" applyFill="1" applyAlignment="1">
      <alignment vertical="center"/>
    </xf>
    <xf numFmtId="10" fontId="5" fillId="2" borderId="0" xfId="0" applyNumberFormat="1" applyFont="1" applyFill="1" applyAlignment="1">
      <alignment horizontal="left" vertical="center" indent="2"/>
    </xf>
    <xf numFmtId="2" fontId="5" fillId="2" borderId="0" xfId="0" applyNumberFormat="1" applyFont="1" applyFill="1" applyAlignment="1">
      <alignment horizontal="right" vertical="center"/>
    </xf>
    <xf numFmtId="164" fontId="5" fillId="2" borderId="18" xfId="0" applyNumberFormat="1" applyFont="1" applyFill="1" applyBorder="1" applyAlignment="1">
      <alignment horizontal="right" vertical="center"/>
    </xf>
    <xf numFmtId="164" fontId="5" fillId="0" borderId="0" xfId="0" applyNumberFormat="1" applyFont="1" applyAlignment="1">
      <alignment horizontal="left" vertical="center" indent="2"/>
    </xf>
    <xf numFmtId="0" fontId="5" fillId="0" borderId="0" xfId="0" applyFont="1" applyAlignment="1">
      <alignment horizontal="left" vertical="center" indent="2"/>
    </xf>
    <xf numFmtId="1" fontId="5" fillId="2" borderId="21" xfId="0" applyNumberFormat="1" applyFont="1" applyFill="1" applyBorder="1" applyAlignment="1">
      <alignment horizontal="right" vertical="center"/>
    </xf>
    <xf numFmtId="3" fontId="5" fillId="0" borderId="0" xfId="0" applyNumberFormat="1" applyFont="1" applyAlignment="1">
      <alignment horizontal="left" vertical="center" indent="2"/>
    </xf>
    <xf numFmtId="3" fontId="5" fillId="0" borderId="11" xfId="0" applyNumberFormat="1" applyFont="1" applyBorder="1" applyAlignment="1">
      <alignment horizontal="left" vertical="center" indent="3"/>
    </xf>
    <xf numFmtId="3" fontId="5" fillId="0" borderId="0" xfId="0" applyNumberFormat="1" applyFont="1" applyAlignment="1">
      <alignment horizontal="left" vertical="center" indent="3"/>
    </xf>
    <xf numFmtId="2" fontId="5" fillId="2" borderId="18" xfId="0" applyNumberFormat="1" applyFont="1" applyFill="1" applyBorder="1" applyAlignment="1">
      <alignment horizontal="right" vertical="center"/>
    </xf>
    <xf numFmtId="0" fontId="5" fillId="2" borderId="18" xfId="0" applyFont="1" applyFill="1" applyBorder="1"/>
    <xf numFmtId="164" fontId="5" fillId="2" borderId="18" xfId="0" applyNumberFormat="1" applyFont="1" applyFill="1" applyBorder="1"/>
    <xf numFmtId="164" fontId="5" fillId="2" borderId="0" xfId="0" applyNumberFormat="1" applyFont="1" applyFill="1"/>
    <xf numFmtId="0" fontId="4" fillId="2" borderId="18" xfId="0" applyFont="1" applyFill="1" applyBorder="1"/>
    <xf numFmtId="0" fontId="3" fillId="0" borderId="0" xfId="0" applyFont="1" applyAlignment="1">
      <alignment horizontal="left" vertical="center"/>
    </xf>
    <xf numFmtId="0" fontId="2" fillId="2" borderId="0" xfId="0" applyFont="1" applyFill="1"/>
    <xf numFmtId="0" fontId="2" fillId="2" borderId="6" xfId="0" applyFont="1" applyFill="1" applyBorder="1"/>
    <xf numFmtId="0" fontId="14" fillId="2" borderId="22" xfId="0" applyFont="1" applyFill="1" applyBorder="1"/>
    <xf numFmtId="0" fontId="14" fillId="2" borderId="23" xfId="0" applyFont="1" applyFill="1" applyBorder="1"/>
    <xf numFmtId="10" fontId="1" fillId="2" borderId="0" xfId="0" applyNumberFormat="1" applyFont="1" applyFill="1" applyAlignment="1">
      <alignment horizontal="left" vertical="center" indent="2"/>
    </xf>
    <xf numFmtId="0" fontId="1" fillId="2" borderId="0" xfId="0" applyFont="1" applyFill="1"/>
    <xf numFmtId="0" fontId="12" fillId="0" borderId="0" xfId="177" applyAlignment="1" applyProtection="1"/>
    <xf numFmtId="164" fontId="5" fillId="2" borderId="18" xfId="0" applyNumberFormat="1" applyFont="1" applyFill="1" applyBorder="1" applyAlignment="1">
      <alignment vertical="center"/>
    </xf>
    <xf numFmtId="2" fontId="5" fillId="2" borderId="18" xfId="0" applyNumberFormat="1" applyFont="1" applyFill="1" applyBorder="1" applyAlignment="1">
      <alignment vertical="center"/>
    </xf>
    <xf numFmtId="0" fontId="1" fillId="2" borderId="18" xfId="0" applyFont="1" applyFill="1" applyBorder="1"/>
    <xf numFmtId="0" fontId="1" fillId="2" borderId="21" xfId="0" applyFont="1" applyFill="1" applyBorder="1"/>
    <xf numFmtId="0" fontId="23" fillId="4" borderId="18" xfId="0" applyFont="1" applyFill="1" applyBorder="1"/>
    <xf numFmtId="0" fontId="16" fillId="3" borderId="7" xfId="0" applyFont="1" applyFill="1" applyBorder="1"/>
    <xf numFmtId="0" fontId="15" fillId="3" borderId="8" xfId="0"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xdr:row>
      <xdr:rowOff>203199</xdr:rowOff>
    </xdr:from>
    <xdr:to>
      <xdr:col>27</xdr:col>
      <xdr:colOff>101600</xdr:colOff>
      <xdr:row>94</xdr:row>
      <xdr:rowOff>1097</xdr:rowOff>
    </xdr:to>
    <xdr:pic>
      <xdr:nvPicPr>
        <xdr:cNvPr id="5" name="Picture 4">
          <a:extLst>
            <a:ext uri="{FF2B5EF4-FFF2-40B4-BE49-F238E27FC236}">
              <a16:creationId xmlns:a16="http://schemas.microsoft.com/office/drawing/2014/main" id="{50E0C292-7479-FA4C-A26F-F5AEF09D9453}"/>
            </a:ext>
          </a:extLst>
        </xdr:cNvPr>
        <xdr:cNvPicPr>
          <a:picLocks noChangeAspect="1"/>
        </xdr:cNvPicPr>
      </xdr:nvPicPr>
      <xdr:blipFill>
        <a:blip xmlns:r="http://schemas.openxmlformats.org/officeDocument/2006/relationships" r:embed="rId1"/>
        <a:stretch>
          <a:fillRect/>
        </a:stretch>
      </xdr:blipFill>
      <xdr:spPr>
        <a:xfrm>
          <a:off x="6731000" y="622299"/>
          <a:ext cx="14732000" cy="184866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energy.nl/fact_sheet/biomass-boiler-for-built-environment-5-mwth/" TargetMode="External"/><Relationship Id="rId1" Type="http://schemas.openxmlformats.org/officeDocument/2006/relationships/hyperlink" Target="https://refman.energytransitionmodel.com/publications/21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tabSelected="1" workbookViewId="0">
      <selection activeCell="F17" sqref="F17"/>
    </sheetView>
  </sheetViews>
  <sheetFormatPr baseColWidth="10" defaultColWidth="10.7109375" defaultRowHeight="16"/>
  <cols>
    <col min="1" max="1" width="3.42578125" style="24" customWidth="1"/>
    <col min="2" max="2" width="9.140625" style="17" customWidth="1"/>
    <col min="3" max="3" width="44.140625" style="17" customWidth="1"/>
    <col min="4" max="16384" width="10.7109375" style="17"/>
  </cols>
  <sheetData>
    <row r="1" spans="1:3" s="22" customFormat="1">
      <c r="A1" s="20"/>
      <c r="B1" s="21"/>
      <c r="C1" s="21"/>
    </row>
    <row r="2" spans="1:3" ht="21">
      <c r="A2" s="1"/>
      <c r="B2" s="23" t="s">
        <v>13</v>
      </c>
      <c r="C2" s="23"/>
    </row>
    <row r="3" spans="1:3">
      <c r="A3" s="1"/>
      <c r="B3" s="8"/>
      <c r="C3" s="8"/>
    </row>
    <row r="4" spans="1:3">
      <c r="A4" s="1"/>
      <c r="B4" s="2" t="s">
        <v>14</v>
      </c>
      <c r="C4" s="3" t="s">
        <v>112</v>
      </c>
    </row>
    <row r="5" spans="1:3">
      <c r="A5" s="1"/>
      <c r="B5" s="133" t="s">
        <v>113</v>
      </c>
      <c r="C5" s="134" t="s">
        <v>111</v>
      </c>
    </row>
    <row r="6" spans="1:3">
      <c r="A6" s="1"/>
      <c r="B6" s="4" t="s">
        <v>54</v>
      </c>
      <c r="C6" s="5" t="s">
        <v>80</v>
      </c>
    </row>
    <row r="7" spans="1:3">
      <c r="A7" s="1"/>
      <c r="B7" s="6" t="s">
        <v>16</v>
      </c>
      <c r="C7" s="7" t="s">
        <v>17</v>
      </c>
    </row>
    <row r="8" spans="1:3">
      <c r="A8" s="1"/>
      <c r="B8" s="8"/>
      <c r="C8" s="8"/>
    </row>
    <row r="9" spans="1:3">
      <c r="A9" s="1"/>
      <c r="B9" s="8"/>
      <c r="C9" s="8"/>
    </row>
    <row r="10" spans="1:3">
      <c r="A10" s="1"/>
      <c r="B10" s="65" t="s">
        <v>55</v>
      </c>
      <c r="C10" s="66"/>
    </row>
    <row r="11" spans="1:3">
      <c r="A11" s="1"/>
      <c r="B11" s="67"/>
      <c r="C11" s="68"/>
    </row>
    <row r="12" spans="1:3">
      <c r="A12" s="1"/>
      <c r="B12" s="67" t="s">
        <v>56</v>
      </c>
      <c r="C12" s="69" t="s">
        <v>57</v>
      </c>
    </row>
    <row r="13" spans="1:3" ht="17" thickBot="1">
      <c r="A13" s="1"/>
      <c r="B13" s="67"/>
      <c r="C13" s="14" t="s">
        <v>58</v>
      </c>
    </row>
    <row r="14" spans="1:3" ht="17" thickBot="1">
      <c r="A14" s="1"/>
      <c r="B14" s="67"/>
      <c r="C14" s="70" t="s">
        <v>59</v>
      </c>
    </row>
    <row r="15" spans="1:3">
      <c r="A15" s="1"/>
      <c r="B15" s="67"/>
      <c r="C15" s="68" t="s">
        <v>60</v>
      </c>
    </row>
    <row r="16" spans="1:3">
      <c r="A16" s="1"/>
      <c r="B16" s="67"/>
      <c r="C16" s="68"/>
    </row>
    <row r="17" spans="1:3">
      <c r="A17" s="1"/>
      <c r="B17" s="67" t="s">
        <v>61</v>
      </c>
      <c r="C17" s="71" t="s">
        <v>62</v>
      </c>
    </row>
    <row r="18" spans="1:3">
      <c r="A18" s="1"/>
      <c r="B18" s="67"/>
      <c r="C18" s="72" t="s">
        <v>63</v>
      </c>
    </row>
    <row r="19" spans="1:3">
      <c r="A19" s="1"/>
      <c r="B19" s="67"/>
      <c r="C19" s="73" t="s">
        <v>64</v>
      </c>
    </row>
    <row r="20" spans="1:3">
      <c r="A20" s="1"/>
      <c r="B20" s="67"/>
      <c r="C20" s="74" t="s">
        <v>65</v>
      </c>
    </row>
    <row r="21" spans="1:3">
      <c r="A21" s="1"/>
      <c r="B21" s="75"/>
      <c r="C21" s="76" t="s">
        <v>66</v>
      </c>
    </row>
    <row r="22" spans="1:3">
      <c r="A22" s="1"/>
      <c r="B22" s="75"/>
      <c r="C22" s="77" t="s">
        <v>67</v>
      </c>
    </row>
    <row r="23" spans="1:3">
      <c r="A23" s="1"/>
      <c r="B23" s="75"/>
      <c r="C23" s="78" t="s">
        <v>68</v>
      </c>
    </row>
    <row r="24" spans="1:3">
      <c r="B24" s="75"/>
      <c r="C24" s="79" t="s">
        <v>69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8"/>
  <sheetViews>
    <sheetView workbookViewId="0">
      <selection activeCell="E25" sqref="A25:XFD25"/>
    </sheetView>
  </sheetViews>
  <sheetFormatPr baseColWidth="10" defaultColWidth="10.7109375" defaultRowHeight="16"/>
  <cols>
    <col min="1" max="1" width="3.28515625" style="29" customWidth="1"/>
    <col min="2" max="2" width="3.7109375" style="29" customWidth="1"/>
    <col min="3" max="3" width="46" style="29" customWidth="1"/>
    <col min="4" max="4" width="12.7109375" style="29" customWidth="1"/>
    <col min="5" max="5" width="17.42578125" style="29" customWidth="1"/>
    <col min="6" max="6" width="4.42578125" style="29" customWidth="1"/>
    <col min="7" max="7" width="45" style="29" customWidth="1"/>
    <col min="8" max="8" width="5.140625" style="29" customWidth="1"/>
    <col min="9" max="9" width="51.42578125" style="29" customWidth="1"/>
    <col min="10" max="10" width="5.42578125" style="29" customWidth="1"/>
    <col min="11" max="16384" width="10.7109375" style="29"/>
  </cols>
  <sheetData>
    <row r="2" spans="2:10">
      <c r="B2" s="135" t="s">
        <v>96</v>
      </c>
      <c r="C2" s="136"/>
      <c r="D2" s="136"/>
      <c r="E2" s="137"/>
    </row>
    <row r="3" spans="2:10">
      <c r="B3" s="138"/>
      <c r="C3" s="139"/>
      <c r="D3" s="139"/>
      <c r="E3" s="140"/>
    </row>
    <row r="4" spans="2:10" ht="36" customHeight="1">
      <c r="B4" s="141"/>
      <c r="C4" s="142"/>
      <c r="D4" s="142"/>
      <c r="E4" s="143"/>
    </row>
    <row r="5" spans="2:10" ht="17" thickBot="1"/>
    <row r="6" spans="2:10">
      <c r="B6" s="31"/>
      <c r="C6" s="16"/>
      <c r="D6" s="16"/>
      <c r="E6" s="16"/>
      <c r="F6" s="16"/>
      <c r="G6" s="16"/>
      <c r="H6" s="16"/>
      <c r="I6" s="16"/>
      <c r="J6" s="32"/>
    </row>
    <row r="7" spans="2:10" s="37" customFormat="1" ht="19">
      <c r="B7" s="80"/>
      <c r="C7" s="15" t="s">
        <v>28</v>
      </c>
      <c r="D7" s="81" t="s">
        <v>11</v>
      </c>
      <c r="E7" s="15" t="s">
        <v>6</v>
      </c>
      <c r="F7" s="15"/>
      <c r="G7" s="15" t="s">
        <v>10</v>
      </c>
      <c r="H7" s="15"/>
      <c r="I7" s="15" t="s">
        <v>0</v>
      </c>
      <c r="J7" s="87"/>
    </row>
    <row r="8" spans="2:10" s="37" customFormat="1" ht="19">
      <c r="B8" s="19"/>
      <c r="C8" s="14"/>
      <c r="D8" s="25"/>
      <c r="E8" s="14"/>
      <c r="F8" s="14"/>
      <c r="G8" s="14"/>
      <c r="H8" s="14"/>
      <c r="I8" s="14"/>
      <c r="J8" s="38"/>
    </row>
    <row r="9" spans="2:10" s="37" customFormat="1" ht="20" thickBot="1">
      <c r="B9" s="19"/>
      <c r="C9" s="14" t="s">
        <v>81</v>
      </c>
      <c r="D9" s="25"/>
      <c r="E9" s="14"/>
      <c r="F9" s="14"/>
      <c r="G9" s="14"/>
      <c r="H9" s="14"/>
      <c r="I9" s="14"/>
      <c r="J9" s="38"/>
    </row>
    <row r="10" spans="2:10" ht="17" thickBot="1">
      <c r="B10" s="33"/>
      <c r="C10" s="30" t="s">
        <v>30</v>
      </c>
      <c r="D10" s="18" t="s">
        <v>4</v>
      </c>
      <c r="E10" s="39">
        <f>ROUND('Research data'!G8,2)</f>
        <v>1</v>
      </c>
      <c r="F10" s="30"/>
      <c r="G10" s="30"/>
      <c r="H10" s="30"/>
      <c r="I10" s="28" t="s">
        <v>45</v>
      </c>
      <c r="J10" s="88"/>
    </row>
    <row r="11" spans="2:10" ht="17" thickBot="1">
      <c r="B11" s="33"/>
      <c r="C11" s="30" t="s">
        <v>32</v>
      </c>
      <c r="D11" s="18" t="s">
        <v>52</v>
      </c>
      <c r="E11" s="40">
        <v>0</v>
      </c>
      <c r="F11" s="30"/>
      <c r="G11" s="30" t="s">
        <v>24</v>
      </c>
      <c r="H11" s="30"/>
      <c r="I11" s="28" t="s">
        <v>45</v>
      </c>
      <c r="J11" s="88"/>
    </row>
    <row r="12" spans="2:10" ht="17" thickBot="1">
      <c r="B12" s="33"/>
      <c r="C12" s="30" t="s">
        <v>33</v>
      </c>
      <c r="D12" s="18" t="s">
        <v>52</v>
      </c>
      <c r="E12" s="40">
        <f>ROUND('Research data'!G6,1)</f>
        <v>16.7</v>
      </c>
      <c r="F12" s="30"/>
      <c r="G12" s="30" t="s">
        <v>46</v>
      </c>
      <c r="H12" s="30"/>
      <c r="I12" s="130" t="s">
        <v>98</v>
      </c>
      <c r="J12" s="88"/>
    </row>
    <row r="13" spans="2:10">
      <c r="B13" s="33"/>
      <c r="C13" s="63"/>
      <c r="D13" s="83"/>
      <c r="E13" s="84"/>
      <c r="G13" s="63"/>
      <c r="J13" s="88"/>
    </row>
    <row r="14" spans="2:10" ht="17" thickBot="1">
      <c r="B14" s="33"/>
      <c r="C14" s="14" t="s">
        <v>70</v>
      </c>
      <c r="D14" s="83"/>
      <c r="E14" s="84"/>
      <c r="G14" s="63"/>
      <c r="J14" s="88"/>
    </row>
    <row r="15" spans="2:10" ht="17" thickBot="1">
      <c r="B15" s="33"/>
      <c r="C15" s="30" t="s">
        <v>34</v>
      </c>
      <c r="D15" s="18" t="s">
        <v>29</v>
      </c>
      <c r="E15" s="40">
        <f>'Research data'!G13</f>
        <v>8184970</v>
      </c>
      <c r="F15" s="30"/>
      <c r="G15" s="30" t="s">
        <v>8</v>
      </c>
      <c r="H15" s="30"/>
      <c r="I15" s="130" t="s">
        <v>98</v>
      </c>
      <c r="J15" s="88"/>
    </row>
    <row r="16" spans="2:10" ht="17" thickBot="1">
      <c r="B16" s="33"/>
      <c r="C16" s="30" t="s">
        <v>35</v>
      </c>
      <c r="D16" s="18" t="s">
        <v>29</v>
      </c>
      <c r="E16" s="40">
        <v>0</v>
      </c>
      <c r="F16" s="30"/>
      <c r="G16" s="30" t="s">
        <v>47</v>
      </c>
      <c r="H16" s="30"/>
      <c r="I16" s="28" t="s">
        <v>45</v>
      </c>
      <c r="J16" s="88"/>
    </row>
    <row r="17" spans="2:10" ht="17" thickBot="1">
      <c r="B17" s="33"/>
      <c r="C17" s="30" t="s">
        <v>9</v>
      </c>
      <c r="D17" s="18" t="s">
        <v>29</v>
      </c>
      <c r="E17" s="40">
        <v>0</v>
      </c>
      <c r="F17" s="30"/>
      <c r="G17" s="30" t="s">
        <v>20</v>
      </c>
      <c r="H17" s="30"/>
      <c r="I17" s="28" t="s">
        <v>45</v>
      </c>
      <c r="J17" s="88"/>
    </row>
    <row r="18" spans="2:10" ht="17" thickBot="1">
      <c r="B18" s="33"/>
      <c r="C18" s="30" t="s">
        <v>36</v>
      </c>
      <c r="D18" s="18" t="s">
        <v>25</v>
      </c>
      <c r="E18" s="40">
        <v>0</v>
      </c>
      <c r="F18" s="30"/>
      <c r="G18" s="30" t="s">
        <v>23</v>
      </c>
      <c r="H18" s="30"/>
      <c r="I18" s="28" t="s">
        <v>45</v>
      </c>
      <c r="J18" s="88"/>
    </row>
    <row r="19" spans="2:10" ht="17" thickBot="1">
      <c r="B19" s="33"/>
      <c r="C19" s="30" t="s">
        <v>37</v>
      </c>
      <c r="D19" s="18" t="s">
        <v>44</v>
      </c>
      <c r="E19" s="82">
        <f>'Research data'!G15</f>
        <v>433420</v>
      </c>
      <c r="F19" s="30"/>
      <c r="G19" s="30" t="s">
        <v>48</v>
      </c>
      <c r="H19" s="30"/>
      <c r="I19" s="130" t="s">
        <v>98</v>
      </c>
      <c r="J19" s="88"/>
    </row>
    <row r="20" spans="2:10" ht="17" thickBot="1">
      <c r="B20" s="33"/>
      <c r="C20" s="30" t="s">
        <v>38</v>
      </c>
      <c r="D20" s="18" t="s">
        <v>43</v>
      </c>
      <c r="E20" s="39">
        <f>'Research data'!G17</f>
        <v>0</v>
      </c>
      <c r="F20" s="30"/>
      <c r="G20" s="30" t="s">
        <v>49</v>
      </c>
      <c r="H20" s="30"/>
      <c r="I20" s="64" t="s">
        <v>45</v>
      </c>
      <c r="J20" s="88"/>
    </row>
    <row r="21" spans="2:10" ht="17" thickBot="1">
      <c r="B21" s="33"/>
      <c r="C21" s="30" t="s">
        <v>39</v>
      </c>
      <c r="D21" s="18" t="s">
        <v>43</v>
      </c>
      <c r="E21" s="85">
        <v>0</v>
      </c>
      <c r="F21" s="30"/>
      <c r="G21" s="30" t="s">
        <v>50</v>
      </c>
      <c r="H21" s="30"/>
      <c r="I21" s="91" t="s">
        <v>45</v>
      </c>
      <c r="J21" s="88"/>
    </row>
    <row r="22" spans="2:10" ht="17" thickBot="1">
      <c r="B22" s="33"/>
      <c r="C22" s="30" t="s">
        <v>42</v>
      </c>
      <c r="D22" s="18" t="s">
        <v>3</v>
      </c>
      <c r="E22" s="40">
        <v>0.04</v>
      </c>
      <c r="F22" s="30"/>
      <c r="G22" s="30" t="s">
        <v>19</v>
      </c>
      <c r="H22" s="30"/>
      <c r="I22" s="132" t="s">
        <v>110</v>
      </c>
      <c r="J22" s="88"/>
    </row>
    <row r="23" spans="2:10">
      <c r="B23" s="33"/>
      <c r="C23" s="30"/>
      <c r="D23" s="18"/>
      <c r="E23" s="86"/>
      <c r="F23" s="30"/>
      <c r="G23" s="30"/>
      <c r="H23" s="30"/>
      <c r="J23" s="88"/>
    </row>
    <row r="24" spans="2:10">
      <c r="B24" s="33"/>
      <c r="C24" s="14" t="s">
        <v>7</v>
      </c>
      <c r="D24" s="83"/>
      <c r="E24" s="86"/>
      <c r="J24" s="88"/>
    </row>
    <row r="25" spans="2:10" ht="17" thickBot="1">
      <c r="B25" s="33"/>
      <c r="C25" s="30" t="s">
        <v>40</v>
      </c>
      <c r="D25" s="18" t="s">
        <v>2</v>
      </c>
      <c r="E25" s="82">
        <f>'Research data'!G10</f>
        <v>2</v>
      </c>
      <c r="F25" s="30"/>
      <c r="G25" s="30" t="s">
        <v>22</v>
      </c>
      <c r="H25" s="30"/>
      <c r="I25" s="131" t="s">
        <v>109</v>
      </c>
      <c r="J25" s="88"/>
    </row>
    <row r="26" spans="2:10" ht="17" thickBot="1">
      <c r="B26" s="33"/>
      <c r="C26" s="30" t="s">
        <v>41</v>
      </c>
      <c r="D26" s="18" t="s">
        <v>2</v>
      </c>
      <c r="E26" s="40">
        <f>'Research data'!G11</f>
        <v>15</v>
      </c>
      <c r="F26" s="30"/>
      <c r="G26" s="30" t="s">
        <v>21</v>
      </c>
      <c r="H26" s="30"/>
      <c r="I26" s="130" t="s">
        <v>98</v>
      </c>
      <c r="J26" s="88"/>
    </row>
    <row r="27" spans="2:10" ht="17" thickBot="1">
      <c r="B27" s="33"/>
      <c r="C27" s="30" t="s">
        <v>31</v>
      </c>
      <c r="D27" s="18" t="s">
        <v>4</v>
      </c>
      <c r="E27" s="40">
        <v>0</v>
      </c>
      <c r="F27" s="30"/>
      <c r="G27" s="30"/>
      <c r="H27" s="30"/>
      <c r="I27" s="119" t="s">
        <v>45</v>
      </c>
      <c r="J27" s="88"/>
    </row>
    <row r="28" spans="2:10" ht="20" customHeight="1" thickBot="1">
      <c r="B28" s="34"/>
      <c r="C28" s="35"/>
      <c r="D28" s="35"/>
      <c r="E28" s="35"/>
      <c r="F28" s="35"/>
      <c r="G28" s="35"/>
      <c r="H28" s="35"/>
      <c r="I28" s="35"/>
      <c r="J28" s="36"/>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18"/>
  <sheetViews>
    <sheetView workbookViewId="0">
      <selection activeCell="M36" sqref="M36"/>
    </sheetView>
  </sheetViews>
  <sheetFormatPr baseColWidth="10" defaultColWidth="10.7109375" defaultRowHeight="16"/>
  <cols>
    <col min="1" max="2" width="3.42578125" style="96" customWidth="1"/>
    <col min="3" max="3" width="35.85546875" style="96" customWidth="1"/>
    <col min="4" max="4" width="16.42578125" style="96" hidden="1" customWidth="1"/>
    <col min="5" max="5" width="13.85546875" style="96" hidden="1" customWidth="1"/>
    <col min="6" max="6" width="12.42578125" style="96" customWidth="1"/>
    <col min="7" max="7" width="10.7109375" style="96" customWidth="1"/>
    <col min="8" max="8" width="3.140625" style="96" customWidth="1"/>
    <col min="9" max="9" width="8.42578125" style="97" customWidth="1"/>
    <col min="10" max="10" width="2.42578125" style="97" customWidth="1"/>
    <col min="11" max="11" width="8.42578125" style="97" customWidth="1"/>
    <col min="12" max="12" width="3" style="97" customWidth="1"/>
    <col min="13" max="13" width="60" style="96" customWidth="1"/>
    <col min="14" max="16384" width="10.7109375" style="96"/>
  </cols>
  <sheetData>
    <row r="1" spans="2:13" ht="17" thickBot="1"/>
    <row r="2" spans="2:13">
      <c r="B2" s="98"/>
      <c r="C2" s="99"/>
      <c r="D2" s="99"/>
      <c r="E2" s="99"/>
      <c r="F2" s="99"/>
      <c r="G2" s="99"/>
      <c r="H2" s="99"/>
      <c r="I2" s="100"/>
      <c r="J2" s="100"/>
      <c r="K2" s="100"/>
      <c r="L2" s="100"/>
      <c r="M2" s="99"/>
    </row>
    <row r="3" spans="2:13" s="14" customFormat="1">
      <c r="B3" s="19"/>
      <c r="C3" s="90" t="s">
        <v>72</v>
      </c>
      <c r="D3" s="9"/>
      <c r="E3" s="9"/>
      <c r="F3" s="90" t="s">
        <v>11</v>
      </c>
      <c r="G3" s="90" t="s">
        <v>66</v>
      </c>
      <c r="H3" s="90"/>
      <c r="I3" s="60" t="s">
        <v>98</v>
      </c>
      <c r="J3" s="60"/>
      <c r="K3" s="60"/>
      <c r="L3" s="60"/>
      <c r="M3" s="90" t="s">
        <v>79</v>
      </c>
    </row>
    <row r="4" spans="2:13">
      <c r="B4" s="101"/>
      <c r="C4" s="102"/>
      <c r="D4" s="102"/>
      <c r="E4" s="102"/>
      <c r="F4" s="102"/>
      <c r="G4" s="103"/>
      <c r="H4" s="103"/>
      <c r="I4" s="89"/>
      <c r="J4" s="89"/>
      <c r="K4" s="89"/>
      <c r="L4" s="89"/>
      <c r="M4" s="9"/>
    </row>
    <row r="5" spans="2:13" ht="17" thickBot="1">
      <c r="B5" s="101"/>
      <c r="C5" s="26" t="s">
        <v>71</v>
      </c>
      <c r="D5" s="26"/>
      <c r="E5" s="26"/>
      <c r="F5" s="26"/>
      <c r="G5" s="10"/>
      <c r="H5" s="10"/>
      <c r="I5" s="10"/>
      <c r="J5" s="10"/>
      <c r="K5" s="10"/>
      <c r="L5" s="10"/>
      <c r="M5" s="93"/>
    </row>
    <row r="6" spans="2:13" ht="17" thickBot="1">
      <c r="B6" s="101"/>
      <c r="C6" s="120" t="s">
        <v>83</v>
      </c>
      <c r="D6" s="94"/>
      <c r="E6" s="94"/>
      <c r="F6" s="104" t="s">
        <v>52</v>
      </c>
      <c r="G6" s="129">
        <f>ROUND(I6,4)</f>
        <v>16.670000000000002</v>
      </c>
      <c r="H6" s="105"/>
      <c r="I6" s="116">
        <f>Notes!D7</f>
        <v>16.670000000000002</v>
      </c>
      <c r="J6" s="103"/>
      <c r="K6" s="103"/>
      <c r="L6" s="103"/>
      <c r="M6" s="93"/>
    </row>
    <row r="7" spans="2:13" ht="17" thickBot="1">
      <c r="B7" s="101"/>
      <c r="C7" s="125" t="s">
        <v>97</v>
      </c>
      <c r="D7" s="106"/>
      <c r="E7" s="106"/>
      <c r="F7" s="126" t="s">
        <v>3</v>
      </c>
      <c r="G7" s="128">
        <f>I7</f>
        <v>0.9</v>
      </c>
      <c r="H7" s="107"/>
      <c r="I7" s="116">
        <f>Notes!D9</f>
        <v>0.9</v>
      </c>
      <c r="J7" s="107"/>
      <c r="K7" s="107"/>
      <c r="L7" s="107"/>
      <c r="M7" s="93"/>
    </row>
    <row r="8" spans="2:13" ht="17" thickBot="1">
      <c r="B8" s="101"/>
      <c r="C8" s="126" t="s">
        <v>108</v>
      </c>
      <c r="G8" s="128">
        <f>I8</f>
        <v>1</v>
      </c>
      <c r="I8" s="116">
        <f>Notes!D8</f>
        <v>1</v>
      </c>
      <c r="K8" s="107"/>
      <c r="L8" s="96"/>
      <c r="M8" s="27"/>
    </row>
    <row r="9" spans="2:13" ht="17" thickBot="1">
      <c r="B9" s="101"/>
      <c r="C9" s="26" t="s">
        <v>7</v>
      </c>
      <c r="D9" s="26"/>
      <c r="E9" s="26"/>
      <c r="F9" s="26"/>
      <c r="G9" s="11"/>
      <c r="H9" s="11"/>
      <c r="I9" s="96"/>
      <c r="J9" s="96"/>
      <c r="K9" s="107"/>
      <c r="L9" s="96"/>
      <c r="M9" s="92" t="s">
        <v>82</v>
      </c>
    </row>
    <row r="10" spans="2:13" ht="17" thickBot="1">
      <c r="B10" s="101"/>
      <c r="C10" s="109" t="s">
        <v>1</v>
      </c>
      <c r="D10" s="109"/>
      <c r="E10" s="109"/>
      <c r="F10" s="104" t="s">
        <v>2</v>
      </c>
      <c r="G10" s="108">
        <f>ROUND(2,0)</f>
        <v>2</v>
      </c>
      <c r="H10" s="107"/>
      <c r="I10" s="96"/>
      <c r="J10" s="96"/>
      <c r="K10" s="107"/>
      <c r="L10" s="96"/>
      <c r="M10" s="93"/>
    </row>
    <row r="11" spans="2:13" ht="17" thickBot="1">
      <c r="B11" s="101"/>
      <c r="C11" s="110" t="s">
        <v>5</v>
      </c>
      <c r="D11" s="110"/>
      <c r="E11" s="110"/>
      <c r="F11" s="104" t="s">
        <v>2</v>
      </c>
      <c r="G11" s="111">
        <f>ROUND(I11,0)</f>
        <v>15</v>
      </c>
      <c r="H11" s="107"/>
      <c r="I11" s="116">
        <f>Notes!D26</f>
        <v>15</v>
      </c>
      <c r="J11" s="96"/>
      <c r="K11" s="107"/>
      <c r="L11" s="96"/>
      <c r="M11" s="93"/>
    </row>
    <row r="12" spans="2:13" ht="17" thickBot="1">
      <c r="B12" s="101"/>
      <c r="C12" s="13" t="s">
        <v>73</v>
      </c>
      <c r="D12" s="13"/>
      <c r="E12" s="13"/>
      <c r="F12" s="13"/>
      <c r="G12" s="12"/>
      <c r="H12" s="12"/>
      <c r="I12" s="96"/>
      <c r="J12" s="96"/>
      <c r="K12" s="96"/>
      <c r="L12" s="96"/>
      <c r="M12" s="93"/>
    </row>
    <row r="13" spans="2:13" ht="17" thickBot="1">
      <c r="B13" s="101"/>
      <c r="C13" s="94" t="s">
        <v>74</v>
      </c>
      <c r="D13" s="13"/>
      <c r="E13" s="13"/>
      <c r="F13" s="94" t="s">
        <v>29</v>
      </c>
      <c r="G13" s="108">
        <f>ROUND(G14*G6*1000,2)</f>
        <v>8184970</v>
      </c>
      <c r="H13" s="12"/>
      <c r="I13" s="96"/>
      <c r="J13" s="96"/>
      <c r="K13" s="96"/>
      <c r="L13" s="96"/>
      <c r="M13" s="93"/>
    </row>
    <row r="14" spans="2:13" ht="17" thickBot="1">
      <c r="B14" s="101"/>
      <c r="C14" s="112" t="s">
        <v>8</v>
      </c>
      <c r="D14" s="112"/>
      <c r="E14" s="112"/>
      <c r="F14" s="104" t="s">
        <v>84</v>
      </c>
      <c r="G14" s="108">
        <f>I14</f>
        <v>491</v>
      </c>
      <c r="H14" s="107"/>
      <c r="I14" s="117">
        <f>Notes!D19</f>
        <v>491</v>
      </c>
      <c r="J14" s="118"/>
      <c r="K14" s="118"/>
      <c r="L14" s="118"/>
      <c r="M14" s="93"/>
    </row>
    <row r="15" spans="2:13" ht="17" thickBot="1">
      <c r="B15" s="101"/>
      <c r="C15" s="94" t="s">
        <v>75</v>
      </c>
      <c r="D15" s="26"/>
      <c r="E15" s="26"/>
      <c r="F15" s="102" t="s">
        <v>44</v>
      </c>
      <c r="G15" s="95">
        <f>ROUND((G16*G6*1000),2)</f>
        <v>433420</v>
      </c>
      <c r="H15" s="12"/>
      <c r="I15" s="96"/>
      <c r="J15" s="96"/>
      <c r="K15" s="96"/>
      <c r="L15" s="96"/>
      <c r="M15" s="93"/>
    </row>
    <row r="16" spans="2:13" ht="17" thickBot="1">
      <c r="B16" s="101"/>
      <c r="C16" s="94" t="s">
        <v>76</v>
      </c>
      <c r="D16" s="26"/>
      <c r="E16" s="26"/>
      <c r="F16" s="102" t="s">
        <v>85</v>
      </c>
      <c r="G16" s="95">
        <f>I16</f>
        <v>26</v>
      </c>
      <c r="H16" s="12"/>
      <c r="I16" s="116">
        <f>Notes!D22</f>
        <v>26</v>
      </c>
      <c r="J16" s="96"/>
      <c r="K16" s="96"/>
      <c r="L16" s="96"/>
      <c r="M16" s="93"/>
    </row>
    <row r="17" spans="2:13" ht="17" thickBot="1">
      <c r="B17" s="101"/>
      <c r="C17" s="94" t="s">
        <v>77</v>
      </c>
      <c r="D17" s="113"/>
      <c r="E17" s="113"/>
      <c r="F17" s="104" t="s">
        <v>43</v>
      </c>
      <c r="G17" s="115"/>
      <c r="H17" s="107"/>
      <c r="I17" s="116">
        <f>Notes!D24</f>
        <v>3.5999999999999999E-3</v>
      </c>
      <c r="J17" s="96"/>
      <c r="K17" s="96"/>
      <c r="L17" s="96"/>
      <c r="M17" s="93"/>
    </row>
    <row r="18" spans="2:13" ht="17" thickBot="1">
      <c r="B18" s="101"/>
      <c r="C18" s="94" t="s">
        <v>77</v>
      </c>
      <c r="D18" s="114"/>
      <c r="E18" s="114"/>
      <c r="F18" s="104" t="s">
        <v>25</v>
      </c>
      <c r="G18" s="116">
        <f>I17*1000</f>
        <v>3.6</v>
      </c>
      <c r="H18" s="107"/>
      <c r="I18" s="96"/>
      <c r="J18" s="96"/>
      <c r="K18" s="96"/>
      <c r="L18" s="96"/>
      <c r="M18" s="2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5"/>
  <sheetViews>
    <sheetView workbookViewId="0">
      <selection activeCell="J18" sqref="J18"/>
    </sheetView>
  </sheetViews>
  <sheetFormatPr baseColWidth="10" defaultColWidth="33.140625" defaultRowHeight="16"/>
  <cols>
    <col min="1" max="1" width="3.28515625" style="41" customWidth="1"/>
    <col min="2" max="2" width="3.42578125" style="41" customWidth="1"/>
    <col min="3" max="3" width="28.7109375" style="41" customWidth="1"/>
    <col min="4" max="4" width="3.140625" style="41" customWidth="1"/>
    <col min="5" max="5" width="16.140625" style="41" customWidth="1"/>
    <col min="6" max="6" width="10.28515625" style="41" customWidth="1"/>
    <col min="7" max="9" width="12.140625" style="41" customWidth="1"/>
    <col min="10" max="10" width="34.42578125" style="42" customWidth="1"/>
    <col min="11" max="11" width="60.42578125" style="41" customWidth="1"/>
    <col min="12" max="16384" width="33.140625" style="41"/>
  </cols>
  <sheetData>
    <row r="1" spans="2:11" ht="17" thickBot="1"/>
    <row r="2" spans="2:11">
      <c r="B2" s="43"/>
      <c r="C2" s="44"/>
      <c r="D2" s="44"/>
      <c r="E2" s="44"/>
      <c r="F2" s="44"/>
      <c r="G2" s="44"/>
      <c r="H2" s="44"/>
      <c r="I2" s="44"/>
      <c r="J2" s="45"/>
      <c r="K2" s="44"/>
    </row>
    <row r="3" spans="2:11">
      <c r="B3" s="46"/>
      <c r="C3" s="47" t="s">
        <v>18</v>
      </c>
      <c r="D3" s="47"/>
      <c r="E3" s="47"/>
      <c r="F3" s="47"/>
      <c r="G3" s="47"/>
      <c r="H3" s="47"/>
      <c r="I3" s="47"/>
      <c r="J3" s="48"/>
    </row>
    <row r="4" spans="2:11">
      <c r="B4" s="46"/>
    </row>
    <row r="5" spans="2:11">
      <c r="B5" s="49"/>
      <c r="C5" s="50" t="s">
        <v>26</v>
      </c>
      <c r="D5" s="50"/>
      <c r="E5" s="50" t="s">
        <v>0</v>
      </c>
      <c r="F5" s="50" t="s">
        <v>15</v>
      </c>
      <c r="G5" s="50" t="s">
        <v>27</v>
      </c>
      <c r="H5" s="50" t="s">
        <v>88</v>
      </c>
      <c r="I5" s="50" t="s">
        <v>51</v>
      </c>
      <c r="J5" s="51" t="s">
        <v>95</v>
      </c>
      <c r="K5" s="50" t="s">
        <v>12</v>
      </c>
    </row>
    <row r="6" spans="2:11">
      <c r="B6" s="46"/>
      <c r="C6" s="47"/>
      <c r="D6" s="47"/>
      <c r="E6" s="47"/>
      <c r="F6" s="47"/>
      <c r="G6" s="47"/>
      <c r="H6" s="47"/>
      <c r="I6" s="47"/>
      <c r="J6" s="48"/>
      <c r="K6" s="47"/>
    </row>
    <row r="7" spans="2:11">
      <c r="B7" s="46"/>
      <c r="C7" s="58"/>
      <c r="D7" s="52"/>
      <c r="E7" s="41" t="s">
        <v>98</v>
      </c>
      <c r="F7" s="41" t="s">
        <v>53</v>
      </c>
      <c r="G7" s="42" t="s">
        <v>102</v>
      </c>
      <c r="H7" s="42" t="s">
        <v>102</v>
      </c>
      <c r="I7" s="42"/>
      <c r="J7" s="127" t="s">
        <v>103</v>
      </c>
      <c r="K7" s="127" t="s">
        <v>104</v>
      </c>
    </row>
    <row r="8" spans="2:11">
      <c r="B8" s="46"/>
      <c r="C8" s="53" t="s">
        <v>1</v>
      </c>
      <c r="D8" s="53"/>
      <c r="G8" s="42"/>
      <c r="H8" s="42"/>
      <c r="I8" s="42"/>
      <c r="K8" s="62"/>
    </row>
    <row r="9" spans="2:11">
      <c r="B9" s="46"/>
      <c r="C9" s="52" t="s">
        <v>105</v>
      </c>
      <c r="D9" s="53"/>
      <c r="G9" s="42"/>
      <c r="H9" s="42"/>
      <c r="I9" s="42"/>
      <c r="K9" s="62"/>
    </row>
    <row r="10" spans="2:11">
      <c r="B10" s="46"/>
      <c r="C10" s="53" t="s">
        <v>78</v>
      </c>
      <c r="D10" s="57"/>
      <c r="E10" s="52"/>
      <c r="F10" s="54"/>
      <c r="G10" s="55"/>
      <c r="H10" s="55"/>
      <c r="I10" s="55"/>
      <c r="J10" s="55"/>
    </row>
    <row r="11" spans="2:11">
      <c r="B11" s="46"/>
      <c r="C11" s="53" t="s">
        <v>86</v>
      </c>
      <c r="D11" s="52"/>
      <c r="F11" s="52"/>
      <c r="G11" s="61"/>
      <c r="H11" s="61"/>
      <c r="I11" s="52"/>
      <c r="J11" s="59"/>
      <c r="K11" s="56"/>
    </row>
    <row r="12" spans="2:11">
      <c r="B12" s="46"/>
      <c r="C12" s="53" t="s">
        <v>87</v>
      </c>
      <c r="D12" s="52"/>
      <c r="F12" s="52"/>
      <c r="G12" s="61"/>
      <c r="H12" s="61"/>
      <c r="I12" s="52"/>
      <c r="J12" s="59"/>
      <c r="K12" s="56"/>
    </row>
    <row r="13" spans="2:11">
      <c r="B13" s="46"/>
      <c r="D13" s="52"/>
      <c r="F13" s="52"/>
      <c r="G13" s="61"/>
      <c r="H13" s="61"/>
      <c r="I13" s="52"/>
      <c r="J13" s="59"/>
      <c r="K13" s="52"/>
    </row>
    <row r="14" spans="2:11">
      <c r="B14" s="46"/>
      <c r="D14" s="52"/>
      <c r="F14" s="52"/>
      <c r="G14" s="61"/>
      <c r="H14" s="61"/>
      <c r="I14" s="52"/>
      <c r="J14" s="59"/>
      <c r="K14" s="52"/>
    </row>
    <row r="15" spans="2:11">
      <c r="B15" s="46"/>
      <c r="D15" s="52"/>
      <c r="F15" s="52"/>
      <c r="G15" s="61"/>
      <c r="H15" s="61"/>
      <c r="I15" s="52"/>
      <c r="J15" s="59"/>
      <c r="K15" s="52"/>
    </row>
  </sheetData>
  <hyperlinks>
    <hyperlink ref="J7" r:id="rId1" xr:uid="{B5EB3766-1FA6-5B4B-98FF-90C50AAF64AB}"/>
    <hyperlink ref="K7" r:id="rId2" xr:uid="{D1CE976A-3E2C-8541-A2C4-F590CE090F3B}"/>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9"/>
  <sheetViews>
    <sheetView zoomScale="90" workbookViewId="0">
      <selection activeCell="I32" sqref="I32"/>
    </sheetView>
  </sheetViews>
  <sheetFormatPr baseColWidth="10" defaultColWidth="10.7109375" defaultRowHeight="16"/>
  <cols>
    <col min="1" max="1" width="5.28515625" style="121" customWidth="1"/>
    <col min="2" max="2" width="5.42578125" style="121" customWidth="1"/>
    <col min="3" max="3" width="13.42578125" style="121" customWidth="1"/>
    <col min="4" max="16384" width="10.7109375" style="121"/>
  </cols>
  <sheetData>
    <row r="1" spans="2:13" ht="17" thickBot="1"/>
    <row r="2" spans="2:13" s="14" customFormat="1">
      <c r="B2" s="123"/>
      <c r="C2" s="124" t="s">
        <v>65</v>
      </c>
      <c r="D2" s="124" t="s">
        <v>89</v>
      </c>
      <c r="E2" s="124"/>
      <c r="F2" s="124"/>
      <c r="G2" s="124"/>
      <c r="H2" s="124"/>
      <c r="I2" s="124"/>
      <c r="J2" s="124"/>
      <c r="K2" s="124"/>
      <c r="L2" s="124"/>
      <c r="M2" s="124"/>
    </row>
    <row r="3" spans="2:13">
      <c r="B3" s="122"/>
    </row>
    <row r="4" spans="2:13">
      <c r="B4" s="122"/>
      <c r="C4" s="126" t="s">
        <v>98</v>
      </c>
    </row>
    <row r="5" spans="2:13">
      <c r="B5" s="122"/>
    </row>
    <row r="6" spans="2:13">
      <c r="B6" s="122"/>
    </row>
    <row r="7" spans="2:13">
      <c r="B7" s="122"/>
      <c r="C7" s="126" t="s">
        <v>99</v>
      </c>
      <c r="D7" s="121">
        <v>16.670000000000002</v>
      </c>
      <c r="E7" s="126" t="s">
        <v>52</v>
      </c>
    </row>
    <row r="8" spans="2:13">
      <c r="B8" s="122"/>
      <c r="C8" s="126" t="s">
        <v>100</v>
      </c>
      <c r="D8" s="121">
        <v>1</v>
      </c>
    </row>
    <row r="9" spans="2:13">
      <c r="B9" s="122"/>
      <c r="C9" s="126" t="s">
        <v>107</v>
      </c>
      <c r="D9" s="121">
        <v>0.9</v>
      </c>
    </row>
    <row r="10" spans="2:13">
      <c r="B10" s="122"/>
    </row>
    <row r="11" spans="2:13">
      <c r="B11" s="122"/>
    </row>
    <row r="12" spans="2:13">
      <c r="B12" s="122"/>
    </row>
    <row r="13" spans="2:13">
      <c r="B13" s="122"/>
    </row>
    <row r="14" spans="2:13">
      <c r="B14" s="122"/>
    </row>
    <row r="15" spans="2:13">
      <c r="B15" s="122"/>
    </row>
    <row r="16" spans="2:13">
      <c r="B16" s="122"/>
    </row>
    <row r="17" spans="2:5">
      <c r="B17" s="122"/>
    </row>
    <row r="18" spans="2:5">
      <c r="B18" s="122"/>
      <c r="C18" s="121" t="s">
        <v>92</v>
      </c>
      <c r="D18" s="121">
        <v>0.49099999999999999</v>
      </c>
      <c r="E18" s="126" t="s">
        <v>101</v>
      </c>
    </row>
    <row r="19" spans="2:5">
      <c r="B19" s="122"/>
      <c r="C19" s="121" t="s">
        <v>92</v>
      </c>
      <c r="D19" s="121">
        <f>D18*1000</f>
        <v>491</v>
      </c>
      <c r="E19" s="121" t="s">
        <v>90</v>
      </c>
    </row>
    <row r="20" spans="2:5">
      <c r="B20" s="122"/>
    </row>
    <row r="21" spans="2:5">
      <c r="B21" s="122"/>
      <c r="C21" s="121" t="s">
        <v>93</v>
      </c>
      <c r="D21" s="121">
        <v>2.5999999999999999E-2</v>
      </c>
      <c r="E21" s="126" t="s">
        <v>101</v>
      </c>
    </row>
    <row r="22" spans="2:5">
      <c r="B22" s="122"/>
      <c r="C22" s="121" t="s">
        <v>93</v>
      </c>
      <c r="D22" s="121">
        <f>D21*1000</f>
        <v>26</v>
      </c>
      <c r="E22" s="121" t="s">
        <v>90</v>
      </c>
    </row>
    <row r="23" spans="2:5">
      <c r="B23" s="122"/>
      <c r="C23" s="126" t="s">
        <v>106</v>
      </c>
      <c r="D23" s="121">
        <f>0.0000036</f>
        <v>3.5999999999999998E-6</v>
      </c>
      <c r="E23" s="126" t="s">
        <v>101</v>
      </c>
    </row>
    <row r="24" spans="2:5">
      <c r="B24" s="122"/>
      <c r="C24" s="126" t="s">
        <v>106</v>
      </c>
      <c r="D24" s="121">
        <f>D23*1000</f>
        <v>3.5999999999999999E-3</v>
      </c>
      <c r="E24" s="121" t="s">
        <v>90</v>
      </c>
    </row>
    <row r="25" spans="2:5">
      <c r="B25" s="122"/>
    </row>
    <row r="26" spans="2:5">
      <c r="B26" s="122"/>
      <c r="C26" s="121" t="s">
        <v>94</v>
      </c>
      <c r="D26" s="121">
        <v>15</v>
      </c>
      <c r="E26" s="121" t="s">
        <v>91</v>
      </c>
    </row>
    <row r="27" spans="2:5">
      <c r="B27" s="122"/>
    </row>
    <row r="28" spans="2:5">
      <c r="B28" s="122"/>
    </row>
    <row r="29" spans="2:5">
      <c r="B29" s="122"/>
    </row>
    <row r="30" spans="2:5">
      <c r="B30" s="122"/>
    </row>
    <row r="31" spans="2:5">
      <c r="B31" s="122"/>
    </row>
    <row r="32" spans="2:5">
      <c r="B32" s="122"/>
    </row>
    <row r="33" spans="2:2">
      <c r="B33" s="122"/>
    </row>
    <row r="34" spans="2:2">
      <c r="B34" s="122"/>
    </row>
    <row r="35" spans="2:2">
      <c r="B35" s="122"/>
    </row>
    <row r="36" spans="2:2">
      <c r="B36" s="122"/>
    </row>
    <row r="37" spans="2:2">
      <c r="B37" s="122"/>
    </row>
    <row r="38" spans="2:2">
      <c r="B38" s="122"/>
    </row>
    <row r="39" spans="2:2">
      <c r="B39" s="122"/>
    </row>
    <row r="40" spans="2:2">
      <c r="B40" s="122"/>
    </row>
    <row r="41" spans="2:2">
      <c r="B41" s="122"/>
    </row>
    <row r="42" spans="2:2">
      <c r="B42" s="122"/>
    </row>
    <row r="43" spans="2:2">
      <c r="B43" s="122"/>
    </row>
    <row r="44" spans="2:2">
      <c r="B44" s="122"/>
    </row>
    <row r="45" spans="2:2">
      <c r="B45" s="122"/>
    </row>
    <row r="46" spans="2:2">
      <c r="B46" s="122"/>
    </row>
    <row r="47" spans="2:2">
      <c r="B47" s="122"/>
    </row>
    <row r="48" spans="2:2">
      <c r="B48" s="122"/>
    </row>
    <row r="49" spans="2:2">
      <c r="B49" s="12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2023-08-23T10:04:21Z</dcterms:modified>
</cp:coreProperties>
</file>