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811"/>
  <workbookPr showInkAnnotation="0" codeName="ThisWorkbook" autoCompressPictures="0"/>
  <mc:AlternateContent xmlns:mc="http://schemas.openxmlformats.org/markup-compatibility/2006">
    <mc:Choice Requires="x15">
      <x15ac:absPath xmlns:x15ac="http://schemas.microsoft.com/office/spreadsheetml/2010/11/ac" url="/Users/koenvanbemmelen/work/etdataset/nodes_source_analyses/energy/energy/"/>
    </mc:Choice>
  </mc:AlternateContent>
  <xr:revisionPtr revIDLastSave="0" documentId="13_ncr:1_{2B85F04F-A54A-CC4C-82B5-C30B41007BC3}" xr6:coauthVersionLast="47" xr6:coauthVersionMax="47" xr10:uidLastSave="{00000000-0000-0000-0000-000000000000}"/>
  <bookViews>
    <workbookView xWindow="0" yWindow="500" windowWidth="51200" windowHeight="28300" tabRatio="762" xr2:uid="{00000000-000D-0000-FFFF-FFFF00000000}"/>
  </bookViews>
  <sheets>
    <sheet name="Cover sheet" sheetId="14" r:id="rId1"/>
    <sheet name="Dashboard" sheetId="12" r:id="rId2"/>
    <sheet name="Research data" sheetId="13" r:id="rId3"/>
    <sheet name="Sources" sheetId="15" r:id="rId4"/>
    <sheet name="Notes" sheetId="20" r:id="rId5"/>
  </sheets>
  <externalReferences>
    <externalReference r:id="rId6"/>
    <externalReference r:id="rId7"/>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labor_cost">Notes!#REF!</definedName>
    <definedName name="licensing">Notes!#REF!</definedName>
    <definedName name="m2_to_km2">#REF!</definedName>
    <definedName name="overhead_GA">Notes!#REF!</definedName>
    <definedName name="sensitivity_07">'[2]Tornado Charts'!$I$48</definedName>
    <definedName name="STC">#REF!</definedName>
    <definedName name="STC_insolation">#REF!</definedName>
    <definedName name="tax_insurance">Notes!#REF!</definedName>
    <definedName name="W_to_MW">#REF!</definedName>
    <definedName name="Wp_to_kWp">#REF!</definedName>
    <definedName name="WP_to_MWp">#REF!</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H21" i="20" l="1"/>
  <c r="H16" i="20" l="1"/>
  <c r="H17" i="20" s="1"/>
  <c r="C20" i="20"/>
  <c r="C19" i="20"/>
  <c r="H19" i="20" l="1"/>
  <c r="H22" i="20" s="1"/>
  <c r="H20" i="20"/>
  <c r="H24" i="20" s="1"/>
  <c r="I15" i="12"/>
  <c r="I14" i="12"/>
  <c r="I28" i="12"/>
  <c r="I22" i="12"/>
  <c r="I21" i="12"/>
  <c r="I17" i="12"/>
  <c r="I12" i="12"/>
  <c r="J27" i="13"/>
  <c r="J23" i="13"/>
  <c r="H23" i="13" s="1"/>
  <c r="E28" i="12" s="1"/>
  <c r="C25" i="20"/>
  <c r="K16" i="13"/>
  <c r="J12" i="13"/>
  <c r="K10" i="13"/>
  <c r="K9" i="13" s="1"/>
  <c r="J7" i="13"/>
  <c r="J17" i="13"/>
  <c r="J16" i="13"/>
  <c r="K17" i="13" l="1"/>
  <c r="C24" i="20"/>
  <c r="C22" i="20"/>
  <c r="C17" i="20"/>
  <c r="C23" i="20"/>
  <c r="C21" i="20"/>
  <c r="C15" i="20"/>
  <c r="C14" i="20"/>
  <c r="C13" i="20"/>
  <c r="H22" i="13"/>
  <c r="I32" i="12"/>
  <c r="H17" i="13"/>
  <c r="E22" i="12" s="1"/>
  <c r="C27" i="13"/>
  <c r="C22" i="13"/>
  <c r="C21" i="13"/>
  <c r="C20" i="13"/>
  <c r="C17" i="13"/>
  <c r="C16" i="13"/>
  <c r="C10" i="13"/>
  <c r="C9" i="13"/>
  <c r="C7" i="13"/>
  <c r="H29" i="13"/>
  <c r="E34" i="12" s="1"/>
  <c r="H28" i="13"/>
  <c r="E33" i="12" s="1"/>
  <c r="E29" i="12"/>
  <c r="E27" i="12"/>
  <c r="H21" i="13"/>
  <c r="E26" i="12" s="1"/>
  <c r="H20" i="13"/>
  <c r="E25" i="12" s="1"/>
  <c r="H19" i="13"/>
  <c r="E24" i="12" s="1"/>
  <c r="H18" i="13"/>
  <c r="E23" i="12" s="1"/>
  <c r="H13" i="13"/>
  <c r="E18" i="12" s="1"/>
  <c r="H11" i="13"/>
  <c r="E16" i="12" s="1"/>
  <c r="H8" i="13"/>
  <c r="E13" i="12" s="1"/>
  <c r="H7" i="13"/>
  <c r="E12" i="12" s="1"/>
  <c r="C29" i="13"/>
  <c r="C28" i="13"/>
  <c r="C12" i="13"/>
  <c r="C11" i="13"/>
  <c r="C8" i="13"/>
  <c r="C24" i="13"/>
  <c r="C23" i="13"/>
  <c r="C19" i="13"/>
  <c r="C18" i="13"/>
  <c r="C13" i="13"/>
  <c r="H16" i="13" l="1"/>
  <c r="E21" i="12" s="1"/>
  <c r="H12" i="13"/>
  <c r="E17" i="12" s="1"/>
  <c r="H9" i="13"/>
  <c r="E14" i="12" s="1"/>
  <c r="H27" i="13"/>
  <c r="E32" i="12" s="1"/>
  <c r="H10" i="13"/>
  <c r="E15" i="1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tc={D5B57294-2511-0445-894C-670D481EEDE4}</author>
  </authors>
  <commentList>
    <comment ref="H16" authorId="0" shapeId="0" xr:uid="{D5B57294-2511-0445-894C-670D481EEDE4}">
      <text>
        <t>[Threaded comment]
Your version of Excel allows you to read this threaded comment; however, any edits to it will get removed if the file is opened in a newer version of Excel. Learn more: https://go.microsoft.com/fwlink/?linkid=870924
Comment:
    Deze waarde verschilt enigszins van de vermelde 39.8 TJ naast de grafiek. Erg?</t>
      </text>
    </comment>
  </commentList>
</comments>
</file>

<file path=xl/sharedStrings.xml><?xml version="1.0" encoding="utf-8"?>
<sst xmlns="http://schemas.openxmlformats.org/spreadsheetml/2006/main" count="208" uniqueCount="144">
  <si>
    <t>Source</t>
  </si>
  <si>
    <t>years</t>
  </si>
  <si>
    <t>-</t>
  </si>
  <si>
    <t>Value</t>
  </si>
  <si>
    <t>Other</t>
  </si>
  <si>
    <t>Initial investment costs</t>
  </si>
  <si>
    <t>Definition</t>
  </si>
  <si>
    <t>Unit</t>
  </si>
  <si>
    <t>Link</t>
  </si>
  <si>
    <t>Cover Sheet</t>
  </si>
  <si>
    <t>Document</t>
  </si>
  <si>
    <t>Country</t>
  </si>
  <si>
    <t>Organization</t>
  </si>
  <si>
    <t>Quintel Intelligence</t>
  </si>
  <si>
    <t>Definition on the sources</t>
  </si>
  <si>
    <t>Type</t>
  </si>
  <si>
    <t>Date published</t>
  </si>
  <si>
    <t>Date retrieved</t>
  </si>
  <si>
    <t>Attribute</t>
  </si>
  <si>
    <t>euro</t>
  </si>
  <si>
    <t>free_co2_factor</t>
  </si>
  <si>
    <t>initial_investment</t>
  </si>
  <si>
    <t>fixed_operation_and_maintenance_costs_per_year</t>
  </si>
  <si>
    <t>technical_lifetime</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</si>
  <si>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</si>
  <si>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</si>
  <si>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</si>
  <si>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</si>
  <si>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</si>
  <si>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</si>
  <si>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</si>
  <si>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</si>
  <si>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</si>
  <si>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</si>
  <si>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</si>
  <si>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</si>
  <si>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</si>
  <si>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</si>
  <si>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</si>
  <si>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Author</t>
  </si>
  <si>
    <t>Costs</t>
  </si>
  <si>
    <t>Cost</t>
  </si>
  <si>
    <t>Technical</t>
  </si>
  <si>
    <t>Comments</t>
  </si>
  <si>
    <t>Subject year</t>
  </si>
  <si>
    <t>ETM Library URL</t>
  </si>
  <si>
    <t>Values</t>
  </si>
  <si>
    <t>euro/yr</t>
  </si>
  <si>
    <t>euro/MJ</t>
  </si>
  <si>
    <t>MW</t>
  </si>
  <si>
    <t>availability</t>
  </si>
  <si>
    <t>euro/FLH</t>
  </si>
  <si>
    <t>wacc</t>
  </si>
  <si>
    <t>%</t>
  </si>
  <si>
    <t>takes_part_in_ets</t>
  </si>
  <si>
    <t>yes=1, no=0</t>
  </si>
  <si>
    <t>construction_time</t>
  </si>
  <si>
    <t xml:space="preserve">Construction time of the plant </t>
  </si>
  <si>
    <t>Technical lifetime of the plant</t>
  </si>
  <si>
    <t>euro/flh</t>
  </si>
  <si>
    <r>
      <t xml:space="preserve">Variable operation and maintenance costs per </t>
    </r>
    <r>
      <rPr>
        <sz val="12"/>
        <color theme="1"/>
        <rFont val="Calibri"/>
        <family val="2"/>
        <scheme val="minor"/>
      </rPr>
      <t>flh</t>
    </r>
  </si>
  <si>
    <t>full_load_hours</t>
  </si>
  <si>
    <t>hrs/yr</t>
  </si>
  <si>
    <t>ccs_investment</t>
  </si>
  <si>
    <t>cost_of_installing</t>
  </si>
  <si>
    <r>
      <t>variable_operation_and_maintenance_costs_per_</t>
    </r>
    <r>
      <rPr>
        <sz val="12"/>
        <color theme="1"/>
        <rFont val="Calibri"/>
        <family val="2"/>
        <scheme val="minor"/>
      </rPr>
      <t>full_load_hour</t>
    </r>
  </si>
  <si>
    <t>variable_operation_and_maintenance_costs_for_ccs_per_full_load_hour</t>
  </si>
  <si>
    <t>CCS investment costs</t>
  </si>
  <si>
    <t>Installation costs</t>
  </si>
  <si>
    <t>Decommissioning costs</t>
  </si>
  <si>
    <t>Variable operational and maintenance costs for ccs per flh</t>
  </si>
  <si>
    <r>
      <t>Fixed operational and maintenance costs per year</t>
    </r>
    <r>
      <rPr>
        <sz val="12"/>
        <color theme="1"/>
        <rFont val="Calibri"/>
        <family val="2"/>
        <scheme val="minor"/>
      </rPr>
      <t xml:space="preserve"> (incl. ccs)</t>
    </r>
  </si>
  <si>
    <r>
      <t>decommis</t>
    </r>
    <r>
      <rPr>
        <sz val="12"/>
        <color theme="1"/>
        <rFont val="Calibri"/>
        <family val="2"/>
        <scheme val="minor"/>
      </rPr>
      <t>s</t>
    </r>
    <r>
      <rPr>
        <sz val="12"/>
        <color theme="1"/>
        <rFont val="Calibri"/>
        <family val="2"/>
        <scheme val="minor"/>
      </rPr>
      <t>ioning_costs</t>
    </r>
  </si>
  <si>
    <t xml:space="preserve">Typical input capacity </t>
  </si>
  <si>
    <t>heat_output_capacity</t>
  </si>
  <si>
    <t>NL</t>
  </si>
  <si>
    <t>Heat output capacity</t>
  </si>
  <si>
    <t>Quintel</t>
  </si>
  <si>
    <t>input.ambient_heat</t>
  </si>
  <si>
    <t>input.electricity</t>
  </si>
  <si>
    <t>electricity_output_capacity</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</si>
  <si>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</si>
  <si>
    <t>output.steam_hot_water</t>
  </si>
  <si>
    <t>Full load hours</t>
  </si>
  <si>
    <t>Quintel assumption</t>
  </si>
  <si>
    <t>https://refman.energytransitionmodel.com/publications/2174</t>
  </si>
  <si>
    <t>Attribute (EN)</t>
  </si>
  <si>
    <t>Attribute (NL)</t>
  </si>
  <si>
    <t>Min value</t>
  </si>
  <si>
    <t>Max value</t>
  </si>
  <si>
    <t>Comment</t>
  </si>
  <si>
    <t>Data reference</t>
  </si>
  <si>
    <t>Figure A</t>
  </si>
  <si>
    <t>Vollasturen</t>
  </si>
  <si>
    <t>Technical lifetime</t>
  </si>
  <si>
    <t>Afschrijftermijn</t>
  </si>
  <si>
    <t>Vermogen</t>
  </si>
  <si>
    <t>SPF TEO collectieve LT warmtepomp</t>
  </si>
  <si>
    <t xml:space="preserve">SPF aquathermal surface water collective LT heat pump </t>
  </si>
  <si>
    <t>Kosten per aansluiting TEO collectieve LT warmtepomp</t>
  </si>
  <si>
    <t>Figure B</t>
  </si>
  <si>
    <t>Figure C</t>
  </si>
  <si>
    <t>Figure D</t>
  </si>
  <si>
    <t>Figure E</t>
  </si>
  <si>
    <t>Figure F</t>
  </si>
  <si>
    <t>https://refman.energytransitionmodel.com/publications/2175</t>
  </si>
  <si>
    <t>hour</t>
  </si>
  <si>
    <t>year</t>
  </si>
  <si>
    <t>factor</t>
  </si>
  <si>
    <t>Annual capacity</t>
  </si>
  <si>
    <t>Jaarlijkse warmteproductie</t>
  </si>
  <si>
    <t>GJ</t>
  </si>
  <si>
    <t>eur</t>
  </si>
  <si>
    <t>eur/year</t>
  </si>
  <si>
    <t>WarmingUp - Gedetailleerde kostenberekening aquathermie</t>
  </si>
  <si>
    <t>IF Technology - Kengetallen aquathermie</t>
  </si>
  <si>
    <t>WarmingUp</t>
  </si>
  <si>
    <t>IF</t>
  </si>
  <si>
    <t>Included in initial investment costs</t>
  </si>
  <si>
    <t>Financiële rendementseis</t>
  </si>
  <si>
    <t>Weighted average costs of capital</t>
  </si>
  <si>
    <t>Weighted average cost of capital</t>
  </si>
  <si>
    <t>WarmingUp data chosen because it presents a coherent case</t>
  </si>
  <si>
    <t>Koen van Bemmelen</t>
  </si>
  <si>
    <t>Investment costs [€/kW]</t>
  </si>
  <si>
    <t>Investeringskosten [€/kW]</t>
  </si>
  <si>
    <t>eur/kW</t>
  </si>
  <si>
    <t>Maintenance and operational costs</t>
  </si>
  <si>
    <t>Onderhouds- en beheerkosten</t>
  </si>
  <si>
    <t>Calculated using orange formula based on annual capacity calculated above</t>
  </si>
  <si>
    <t>See TCO of variant 4</t>
  </si>
  <si>
    <t>Based on 'vermogen preferent' in variant 4 (see text next to chart)</t>
  </si>
  <si>
    <t>Based on variant 4. Includes reinvestment costs after 15 years</t>
  </si>
  <si>
    <t>OPEX of variant 4</t>
  </si>
  <si>
    <t>Jaarlijkse onderhouds- en beheerkosten TEA collectieve MT warmtepomp</t>
  </si>
  <si>
    <t>Annual operation and maintenance costs waste water collective MT heat pump</t>
  </si>
  <si>
    <t xml:space="preserve">Investment costs aquathermal waste water collective MT heat pump </t>
  </si>
  <si>
    <t xml:space="preserve">Based on variant 4 (see text). </t>
  </si>
  <si>
    <t>Note for this node source analysis</t>
  </si>
  <si>
    <r>
      <t xml:space="preserve">Therefore, we have chosen to use the data of variant 4 from the WarmingUp source for a MT waste water system even though that system does </t>
    </r>
    <r>
      <rPr>
        <b/>
        <sz val="12"/>
        <color rgb="FFFF0000"/>
        <rFont val="Calibri"/>
        <family val="2"/>
        <scheme val="minor"/>
      </rPr>
      <t>not</t>
    </r>
    <r>
      <rPr>
        <sz val="12"/>
        <color rgb="FFFF0000"/>
        <rFont val="Calibri"/>
        <family val="2"/>
        <scheme val="minor"/>
      </rPr>
      <t xml:space="preserve"> have a thermal storage.</t>
    </r>
  </si>
  <si>
    <t>At the time of writing (October 2023) there is very little data on projects with thermal energy from waste water (Dutch: thermische energie uit afvalwater, TEA)</t>
  </si>
  <si>
    <t>and projects with thermal energy from drinking water (Dutch: thermische energie uit drinkwater, TED).</t>
  </si>
  <si>
    <t>We have used this case for the LT waste water system and the thermal energy from drinking water systems as well, for lack of better data.</t>
  </si>
  <si>
    <t>energy_heat_heatpump_drink_water_water_ts_mt_electricity.xlsx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</si>
</sst>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0.000"/>
    <numFmt numFmtId="166" formatCode="0.0000"/>
    <numFmt numFmtId="167" formatCode="&quot;€&quot;\ #,##0"/>
  </numFmts>
  <fonts count="42">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sz val="12"/>
      <name val="Calibri"/>
      <family val="2"/>
      <scheme val="minor"/>
    </font>
    <font>
      <b/>
      <sz val="12"/>
      <name val="Calibri"/>
      <family val="2"/>
      <scheme val="minor"/>
    </font>
    <font>
      <i/>
      <sz val="12"/>
      <color theme="1"/>
      <name val="Calibri"/>
      <family val="2"/>
      <scheme val="minor"/>
    </font>
    <font>
      <sz val="12"/>
      <color rgb="FF000000"/>
      <name val="Calibri"/>
      <family val="2"/>
    </font>
    <font>
      <sz val="8"/>
      <name val="Lettertype hoofdtekst"/>
      <family val="2"/>
    </font>
    <font>
      <sz val="10"/>
      <name val="Arial"/>
      <family val="2"/>
    </font>
    <font>
      <sz val="12"/>
      <color rgb="FF3F3F76"/>
      <name val="Calibri"/>
      <family val="2"/>
    </font>
    <font>
      <b/>
      <sz val="12"/>
      <color rgb="FFFA7D00"/>
      <name val="Calibri"/>
      <family val="2"/>
      <scheme val="minor"/>
    </font>
    <font>
      <b/>
      <sz val="12"/>
      <name val="Calibri"/>
      <family val="2"/>
    </font>
    <font>
      <sz val="12"/>
      <color rgb="FFFF0000"/>
      <name val="Calibri"/>
      <family val="2"/>
      <scheme val="minor"/>
    </font>
    <font>
      <b/>
      <sz val="12"/>
      <color rgb="FFFF0000"/>
      <name val="Calibri"/>
      <family val="2"/>
      <scheme val="minor"/>
    </font>
  </fonts>
  <fills count="15">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FFFF"/>
        <bgColor rgb="FF000000"/>
      </patternFill>
    </fill>
    <fill>
      <patternFill patternType="solid">
        <fgColor rgb="FFFFCC99"/>
      </patternFill>
    </fill>
    <fill>
      <patternFill patternType="solid">
        <fgColor rgb="FFF2F2F2"/>
      </patternFill>
    </fill>
  </fills>
  <borders count="22">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thin">
        <color indexed="64"/>
      </top>
      <bottom style="thin">
        <color indexed="64"/>
      </bottom>
      <diagonal/>
    </border>
  </borders>
  <cellStyleXfs count="486">
    <xf numFmtId="0" fontId="0" fillId="0" borderId="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alignment vertical="top"/>
      <protection locked="0"/>
    </xf>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36" fillId="0" borderId="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37" fillId="13" borderId="20" applyNumberFormat="0" applyAlignment="0" applyProtection="0"/>
    <xf numFmtId="0" fontId="38" fillId="14" borderId="20" applyNumberFormat="0" applyAlignment="0" applyProtection="0"/>
  </cellStyleXfs>
  <cellXfs count="199">
    <xf numFmtId="0" fontId="0" fillId="0" borderId="0" xfId="0"/>
    <xf numFmtId="0" fontId="27" fillId="3" borderId="7" xfId="0" applyFont="1" applyFill="1" applyBorder="1"/>
    <xf numFmtId="0" fontId="28" fillId="3" borderId="17" xfId="0" applyFont="1" applyFill="1" applyBorder="1"/>
    <xf numFmtId="0" fontId="27" fillId="3" borderId="13" xfId="0" applyFont="1" applyFill="1" applyBorder="1"/>
    <xf numFmtId="0" fontId="29" fillId="3" borderId="7" xfId="0" applyFont="1" applyFill="1" applyBorder="1" applyAlignment="1">
      <alignment vertical="center"/>
    </xf>
    <xf numFmtId="49" fontId="27" fillId="2" borderId="8" xfId="0" applyNumberFormat="1" applyFont="1" applyFill="1" applyBorder="1" applyAlignment="1">
      <alignment horizontal="left"/>
    </xf>
    <xf numFmtId="0" fontId="29" fillId="3" borderId="1" xfId="0" applyFont="1" applyFill="1" applyBorder="1" applyAlignment="1">
      <alignment vertical="center"/>
    </xf>
    <xf numFmtId="0" fontId="27" fillId="3" borderId="14" xfId="0" applyFont="1" applyFill="1" applyBorder="1"/>
    <xf numFmtId="0" fontId="27" fillId="3" borderId="0" xfId="0" applyFont="1" applyFill="1"/>
    <xf numFmtId="0" fontId="26" fillId="2" borderId="0" xfId="0" applyFont="1" applyFill="1" applyAlignment="1">
      <alignment vertical="center"/>
    </xf>
    <xf numFmtId="1" fontId="26" fillId="2" borderId="0" xfId="0" applyNumberFormat="1" applyFont="1" applyFill="1" applyAlignment="1">
      <alignment horizontal="right" vertical="center"/>
    </xf>
    <xf numFmtId="2" fontId="26" fillId="2" borderId="0" xfId="0" applyNumberFormat="1" applyFont="1" applyFill="1" applyAlignment="1">
      <alignment horizontal="right" vertical="center"/>
    </xf>
    <xf numFmtId="0" fontId="26" fillId="0" borderId="0" xfId="0" applyFont="1" applyAlignment="1">
      <alignment horizontal="left" vertical="center"/>
    </xf>
    <xf numFmtId="0" fontId="26" fillId="2" borderId="0" xfId="0" applyFont="1" applyFill="1"/>
    <xf numFmtId="0" fontId="26" fillId="2" borderId="5" xfId="0" applyFont="1" applyFill="1" applyBorder="1"/>
    <xf numFmtId="0" fontId="26" fillId="2" borderId="9" xfId="0" applyFont="1" applyFill="1" applyBorder="1"/>
    <xf numFmtId="0" fontId="26" fillId="0" borderId="9" xfId="0" applyFont="1" applyBorder="1"/>
    <xf numFmtId="0" fontId="28" fillId="0" borderId="9" xfId="0" applyFont="1" applyBorder="1"/>
    <xf numFmtId="49" fontId="26" fillId="2" borderId="9" xfId="0" applyNumberFormat="1" applyFont="1" applyFill="1" applyBorder="1"/>
    <xf numFmtId="0" fontId="26" fillId="2" borderId="4" xfId="0" applyFont="1" applyFill="1" applyBorder="1"/>
    <xf numFmtId="0" fontId="28" fillId="0" borderId="0" xfId="0" applyFont="1"/>
    <xf numFmtId="0" fontId="23" fillId="2" borderId="0" xfId="0" applyFont="1" applyFill="1"/>
    <xf numFmtId="0" fontId="27" fillId="0" borderId="0" xfId="0" applyFont="1"/>
    <xf numFmtId="0" fontId="26" fillId="0" borderId="16" xfId="0" applyFont="1" applyBorder="1"/>
    <xf numFmtId="0" fontId="26" fillId="2" borderId="6" xfId="0" applyFont="1" applyFill="1" applyBorder="1"/>
    <xf numFmtId="0" fontId="27" fillId="3" borderId="17" xfId="0" applyFont="1" applyFill="1" applyBorder="1"/>
    <xf numFmtId="0" fontId="27" fillId="3" borderId="2" xfId="0" applyFont="1" applyFill="1" applyBorder="1"/>
    <xf numFmtId="0" fontId="23" fillId="2" borderId="2" xfId="0" applyFont="1" applyFill="1" applyBorder="1"/>
    <xf numFmtId="0" fontId="30" fillId="3" borderId="0" xfId="0" applyFont="1" applyFill="1"/>
    <xf numFmtId="0" fontId="23" fillId="2" borderId="7" xfId="0" applyFont="1" applyFill="1" applyBorder="1"/>
    <xf numFmtId="0" fontId="26" fillId="0" borderId="0" xfId="0" applyFont="1"/>
    <xf numFmtId="0" fontId="28" fillId="3" borderId="0" xfId="0" applyFont="1" applyFill="1"/>
    <xf numFmtId="0" fontId="26" fillId="2" borderId="0" xfId="0" applyFont="1" applyFill="1" applyAlignment="1">
      <alignment horizontal="left" vertical="center"/>
    </xf>
    <xf numFmtId="0" fontId="22" fillId="2" borderId="0" xfId="0" applyFont="1" applyFill="1"/>
    <xf numFmtId="0" fontId="22" fillId="2" borderId="3" xfId="0" applyFont="1" applyFill="1" applyBorder="1"/>
    <xf numFmtId="0" fontId="22" fillId="2" borderId="15" xfId="0" applyFont="1" applyFill="1" applyBorder="1"/>
    <xf numFmtId="0" fontId="22" fillId="0" borderId="0" xfId="0" applyFont="1"/>
    <xf numFmtId="0" fontId="22" fillId="2" borderId="6" xfId="0" applyFont="1" applyFill="1" applyBorder="1"/>
    <xf numFmtId="164" fontId="22" fillId="2" borderId="18" xfId="0" applyNumberFormat="1" applyFont="1" applyFill="1" applyBorder="1"/>
    <xf numFmtId="0" fontId="21" fillId="2" borderId="0" xfId="0" applyFont="1" applyFill="1"/>
    <xf numFmtId="0" fontId="21" fillId="2" borderId="3" xfId="0" applyFont="1" applyFill="1" applyBorder="1"/>
    <xf numFmtId="0" fontId="21" fillId="2" borderId="4" xfId="0" applyFont="1" applyFill="1" applyBorder="1"/>
    <xf numFmtId="0" fontId="21" fillId="2" borderId="6" xfId="0" applyFont="1" applyFill="1" applyBorder="1"/>
    <xf numFmtId="2" fontId="21" fillId="2" borderId="0" xfId="0" applyNumberFormat="1" applyFont="1" applyFill="1" applyAlignment="1">
      <alignment horizontal="right" vertical="center"/>
    </xf>
    <xf numFmtId="2" fontId="21" fillId="2" borderId="0" xfId="0" applyNumberFormat="1" applyFont="1" applyFill="1"/>
    <xf numFmtId="10" fontId="21" fillId="2" borderId="0" xfId="0" applyNumberFormat="1" applyFont="1" applyFill="1" applyAlignment="1">
      <alignment horizontal="left" vertical="center" indent="2"/>
    </xf>
    <xf numFmtId="0" fontId="21" fillId="0" borderId="0" xfId="0" applyFont="1" applyAlignment="1">
      <alignment horizontal="left" vertical="center" indent="2"/>
    </xf>
    <xf numFmtId="0" fontId="20" fillId="0" borderId="0" xfId="0" applyFont="1"/>
    <xf numFmtId="1" fontId="21" fillId="2" borderId="0" xfId="0" applyNumberFormat="1" applyFont="1" applyFill="1" applyAlignment="1">
      <alignment horizontal="right" vertical="center"/>
    </xf>
    <xf numFmtId="0" fontId="19" fillId="0" borderId="0" xfId="0" applyFont="1"/>
    <xf numFmtId="0" fontId="18" fillId="2" borderId="0" xfId="0" applyFont="1" applyFill="1"/>
    <xf numFmtId="0" fontId="18" fillId="2" borderId="3" xfId="0" applyFont="1" applyFill="1" applyBorder="1"/>
    <xf numFmtId="0" fontId="18" fillId="2" borderId="4" xfId="0" applyFont="1" applyFill="1" applyBorder="1"/>
    <xf numFmtId="0" fontId="18" fillId="2" borderId="6" xfId="0" applyFont="1" applyFill="1" applyBorder="1"/>
    <xf numFmtId="49" fontId="18" fillId="2" borderId="0" xfId="0" applyNumberFormat="1" applyFont="1" applyFill="1"/>
    <xf numFmtId="49" fontId="18" fillId="2" borderId="4" xfId="0" applyNumberFormat="1" applyFont="1" applyFill="1" applyBorder="1"/>
    <xf numFmtId="0" fontId="18" fillId="2" borderId="16" xfId="0" applyFont="1" applyFill="1" applyBorder="1"/>
    <xf numFmtId="0" fontId="31" fillId="2" borderId="0" xfId="0" applyFont="1" applyFill="1"/>
    <xf numFmtId="0" fontId="31" fillId="2" borderId="3" xfId="0" applyFont="1" applyFill="1" applyBorder="1"/>
    <xf numFmtId="0" fontId="31" fillId="2" borderId="4" xfId="0" applyFont="1" applyFill="1" applyBorder="1"/>
    <xf numFmtId="0" fontId="31" fillId="2" borderId="15" xfId="0" applyFont="1" applyFill="1" applyBorder="1"/>
    <xf numFmtId="0" fontId="32" fillId="2" borderId="0" xfId="0" applyFont="1" applyFill="1"/>
    <xf numFmtId="0" fontId="31" fillId="2" borderId="6" xfId="0" applyFont="1" applyFill="1" applyBorder="1"/>
    <xf numFmtId="0" fontId="32" fillId="2" borderId="9" xfId="0" applyFont="1" applyFill="1" applyBorder="1"/>
    <xf numFmtId="0" fontId="26" fillId="2" borderId="17" xfId="0" applyFont="1" applyFill="1" applyBorder="1"/>
    <xf numFmtId="0" fontId="17" fillId="2" borderId="2" xfId="0" applyFont="1" applyFill="1" applyBorder="1"/>
    <xf numFmtId="0" fontId="26" fillId="2" borderId="7" xfId="0" applyFont="1" applyFill="1" applyBorder="1"/>
    <xf numFmtId="0" fontId="17" fillId="2" borderId="0" xfId="0" applyFont="1" applyFill="1"/>
    <xf numFmtId="0" fontId="33" fillId="2" borderId="0" xfId="0" applyFont="1" applyFill="1"/>
    <xf numFmtId="0" fontId="17" fillId="2" borderId="18" xfId="0" applyFont="1" applyFill="1" applyBorder="1"/>
    <xf numFmtId="0" fontId="17" fillId="4" borderId="0" xfId="0" applyFont="1" applyFill="1"/>
    <xf numFmtId="0" fontId="17" fillId="5" borderId="0" xfId="0" applyFont="1" applyFill="1"/>
    <xf numFmtId="0" fontId="17" fillId="6" borderId="0" xfId="0" applyFont="1" applyFill="1"/>
    <xf numFmtId="0" fontId="17" fillId="7" borderId="0" xfId="0" applyFont="1" applyFill="1"/>
    <xf numFmtId="0" fontId="17" fillId="2" borderId="7" xfId="0" applyFont="1" applyFill="1" applyBorder="1"/>
    <xf numFmtId="0" fontId="17" fillId="8" borderId="0" xfId="0" applyFont="1" applyFill="1"/>
    <xf numFmtId="0" fontId="17" fillId="9" borderId="0" xfId="0" applyFont="1" applyFill="1"/>
    <xf numFmtId="0" fontId="17" fillId="10" borderId="0" xfId="0" applyFont="1" applyFill="1"/>
    <xf numFmtId="0" fontId="17" fillId="11" borderId="0" xfId="0" applyFont="1" applyFill="1"/>
    <xf numFmtId="0" fontId="26" fillId="2" borderId="9" xfId="0" applyFont="1" applyFill="1" applyBorder="1" applyAlignment="1">
      <alignment vertical="center"/>
    </xf>
    <xf numFmtId="165" fontId="21" fillId="2" borderId="0" xfId="0" applyNumberFormat="1" applyFont="1" applyFill="1" applyAlignment="1">
      <alignment vertical="center"/>
    </xf>
    <xf numFmtId="0" fontId="26" fillId="2" borderId="19" xfId="0" applyFont="1" applyFill="1" applyBorder="1"/>
    <xf numFmtId="0" fontId="22" fillId="2" borderId="5" xfId="0" applyFont="1" applyFill="1" applyBorder="1"/>
    <xf numFmtId="0" fontId="27" fillId="2" borderId="0" xfId="0" applyFont="1" applyFill="1"/>
    <xf numFmtId="0" fontId="32" fillId="2" borderId="16" xfId="0" applyFont="1" applyFill="1" applyBorder="1"/>
    <xf numFmtId="0" fontId="16" fillId="2" borderId="0" xfId="0" applyFont="1" applyFill="1"/>
    <xf numFmtId="165" fontId="15" fillId="0" borderId="0" xfId="0" applyNumberFormat="1" applyFont="1" applyAlignment="1">
      <alignment vertical="center"/>
    </xf>
    <xf numFmtId="0" fontId="14" fillId="0" borderId="0" xfId="0" applyFont="1"/>
    <xf numFmtId="0" fontId="13" fillId="0" borderId="0" xfId="0" applyFont="1"/>
    <xf numFmtId="0" fontId="13" fillId="0" borderId="0" xfId="0" applyFont="1" applyAlignment="1">
      <alignment horizontal="left" vertical="center" indent="2"/>
    </xf>
    <xf numFmtId="0" fontId="13" fillId="2" borderId="0" xfId="0" applyFont="1" applyFill="1"/>
    <xf numFmtId="0" fontId="13" fillId="2" borderId="6" xfId="0" applyFont="1" applyFill="1" applyBorder="1"/>
    <xf numFmtId="2" fontId="13" fillId="2" borderId="18" xfId="0" applyNumberFormat="1" applyFont="1" applyFill="1" applyBorder="1"/>
    <xf numFmtId="0" fontId="13" fillId="2" borderId="5" xfId="0" applyFont="1" applyFill="1" applyBorder="1"/>
    <xf numFmtId="2" fontId="13" fillId="2" borderId="0" xfId="0" applyNumberFormat="1" applyFont="1" applyFill="1"/>
    <xf numFmtId="164" fontId="13" fillId="2" borderId="0" xfId="0" applyNumberFormat="1" applyFont="1" applyFill="1"/>
    <xf numFmtId="0" fontId="13" fillId="2" borderId="10" xfId="0" applyFont="1" applyFill="1" applyBorder="1"/>
    <xf numFmtId="0" fontId="13" fillId="2" borderId="11" xfId="0" applyFont="1" applyFill="1" applyBorder="1"/>
    <xf numFmtId="0" fontId="13" fillId="2" borderId="12" xfId="0" applyFont="1" applyFill="1" applyBorder="1"/>
    <xf numFmtId="10" fontId="13" fillId="0" borderId="0" xfId="0" applyNumberFormat="1" applyFont="1" applyAlignment="1">
      <alignment horizontal="left" vertical="center" indent="2"/>
    </xf>
    <xf numFmtId="165" fontId="13" fillId="0" borderId="0" xfId="0" applyNumberFormat="1" applyFont="1" applyAlignment="1">
      <alignment vertical="center"/>
    </xf>
    <xf numFmtId="2" fontId="13" fillId="2" borderId="0" xfId="0" applyNumberFormat="1" applyFont="1" applyFill="1" applyAlignment="1">
      <alignment horizontal="right" vertical="center"/>
    </xf>
    <xf numFmtId="1" fontId="13" fillId="2" borderId="0" xfId="0" applyNumberFormat="1" applyFont="1" applyFill="1" applyAlignment="1">
      <alignment horizontal="right" vertical="center"/>
    </xf>
    <xf numFmtId="164" fontId="13" fillId="0" borderId="0" xfId="0" applyNumberFormat="1" applyFont="1" applyAlignment="1">
      <alignment horizontal="left" vertical="center" indent="2"/>
    </xf>
    <xf numFmtId="0" fontId="13" fillId="0" borderId="0" xfId="0" applyFont="1" applyAlignment="1">
      <alignment horizontal="left" vertical="center"/>
    </xf>
    <xf numFmtId="2" fontId="13" fillId="2" borderId="18" xfId="0" applyNumberFormat="1" applyFont="1" applyFill="1" applyBorder="1" applyAlignment="1">
      <alignment horizontal="right" vertical="center"/>
    </xf>
    <xf numFmtId="0" fontId="13" fillId="2" borderId="0" xfId="0" applyFont="1" applyFill="1" applyAlignment="1">
      <alignment horizontal="left" vertical="center"/>
    </xf>
    <xf numFmtId="166" fontId="22" fillId="2" borderId="6" xfId="0" applyNumberFormat="1" applyFont="1" applyFill="1" applyBorder="1"/>
    <xf numFmtId="166" fontId="13" fillId="0" borderId="0" xfId="0" applyNumberFormat="1" applyFont="1"/>
    <xf numFmtId="166" fontId="27" fillId="0" borderId="0" xfId="0" applyNumberFormat="1" applyFont="1"/>
    <xf numFmtId="166" fontId="22" fillId="0" borderId="0" xfId="0" applyNumberFormat="1" applyFont="1"/>
    <xf numFmtId="166" fontId="22" fillId="2" borderId="5" xfId="0" applyNumberFormat="1" applyFont="1" applyFill="1" applyBorder="1"/>
    <xf numFmtId="0" fontId="34" fillId="0" borderId="0" xfId="0" applyFont="1"/>
    <xf numFmtId="166" fontId="11" fillId="0" borderId="0" xfId="0" applyNumberFormat="1" applyFont="1"/>
    <xf numFmtId="0" fontId="11" fillId="0" borderId="0" xfId="0" applyFont="1"/>
    <xf numFmtId="0" fontId="10" fillId="0" borderId="0" xfId="0" applyFont="1"/>
    <xf numFmtId="0" fontId="10" fillId="2" borderId="0" xfId="0" applyFont="1" applyFill="1"/>
    <xf numFmtId="0" fontId="10" fillId="2" borderId="6" xfId="0" applyFont="1" applyFill="1" applyBorder="1"/>
    <xf numFmtId="2" fontId="10" fillId="2" borderId="18" xfId="0" applyNumberFormat="1" applyFont="1" applyFill="1" applyBorder="1" applyAlignment="1">
      <alignment horizontal="right" vertical="center"/>
    </xf>
    <xf numFmtId="2" fontId="10" fillId="2" borderId="0" xfId="0" applyNumberFormat="1" applyFont="1" applyFill="1"/>
    <xf numFmtId="0" fontId="8" fillId="0" borderId="0" xfId="0" applyFont="1"/>
    <xf numFmtId="0" fontId="7" fillId="2" borderId="0" xfId="0" applyFont="1" applyFill="1"/>
    <xf numFmtId="0" fontId="7" fillId="0" borderId="0" xfId="0" applyFont="1" applyAlignment="1">
      <alignment horizontal="left" vertical="center" indent="2"/>
    </xf>
    <xf numFmtId="2" fontId="21" fillId="2" borderId="18" xfId="0" applyNumberFormat="1" applyFont="1" applyFill="1" applyBorder="1" applyAlignment="1">
      <alignment horizontal="right" vertical="center"/>
    </xf>
    <xf numFmtId="0" fontId="7" fillId="0" borderId="0" xfId="0" applyFont="1"/>
    <xf numFmtId="0" fontId="24" fillId="2" borderId="0" xfId="177" applyFill="1" applyBorder="1" applyAlignment="1" applyProtection="1"/>
    <xf numFmtId="49" fontId="6" fillId="2" borderId="0" xfId="0" applyNumberFormat="1" applyFont="1" applyFill="1"/>
    <xf numFmtId="0" fontId="37" fillId="13" borderId="20" xfId="484"/>
    <xf numFmtId="0" fontId="4" fillId="2" borderId="18" xfId="0" applyFont="1" applyFill="1" applyBorder="1"/>
    <xf numFmtId="49" fontId="13" fillId="2" borderId="0" xfId="0" applyNumberFormat="1" applyFont="1" applyFill="1"/>
    <xf numFmtId="49" fontId="22" fillId="2" borderId="0" xfId="0" applyNumberFormat="1" applyFont="1" applyFill="1"/>
    <xf numFmtId="49" fontId="4" fillId="2" borderId="0" xfId="0" applyNumberFormat="1" applyFont="1" applyFill="1"/>
    <xf numFmtId="0" fontId="4" fillId="0" borderId="0" xfId="0" applyFont="1"/>
    <xf numFmtId="164" fontId="13" fillId="2" borderId="11" xfId="0" applyNumberFormat="1" applyFont="1" applyFill="1" applyBorder="1"/>
    <xf numFmtId="0" fontId="6" fillId="2" borderId="11" xfId="0" applyFont="1" applyFill="1" applyBorder="1"/>
    <xf numFmtId="0" fontId="5" fillId="2" borderId="0" xfId="0" applyFont="1" applyFill="1"/>
    <xf numFmtId="0" fontId="12" fillId="2" borderId="0" xfId="0" applyFont="1" applyFill="1"/>
    <xf numFmtId="166" fontId="11" fillId="2" borderId="0" xfId="0" applyNumberFormat="1" applyFont="1" applyFill="1"/>
    <xf numFmtId="166" fontId="9" fillId="2" borderId="0" xfId="0" applyNumberFormat="1" applyFont="1" applyFill="1"/>
    <xf numFmtId="0" fontId="27" fillId="0" borderId="11" xfId="0" applyFont="1" applyBorder="1"/>
    <xf numFmtId="0" fontId="13" fillId="0" borderId="11" xfId="0" applyFont="1" applyBorder="1"/>
    <xf numFmtId="0" fontId="21" fillId="2" borderId="18" xfId="0" applyFont="1" applyFill="1" applyBorder="1"/>
    <xf numFmtId="0" fontId="13" fillId="0" borderId="0" xfId="0" applyFont="1" applyAlignment="1">
      <alignment horizontal="left" vertical="center" indent="1"/>
    </xf>
    <xf numFmtId="0" fontId="21" fillId="2" borderId="0" xfId="0" applyFont="1" applyFill="1" applyAlignment="1">
      <alignment horizontal="left"/>
    </xf>
    <xf numFmtId="1" fontId="22" fillId="2" borderId="18" xfId="0" applyNumberFormat="1" applyFont="1" applyFill="1" applyBorder="1"/>
    <xf numFmtId="0" fontId="3" fillId="2" borderId="18" xfId="0" applyFont="1" applyFill="1" applyBorder="1"/>
    <xf numFmtId="2" fontId="22" fillId="2" borderId="18" xfId="0" applyNumberFormat="1" applyFont="1" applyFill="1" applyBorder="1"/>
    <xf numFmtId="165" fontId="22" fillId="2" borderId="18" xfId="0" applyNumberFormat="1" applyFont="1" applyFill="1" applyBorder="1"/>
    <xf numFmtId="0" fontId="32" fillId="2" borderId="19" xfId="0" applyFont="1" applyFill="1" applyBorder="1"/>
    <xf numFmtId="0" fontId="31" fillId="2" borderId="5" xfId="0" applyFont="1" applyFill="1" applyBorder="1"/>
    <xf numFmtId="0" fontId="39" fillId="12" borderId="0" xfId="0" applyFont="1" applyFill="1"/>
    <xf numFmtId="0" fontId="38" fillId="14" borderId="20" xfId="485"/>
    <xf numFmtId="0" fontId="31" fillId="2" borderId="10" xfId="0" applyFont="1" applyFill="1" applyBorder="1"/>
    <xf numFmtId="0" fontId="31" fillId="2" borderId="11" xfId="0" applyFont="1" applyFill="1" applyBorder="1"/>
    <xf numFmtId="0" fontId="31" fillId="2" borderId="12" xfId="0" applyFont="1" applyFill="1" applyBorder="1"/>
    <xf numFmtId="167" fontId="38" fillId="14" borderId="20" xfId="485" applyNumberFormat="1"/>
    <xf numFmtId="0" fontId="3" fillId="0" borderId="0" xfId="0" applyFont="1"/>
    <xf numFmtId="165" fontId="3" fillId="2" borderId="18" xfId="0" applyNumberFormat="1" applyFont="1" applyFill="1" applyBorder="1"/>
    <xf numFmtId="165" fontId="21" fillId="2" borderId="18" xfId="0" applyNumberFormat="1" applyFont="1" applyFill="1" applyBorder="1"/>
    <xf numFmtId="165" fontId="21" fillId="2" borderId="18" xfId="0" applyNumberFormat="1" applyFont="1" applyFill="1" applyBorder="1" applyAlignment="1">
      <alignment horizontal="right" vertical="center"/>
    </xf>
    <xf numFmtId="0" fontId="18" fillId="2" borderId="15" xfId="0" applyFont="1" applyFill="1" applyBorder="1"/>
    <xf numFmtId="49" fontId="26" fillId="2" borderId="0" xfId="0" applyNumberFormat="1" applyFont="1" applyFill="1"/>
    <xf numFmtId="0" fontId="18" fillId="2" borderId="5" xfId="0" applyFont="1" applyFill="1" applyBorder="1"/>
    <xf numFmtId="0" fontId="31" fillId="0" borderId="0" xfId="0" applyFont="1"/>
    <xf numFmtId="17" fontId="31" fillId="0" borderId="0" xfId="0" applyNumberFormat="1" applyFont="1"/>
    <xf numFmtId="49" fontId="31" fillId="0" borderId="0" xfId="0" applyNumberFormat="1" applyFont="1"/>
    <xf numFmtId="0" fontId="13" fillId="2" borderId="0" xfId="0" applyFont="1" applyFill="1" applyAlignment="1">
      <alignment vertical="top"/>
    </xf>
    <xf numFmtId="0" fontId="3" fillId="2" borderId="0" xfId="0" applyFont="1" applyFill="1"/>
    <xf numFmtId="17" fontId="18" fillId="2" borderId="0" xfId="0" applyNumberFormat="1" applyFont="1" applyFill="1"/>
    <xf numFmtId="0" fontId="6" fillId="0" borderId="0" xfId="0" applyFont="1" applyAlignment="1">
      <alignment vertical="top"/>
    </xf>
    <xf numFmtId="0" fontId="18" fillId="2" borderId="10" xfId="0" applyFont="1" applyFill="1" applyBorder="1"/>
    <xf numFmtId="0" fontId="18" fillId="2" borderId="11" xfId="0" applyFont="1" applyFill="1" applyBorder="1"/>
    <xf numFmtId="49" fontId="18" fillId="2" borderId="11" xfId="0" applyNumberFormat="1" applyFont="1" applyFill="1" applyBorder="1"/>
    <xf numFmtId="0" fontId="16" fillId="2" borderId="12" xfId="0" applyFont="1" applyFill="1" applyBorder="1"/>
    <xf numFmtId="0" fontId="2" fillId="0" borderId="0" xfId="0" applyFont="1"/>
    <xf numFmtId="167" fontId="37" fillId="13" borderId="20" xfId="484" applyNumberFormat="1"/>
    <xf numFmtId="1" fontId="38" fillId="14" borderId="20" xfId="485" applyNumberFormat="1"/>
    <xf numFmtId="0" fontId="37" fillId="2" borderId="0" xfId="484" applyFill="1" applyBorder="1"/>
    <xf numFmtId="0" fontId="38" fillId="14" borderId="21" xfId="485" applyBorder="1"/>
    <xf numFmtId="0" fontId="2" fillId="2" borderId="18" xfId="0" applyFont="1" applyFill="1" applyBorder="1"/>
    <xf numFmtId="0" fontId="40" fillId="2" borderId="3" xfId="0" applyFont="1" applyFill="1" applyBorder="1"/>
    <xf numFmtId="0" fontId="40" fillId="2" borderId="4" xfId="0" applyFont="1" applyFill="1" applyBorder="1"/>
    <xf numFmtId="0" fontId="40" fillId="2" borderId="15" xfId="0" applyFont="1" applyFill="1" applyBorder="1"/>
    <xf numFmtId="0" fontId="40" fillId="2" borderId="6" xfId="0" applyFont="1" applyFill="1" applyBorder="1"/>
    <xf numFmtId="0" fontId="41" fillId="2" borderId="0" xfId="0" applyFont="1" applyFill="1"/>
    <xf numFmtId="0" fontId="40" fillId="2" borderId="0" xfId="0" applyFont="1" applyFill="1"/>
    <xf numFmtId="0" fontId="40" fillId="2" borderId="5" xfId="0" applyFont="1" applyFill="1" applyBorder="1"/>
    <xf numFmtId="0" fontId="40" fillId="2" borderId="10" xfId="0" applyFont="1" applyFill="1" applyBorder="1"/>
    <xf numFmtId="0" fontId="40" fillId="2" borderId="11" xfId="0" applyFont="1" applyFill="1" applyBorder="1"/>
    <xf numFmtId="0" fontId="40" fillId="2" borderId="12" xfId="0" applyFont="1" applyFill="1" applyBorder="1"/>
    <xf numFmtId="0" fontId="34" fillId="12" borderId="17" xfId="0" applyFont="1" applyFill="1" applyBorder="1" applyAlignment="1">
      <alignment horizontal="left" vertical="top" wrapText="1"/>
    </xf>
    <xf numFmtId="0" fontId="34" fillId="12" borderId="2" xfId="0" applyFont="1" applyFill="1" applyBorder="1" applyAlignment="1">
      <alignment horizontal="left" vertical="top" wrapText="1"/>
    </xf>
    <xf numFmtId="0" fontId="34" fillId="12" borderId="13" xfId="0" applyFont="1" applyFill="1" applyBorder="1" applyAlignment="1">
      <alignment horizontal="left" vertical="top" wrapText="1"/>
    </xf>
    <xf numFmtId="0" fontId="34" fillId="12" borderId="7" xfId="0" applyFont="1" applyFill="1" applyBorder="1" applyAlignment="1">
      <alignment horizontal="left" vertical="top" wrapText="1"/>
    </xf>
    <xf numFmtId="0" fontId="34" fillId="12" borderId="0" xfId="0" applyFont="1" applyFill="1" applyAlignment="1">
      <alignment horizontal="left" vertical="top" wrapText="1"/>
    </xf>
    <xf numFmtId="0" fontId="34" fillId="12" borderId="8" xfId="0" applyFont="1" applyFill="1" applyBorder="1" applyAlignment="1">
      <alignment horizontal="left" vertical="top" wrapText="1"/>
    </xf>
    <xf numFmtId="0" fontId="34" fillId="12" borderId="1" xfId="0" applyFont="1" applyFill="1" applyBorder="1" applyAlignment="1">
      <alignment horizontal="left" vertical="top" wrapText="1"/>
    </xf>
    <xf numFmtId="0" fontId="34" fillId="12" borderId="9" xfId="0" applyFont="1" applyFill="1" applyBorder="1" applyAlignment="1">
      <alignment horizontal="left" vertical="top" wrapText="1"/>
    </xf>
    <xf numFmtId="0" fontId="34" fillId="12" borderId="14" xfId="0" applyFont="1" applyFill="1" applyBorder="1" applyAlignment="1">
      <alignment horizontal="left" vertical="top" wrapText="1"/>
    </xf>
  </cellXfs>
  <cellStyles count="486">
    <cellStyle name="Calculation" xfId="485" builtinId="2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4" builtinId="9" hidden="1"/>
    <cellStyle name="Followed Hyperlink" xfId="415" builtinId="9" hidden="1"/>
    <cellStyle name="Followed Hyperlink" xfId="416" builtinId="9" hidden="1"/>
    <cellStyle name="Followed Hyperlink" xfId="417" builtinId="9" hidden="1"/>
    <cellStyle name="Followed Hyperlink" xfId="418" builtinId="9" hidden="1"/>
    <cellStyle name="Followed Hyperlink" xfId="419" builtinId="9" hidden="1"/>
    <cellStyle name="Followed Hyperlink" xfId="420" builtinId="9" hidden="1"/>
    <cellStyle name="Followed Hyperlink" xfId="421" builtinId="9" hidden="1"/>
    <cellStyle name="Followed Hyperlink" xfId="422" builtinId="9" hidden="1"/>
    <cellStyle name="Followed Hyperlink" xfId="423" builtinId="9" hidden="1"/>
    <cellStyle name="Followed Hyperlink" xfId="424" builtinId="9" hidden="1"/>
    <cellStyle name="Followed Hyperlink" xfId="425" builtinId="9" hidden="1"/>
    <cellStyle name="Followed Hyperlink" xfId="426" builtinId="9" hidden="1"/>
    <cellStyle name="Followed Hyperlink" xfId="427" builtinId="9" hidden="1"/>
    <cellStyle name="Followed Hyperlink" xfId="428" builtinId="9" hidden="1"/>
    <cellStyle name="Followed Hyperlink" xfId="429" builtinId="9" hidden="1"/>
    <cellStyle name="Followed Hyperlink" xfId="430" builtinId="9" hidden="1"/>
    <cellStyle name="Followed Hyperlink" xfId="431" builtinId="9" hidden="1"/>
    <cellStyle name="Followed Hyperlink" xfId="432" builtinId="9" hidden="1"/>
    <cellStyle name="Followed Hyperlink" xfId="433" builtinId="9" hidden="1"/>
    <cellStyle name="Followed Hyperlink" xfId="434" builtinId="9" hidden="1"/>
    <cellStyle name="Followed Hyperlink" xfId="435" builtinId="9" hidden="1"/>
    <cellStyle name="Followed Hyperlink" xfId="436" builtinId="9" hidden="1"/>
    <cellStyle name="Followed Hyperlink" xfId="437" builtinId="9" hidden="1"/>
    <cellStyle name="Followed Hyperlink" xfId="438" builtinId="9" hidden="1"/>
    <cellStyle name="Followed Hyperlink" xfId="439" builtinId="9" hidden="1"/>
    <cellStyle name="Followed Hyperlink" xfId="440" builtinId="9" hidden="1"/>
    <cellStyle name="Followed Hyperlink" xfId="441" builtinId="9" hidden="1"/>
    <cellStyle name="Followed Hyperlink" xfId="442" builtinId="9" hidden="1"/>
    <cellStyle name="Followed Hyperlink" xfId="443" builtinId="9" hidden="1"/>
    <cellStyle name="Followed Hyperlink" xfId="444" builtinId="9" hidden="1"/>
    <cellStyle name="Followed Hyperlink" xfId="445" builtinId="9" hidden="1"/>
    <cellStyle name="Followed Hyperlink" xfId="446" builtinId="9" hidden="1"/>
    <cellStyle name="Followed Hyperlink" xfId="447" builtinId="9" hidden="1"/>
    <cellStyle name="Followed Hyperlink" xfId="448" builtinId="9" hidden="1"/>
    <cellStyle name="Followed Hyperlink" xfId="449" builtinId="9" hidden="1"/>
    <cellStyle name="Followed Hyperlink" xfId="450" builtinId="9" hidden="1"/>
    <cellStyle name="Followed Hyperlink" xfId="451" builtinId="9" hidden="1"/>
    <cellStyle name="Followed Hyperlink" xfId="452" builtinId="9" hidden="1"/>
    <cellStyle name="Followed Hyperlink" xfId="453" builtinId="9" hidden="1"/>
    <cellStyle name="Followed Hyperlink" xfId="454" builtinId="9" hidden="1"/>
    <cellStyle name="Followed Hyperlink" xfId="455" builtinId="9" hidden="1"/>
    <cellStyle name="Followed Hyperlink" xfId="456" builtinId="9" hidden="1"/>
    <cellStyle name="Followed Hyperlink" xfId="457" builtinId="9" hidden="1"/>
    <cellStyle name="Followed Hyperlink" xfId="458" builtinId="9" hidden="1"/>
    <cellStyle name="Followed Hyperlink" xfId="459" builtinId="9" hidden="1"/>
    <cellStyle name="Followed Hyperlink" xfId="460" builtinId="9" hidden="1"/>
    <cellStyle name="Followed Hyperlink" xfId="461" builtinId="9" hidden="1"/>
    <cellStyle name="Followed Hyperlink" xfId="462" builtinId="9" hidden="1"/>
    <cellStyle name="Followed Hyperlink" xfId="463" builtinId="9" hidden="1"/>
    <cellStyle name="Followed Hyperlink" xfId="464" builtinId="9" hidden="1"/>
    <cellStyle name="Followed Hyperlink" xfId="465" builtinId="9" hidden="1"/>
    <cellStyle name="Followed Hyperlink" xfId="466" builtinId="9" hidden="1"/>
    <cellStyle name="Followed Hyperlink" xfId="467" builtinId="9" hidden="1"/>
    <cellStyle name="Followed Hyperlink" xfId="468" builtinId="9" hidden="1"/>
    <cellStyle name="Followed Hyperlink" xfId="469" builtinId="9" hidden="1"/>
    <cellStyle name="Followed Hyperlink" xfId="470" builtinId="9" hidden="1"/>
    <cellStyle name="Followed Hyperlink" xfId="471" builtinId="9" hidden="1"/>
    <cellStyle name="Followed Hyperlink" xfId="472" builtinId="9" hidden="1"/>
    <cellStyle name="Followed Hyperlink" xfId="473" builtinId="9" hidden="1"/>
    <cellStyle name="Followed Hyperlink" xfId="474" builtinId="9" hidden="1"/>
    <cellStyle name="Followed Hyperlink" xfId="475" builtinId="9" hidden="1"/>
    <cellStyle name="Followed Hyperlink" xfId="476" builtinId="9" hidden="1"/>
    <cellStyle name="Followed Hyperlink" xfId="477" builtinId="9" hidden="1"/>
    <cellStyle name="Followed Hyperlink" xfId="478" builtinId="9" hidden="1"/>
    <cellStyle name="Followed Hyperlink" xfId="479" builtinId="9" hidden="1"/>
    <cellStyle name="Followed Hyperlink" xfId="480" builtinId="9" hidden="1"/>
    <cellStyle name="Followed Hyperlink" xfId="481" builtinId="9" hidden="1"/>
    <cellStyle name="Followed Hyperlink" xfId="482" builtinId="9" hidden="1"/>
    <cellStyle name="Followed Hyperlink" xfId="483"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Input" xfId="484" builtinId="20"/>
    <cellStyle name="Normal" xfId="0" builtinId="0"/>
    <cellStyle name="Normal 2" xfId="275" xr:uid="{00000000-0005-0000-0000-0000E401000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14</xdr:col>
      <xdr:colOff>0</xdr:colOff>
      <xdr:row>13</xdr:row>
      <xdr:rowOff>0</xdr:rowOff>
    </xdr:from>
    <xdr:to>
      <xdr:col>25</xdr:col>
      <xdr:colOff>419369</xdr:colOff>
      <xdr:row>37</xdr:row>
      <xdr:rowOff>82845</xdr:rowOff>
    </xdr:to>
    <xdr:pic>
      <xdr:nvPicPr>
        <xdr:cNvPr id="13" name="Picture 12">
          <a:extLst>
            <a:ext uri="{FF2B5EF4-FFF2-40B4-BE49-F238E27FC236}">
              <a16:creationId xmlns:a16="http://schemas.microsoft.com/office/drawing/2014/main" id="{9112EE0B-2A7D-82A1-E987-96CE5C4C94C5}"/>
            </a:ext>
          </a:extLst>
        </xdr:cNvPr>
        <xdr:cNvPicPr>
          <a:picLocks noChangeAspect="1"/>
        </xdr:cNvPicPr>
      </xdr:nvPicPr>
      <xdr:blipFill>
        <a:blip xmlns:r="http://schemas.openxmlformats.org/officeDocument/2006/relationships" r:embed="rId1"/>
        <a:stretch>
          <a:fillRect/>
        </a:stretch>
      </xdr:blipFill>
      <xdr:spPr>
        <a:xfrm>
          <a:off x="37518814" y="796441"/>
          <a:ext cx="9416996" cy="4950847"/>
        </a:xfrm>
        <a:prstGeom prst="rect">
          <a:avLst/>
        </a:prstGeom>
      </xdr:spPr>
    </xdr:pic>
    <xdr:clientData/>
  </xdr:twoCellAnchor>
  <xdr:twoCellAnchor editAs="oneCell">
    <xdr:from>
      <xdr:col>13</xdr:col>
      <xdr:colOff>667290</xdr:colOff>
      <xdr:row>12</xdr:row>
      <xdr:rowOff>129153</xdr:rowOff>
    </xdr:from>
    <xdr:to>
      <xdr:col>25</xdr:col>
      <xdr:colOff>268692</xdr:colOff>
      <xdr:row>37</xdr:row>
      <xdr:rowOff>18269</xdr:rowOff>
    </xdr:to>
    <xdr:pic>
      <xdr:nvPicPr>
        <xdr:cNvPr id="14" name="Picture 13">
          <a:extLst>
            <a:ext uri="{FF2B5EF4-FFF2-40B4-BE49-F238E27FC236}">
              <a16:creationId xmlns:a16="http://schemas.microsoft.com/office/drawing/2014/main" id="{D3276834-81AA-5583-005F-31C5287B6856}"/>
            </a:ext>
          </a:extLst>
        </xdr:cNvPr>
        <xdr:cNvPicPr>
          <a:picLocks noChangeAspect="1"/>
        </xdr:cNvPicPr>
      </xdr:nvPicPr>
      <xdr:blipFill>
        <a:blip xmlns:r="http://schemas.openxmlformats.org/officeDocument/2006/relationships" r:embed="rId1"/>
        <a:stretch>
          <a:fillRect/>
        </a:stretch>
      </xdr:blipFill>
      <xdr:spPr>
        <a:xfrm>
          <a:off x="37368137" y="731865"/>
          <a:ext cx="9416996" cy="4950847"/>
        </a:xfrm>
        <a:prstGeom prst="rect">
          <a:avLst/>
        </a:prstGeom>
      </xdr:spPr>
    </xdr:pic>
    <xdr:clientData/>
  </xdr:twoCellAnchor>
  <xdr:twoCellAnchor editAs="oneCell">
    <xdr:from>
      <xdr:col>12</xdr:col>
      <xdr:colOff>221103</xdr:colOff>
      <xdr:row>105</xdr:row>
      <xdr:rowOff>185216</xdr:rowOff>
    </xdr:from>
    <xdr:to>
      <xdr:col>24</xdr:col>
      <xdr:colOff>87421</xdr:colOff>
      <xdr:row>159</xdr:row>
      <xdr:rowOff>78503</xdr:rowOff>
    </xdr:to>
    <xdr:pic>
      <xdr:nvPicPr>
        <xdr:cNvPr id="17" name="Picture 16">
          <a:extLst>
            <a:ext uri="{FF2B5EF4-FFF2-40B4-BE49-F238E27FC236}">
              <a16:creationId xmlns:a16="http://schemas.microsoft.com/office/drawing/2014/main" id="{A69C0CF5-6C8B-9BCE-E8D4-80169848AEB6}"/>
            </a:ext>
          </a:extLst>
        </xdr:cNvPr>
        <xdr:cNvPicPr>
          <a:picLocks noChangeAspect="1"/>
        </xdr:cNvPicPr>
      </xdr:nvPicPr>
      <xdr:blipFill>
        <a:blip xmlns:r="http://schemas.openxmlformats.org/officeDocument/2006/relationships" r:embed="rId2"/>
        <a:stretch>
          <a:fillRect/>
        </a:stretch>
      </xdr:blipFill>
      <xdr:spPr>
        <a:xfrm>
          <a:off x="44852532" y="21835692"/>
          <a:ext cx="9663460" cy="11323287"/>
        </a:xfrm>
        <a:prstGeom prst="rect">
          <a:avLst/>
        </a:prstGeom>
      </xdr:spPr>
    </xdr:pic>
    <xdr:clientData/>
  </xdr:twoCellAnchor>
  <xdr:twoCellAnchor editAs="oneCell">
    <xdr:from>
      <xdr:col>12</xdr:col>
      <xdr:colOff>594336</xdr:colOff>
      <xdr:row>49</xdr:row>
      <xdr:rowOff>112611</xdr:rowOff>
    </xdr:from>
    <xdr:to>
      <xdr:col>22</xdr:col>
      <xdr:colOff>265012</xdr:colOff>
      <xdr:row>93</xdr:row>
      <xdr:rowOff>68319</xdr:rowOff>
    </xdr:to>
    <xdr:pic>
      <xdr:nvPicPr>
        <xdr:cNvPr id="23" name="Picture 22">
          <a:extLst>
            <a:ext uri="{FF2B5EF4-FFF2-40B4-BE49-F238E27FC236}">
              <a16:creationId xmlns:a16="http://schemas.microsoft.com/office/drawing/2014/main" id="{48D0D681-832E-A18C-2CE7-D1A46864C048}"/>
            </a:ext>
          </a:extLst>
        </xdr:cNvPr>
        <xdr:cNvPicPr>
          <a:picLocks noChangeAspect="1"/>
        </xdr:cNvPicPr>
      </xdr:nvPicPr>
      <xdr:blipFill>
        <a:blip xmlns:r="http://schemas.openxmlformats.org/officeDocument/2006/relationships" r:embed="rId3"/>
        <a:stretch>
          <a:fillRect/>
        </a:stretch>
      </xdr:blipFill>
      <xdr:spPr>
        <a:xfrm>
          <a:off x="45225765" y="9909754"/>
          <a:ext cx="7834961" cy="9269042"/>
        </a:xfrm>
        <a:prstGeom prst="rect">
          <a:avLst/>
        </a:prstGeom>
      </xdr:spPr>
    </xdr:pic>
    <xdr:clientData/>
  </xdr:twoCellAnchor>
  <xdr:twoCellAnchor editAs="oneCell">
    <xdr:from>
      <xdr:col>22</xdr:col>
      <xdr:colOff>635001</xdr:colOff>
      <xdr:row>48</xdr:row>
      <xdr:rowOff>1</xdr:rowOff>
    </xdr:from>
    <xdr:to>
      <xdr:col>30</xdr:col>
      <xdr:colOff>585845</xdr:colOff>
      <xdr:row>95</xdr:row>
      <xdr:rowOff>110068</xdr:rowOff>
    </xdr:to>
    <xdr:pic>
      <xdr:nvPicPr>
        <xdr:cNvPr id="24" name="Picture 23">
          <a:extLst>
            <a:ext uri="{FF2B5EF4-FFF2-40B4-BE49-F238E27FC236}">
              <a16:creationId xmlns:a16="http://schemas.microsoft.com/office/drawing/2014/main" id="{1A072577-4FF8-DBEC-713D-5EE78E72BD2D}"/>
            </a:ext>
          </a:extLst>
        </xdr:cNvPr>
        <xdr:cNvPicPr>
          <a:picLocks noChangeAspect="1"/>
        </xdr:cNvPicPr>
      </xdr:nvPicPr>
      <xdr:blipFill>
        <a:blip xmlns:r="http://schemas.openxmlformats.org/officeDocument/2006/relationships" r:embed="rId4"/>
        <a:stretch>
          <a:fillRect/>
        </a:stretch>
      </xdr:blipFill>
      <xdr:spPr>
        <a:xfrm>
          <a:off x="53430715" y="9585477"/>
          <a:ext cx="6482273" cy="10058400"/>
        </a:xfrm>
        <a:prstGeom prst="rect">
          <a:avLst/>
        </a:prstGeom>
      </xdr:spPr>
    </xdr:pic>
    <xdr:clientData/>
  </xdr:twoCellAnchor>
  <xdr:twoCellAnchor editAs="oneCell">
    <xdr:from>
      <xdr:col>31</xdr:col>
      <xdr:colOff>211668</xdr:colOff>
      <xdr:row>60</xdr:row>
      <xdr:rowOff>181429</xdr:rowOff>
    </xdr:from>
    <xdr:to>
      <xdr:col>40</xdr:col>
      <xdr:colOff>636210</xdr:colOff>
      <xdr:row>79</xdr:row>
      <xdr:rowOff>45961</xdr:rowOff>
    </xdr:to>
    <xdr:pic>
      <xdr:nvPicPr>
        <xdr:cNvPr id="25" name="Picture 24">
          <a:extLst>
            <a:ext uri="{FF2B5EF4-FFF2-40B4-BE49-F238E27FC236}">
              <a16:creationId xmlns:a16="http://schemas.microsoft.com/office/drawing/2014/main" id="{D3D9BC8B-1F87-A73A-8886-A2858B23AF7D}"/>
            </a:ext>
          </a:extLst>
        </xdr:cNvPr>
        <xdr:cNvPicPr>
          <a:picLocks noChangeAspect="1"/>
        </xdr:cNvPicPr>
      </xdr:nvPicPr>
      <xdr:blipFill>
        <a:blip xmlns:r="http://schemas.openxmlformats.org/officeDocument/2006/relationships" r:embed="rId5"/>
        <a:stretch>
          <a:fillRect/>
        </a:stretch>
      </xdr:blipFill>
      <xdr:spPr>
        <a:xfrm>
          <a:off x="60355239" y="12306905"/>
          <a:ext cx="7772400" cy="3886200"/>
        </a:xfrm>
        <a:prstGeom prst="rect">
          <a:avLst/>
        </a:prstGeom>
      </xdr:spPr>
    </xdr:pic>
    <xdr:clientData/>
  </xdr:twoCellAnchor>
  <xdr:twoCellAnchor editAs="oneCell">
    <xdr:from>
      <xdr:col>12</xdr:col>
      <xdr:colOff>805699</xdr:colOff>
      <xdr:row>195</xdr:row>
      <xdr:rowOff>95591</xdr:rowOff>
    </xdr:from>
    <xdr:to>
      <xdr:col>27</xdr:col>
      <xdr:colOff>500595</xdr:colOff>
      <xdr:row>224</xdr:row>
      <xdr:rowOff>128617</xdr:rowOff>
    </xdr:to>
    <xdr:pic>
      <xdr:nvPicPr>
        <xdr:cNvPr id="28" name="Picture 27">
          <a:extLst>
            <a:ext uri="{FF2B5EF4-FFF2-40B4-BE49-F238E27FC236}">
              <a16:creationId xmlns:a16="http://schemas.microsoft.com/office/drawing/2014/main" id="{5CA7736F-6C04-164F-B105-B09C467416B9}"/>
            </a:ext>
          </a:extLst>
        </xdr:cNvPr>
        <xdr:cNvPicPr>
          <a:picLocks noChangeAspect="1"/>
        </xdr:cNvPicPr>
      </xdr:nvPicPr>
      <xdr:blipFill>
        <a:blip xmlns:r="http://schemas.openxmlformats.org/officeDocument/2006/relationships" r:embed="rId6"/>
        <a:stretch>
          <a:fillRect/>
        </a:stretch>
      </xdr:blipFill>
      <xdr:spPr>
        <a:xfrm>
          <a:off x="45405914" y="39656774"/>
          <a:ext cx="11985219" cy="5973349"/>
        </a:xfrm>
        <a:prstGeom prst="rect">
          <a:avLst/>
        </a:prstGeom>
      </xdr:spPr>
    </xdr:pic>
    <xdr:clientData/>
  </xdr:twoCellAnchor>
  <xdr:twoCellAnchor editAs="oneCell">
    <xdr:from>
      <xdr:col>13</xdr:col>
      <xdr:colOff>0</xdr:colOff>
      <xdr:row>162</xdr:row>
      <xdr:rowOff>0</xdr:rowOff>
    </xdr:from>
    <xdr:to>
      <xdr:col>28</xdr:col>
      <xdr:colOff>423103</xdr:colOff>
      <xdr:row>192</xdr:row>
      <xdr:rowOff>6844</xdr:rowOff>
    </xdr:to>
    <xdr:pic>
      <xdr:nvPicPr>
        <xdr:cNvPr id="31" name="Picture 30">
          <a:extLst>
            <a:ext uri="{FF2B5EF4-FFF2-40B4-BE49-F238E27FC236}">
              <a16:creationId xmlns:a16="http://schemas.microsoft.com/office/drawing/2014/main" id="{6628DC06-24B2-0244-BDB3-717C50682F0D}"/>
            </a:ext>
          </a:extLst>
        </xdr:cNvPr>
        <xdr:cNvPicPr>
          <a:picLocks noChangeAspect="1"/>
        </xdr:cNvPicPr>
      </xdr:nvPicPr>
      <xdr:blipFill>
        <a:blip xmlns:r="http://schemas.openxmlformats.org/officeDocument/2006/relationships" r:embed="rId7"/>
        <a:stretch>
          <a:fillRect/>
        </a:stretch>
      </xdr:blipFill>
      <xdr:spPr>
        <a:xfrm>
          <a:off x="45419570" y="32801505"/>
          <a:ext cx="12713426" cy="6152005"/>
        </a:xfrm>
        <a:prstGeom prst="rect">
          <a:avLst/>
        </a:prstGeom>
      </xdr:spPr>
    </xdr:pic>
    <xdr:clientData/>
  </xdr:twoCellAnchor>
  <xdr:twoCellAnchor editAs="oneCell">
    <xdr:from>
      <xdr:col>13</xdr:col>
      <xdr:colOff>0</xdr:colOff>
      <xdr:row>226</xdr:row>
      <xdr:rowOff>0</xdr:rowOff>
    </xdr:from>
    <xdr:to>
      <xdr:col>28</xdr:col>
      <xdr:colOff>316983</xdr:colOff>
      <xdr:row>256</xdr:row>
      <xdr:rowOff>28913</xdr:rowOff>
    </xdr:to>
    <xdr:pic>
      <xdr:nvPicPr>
        <xdr:cNvPr id="32" name="Picture 31">
          <a:extLst>
            <a:ext uri="{FF2B5EF4-FFF2-40B4-BE49-F238E27FC236}">
              <a16:creationId xmlns:a16="http://schemas.microsoft.com/office/drawing/2014/main" id="{F6AC37D5-E846-E849-906A-7C2F572A12B3}"/>
            </a:ext>
          </a:extLst>
        </xdr:cNvPr>
        <xdr:cNvPicPr>
          <a:picLocks noChangeAspect="1"/>
        </xdr:cNvPicPr>
      </xdr:nvPicPr>
      <xdr:blipFill>
        <a:blip xmlns:r="http://schemas.openxmlformats.org/officeDocument/2006/relationships" r:embed="rId8"/>
        <a:stretch>
          <a:fillRect/>
        </a:stretch>
      </xdr:blipFill>
      <xdr:spPr>
        <a:xfrm>
          <a:off x="45419570" y="45911183"/>
          <a:ext cx="12607306" cy="6174074"/>
        </a:xfrm>
        <a:prstGeom prst="rect">
          <a:avLst/>
        </a:prstGeom>
      </xdr:spPr>
    </xdr:pic>
    <xdr:clientData/>
  </xdr:twoCellAnchor>
  <xdr:twoCellAnchor editAs="oneCell">
    <xdr:from>
      <xdr:col>25</xdr:col>
      <xdr:colOff>587204</xdr:colOff>
      <xdr:row>11</xdr:row>
      <xdr:rowOff>68280</xdr:rowOff>
    </xdr:from>
    <xdr:to>
      <xdr:col>35</xdr:col>
      <xdr:colOff>166056</xdr:colOff>
      <xdr:row>30</xdr:row>
      <xdr:rowOff>204767</xdr:rowOff>
    </xdr:to>
    <xdr:pic>
      <xdr:nvPicPr>
        <xdr:cNvPr id="3" name="Picture 2">
          <a:extLst>
            <a:ext uri="{FF2B5EF4-FFF2-40B4-BE49-F238E27FC236}">
              <a16:creationId xmlns:a16="http://schemas.microsoft.com/office/drawing/2014/main" id="{F9ED6734-BF96-666E-D20F-E5CFEB5B5A98}"/>
            </a:ext>
          </a:extLst>
        </xdr:cNvPr>
        <xdr:cNvPicPr>
          <a:picLocks noChangeAspect="1"/>
        </xdr:cNvPicPr>
      </xdr:nvPicPr>
      <xdr:blipFill>
        <a:blip xmlns:r="http://schemas.openxmlformats.org/officeDocument/2006/relationships" r:embed="rId9"/>
        <a:stretch>
          <a:fillRect/>
        </a:stretch>
      </xdr:blipFill>
      <xdr:spPr>
        <a:xfrm>
          <a:off x="40435161" y="491613"/>
          <a:ext cx="7772400" cy="4042078"/>
        </a:xfrm>
        <a:prstGeom prst="rect">
          <a:avLst/>
        </a:prstGeom>
      </xdr:spPr>
    </xdr:pic>
    <xdr:clientData/>
  </xdr:twoCellAnchor>
  <xdr:twoCellAnchor editAs="oneCell">
    <xdr:from>
      <xdr:col>36</xdr:col>
      <xdr:colOff>0</xdr:colOff>
      <xdr:row>15</xdr:row>
      <xdr:rowOff>0</xdr:rowOff>
    </xdr:from>
    <xdr:to>
      <xdr:col>47</xdr:col>
      <xdr:colOff>436241</xdr:colOff>
      <xdr:row>33</xdr:row>
      <xdr:rowOff>177527</xdr:rowOff>
    </xdr:to>
    <xdr:pic>
      <xdr:nvPicPr>
        <xdr:cNvPr id="4" name="Picture 3">
          <a:extLst>
            <a:ext uri="{FF2B5EF4-FFF2-40B4-BE49-F238E27FC236}">
              <a16:creationId xmlns:a16="http://schemas.microsoft.com/office/drawing/2014/main" id="{17F96240-2B38-CD9B-52FF-47B2BF5E5C24}"/>
            </a:ext>
          </a:extLst>
        </xdr:cNvPr>
        <xdr:cNvPicPr>
          <a:picLocks noChangeAspect="1"/>
        </xdr:cNvPicPr>
      </xdr:nvPicPr>
      <xdr:blipFill>
        <a:blip xmlns:r="http://schemas.openxmlformats.org/officeDocument/2006/relationships" r:embed="rId10"/>
        <a:stretch>
          <a:fillRect/>
        </a:stretch>
      </xdr:blipFill>
      <xdr:spPr>
        <a:xfrm>
          <a:off x="48860860" y="1242688"/>
          <a:ext cx="9449144" cy="387828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aKo/AppData/Local/Microsoft/Windows/Temporary%20Internet%20Files/Content.Outlook/FVKJJP2P/6_residences_analysi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robterwel/Downloads/01D_Current_Central_Hydrogen_Production_from_Natural_Gas_without_CO2_Sequestration_version_3.1.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itle"/>
      <sheetName val="Description"/>
      <sheetName val="ProcessFlow"/>
      <sheetName val="Input_Sheet_Template"/>
      <sheetName val="Replacement Costs"/>
      <sheetName val="Capital Costs"/>
      <sheetName val="Plant Scaling"/>
      <sheetName val="Carbon Sequestration"/>
      <sheetName val="Results"/>
      <sheetName val="Tornado Charts"/>
      <sheetName val="Cash Flow Analysis"/>
      <sheetName val="Energy Feed &amp; Utility Prices"/>
      <sheetName val="Non-Energy Material Prices"/>
      <sheetName val="AEO Data"/>
      <sheetName val="HyARC Physical Property Data"/>
      <sheetName val="Debt Financing Calculations"/>
      <sheetName val="Depreciation"/>
      <sheetName val="Constants and Conversions"/>
      <sheetName val="Lists"/>
      <sheetName val="ProcessFlow - blank"/>
      <sheetName val="Description - blank"/>
      <sheetName val="Title - blank"/>
    </sheetNames>
    <sheetDataSet>
      <sheetData sheetId="0"/>
      <sheetData sheetId="1"/>
      <sheetData sheetId="2"/>
      <sheetData sheetId="3"/>
      <sheetData sheetId="4"/>
      <sheetData sheetId="5"/>
      <sheetData sheetId="6"/>
      <sheetData sheetId="7"/>
      <sheetData sheetId="8"/>
      <sheetData sheetId="9">
        <row r="48">
          <cell r="I48">
            <v>1</v>
          </cell>
        </row>
      </sheetData>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persons/person.xml><?xml version="1.0" encoding="utf-8"?>
<personList xmlns="http://schemas.microsoft.com/office/spreadsheetml/2018/threadedcomments" xmlns:x="http://schemas.openxmlformats.org/spreadsheetml/2006/main">
  <person displayName="Koen van Bemmelen" id="{F990B93D-9745-7A4A-813A-528B8E7C83F9}" userId="S::koen.vanbemmelen@quintel.com::3e1b4bb7-59fe-4b2c-b92b-6e594f408859"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H16" dT="2023-10-16T10:10:36.14" personId="{F990B93D-9745-7A4A-813A-528B8E7C83F9}" id="{D5B57294-2511-0445-894C-670D481EEDE4}">
    <text>Deze waarde verschilt enigszins van de vermelde 39.8 TJ naast de grafiek. Erg?</text>
  </threadedComment>
</ThreadedComment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0"/>
  </sheetPr>
  <dimension ref="A1:C23"/>
  <sheetViews>
    <sheetView tabSelected="1" workbookViewId="0">
      <selection activeCell="C5" sqref="C5"/>
    </sheetView>
  </sheetViews>
  <sheetFormatPr baseColWidth="10" defaultColWidth="10.6640625" defaultRowHeight="16"/>
  <cols>
    <col min="1" max="1" width="3.33203125" style="29" customWidth="1"/>
    <col min="2" max="2" width="11.6640625" style="21" customWidth="1"/>
    <col min="3" max="3" width="38.5" style="21" customWidth="1"/>
    <col min="4" max="16384" width="10.6640625" style="21"/>
  </cols>
  <sheetData>
    <row r="1" spans="1:3" s="27" customFormat="1">
      <c r="A1" s="25"/>
      <c r="B1" s="26"/>
      <c r="C1" s="26"/>
    </row>
    <row r="2" spans="1:3" ht="21">
      <c r="A2" s="1"/>
      <c r="B2" s="28" t="s">
        <v>9</v>
      </c>
      <c r="C2" s="28"/>
    </row>
    <row r="3" spans="1:3">
      <c r="A3" s="1"/>
      <c r="B3" s="8"/>
      <c r="C3" s="8"/>
    </row>
    <row r="4" spans="1:3">
      <c r="A4" s="1"/>
      <c r="B4" s="2" t="s">
        <v>10</v>
      </c>
      <c r="C4" s="3" t="s">
        <v>143</v>
      </c>
    </row>
    <row r="5" spans="1:3">
      <c r="A5" s="1"/>
      <c r="B5" s="4" t="s">
        <v>39</v>
      </c>
      <c r="C5" s="5" t="s">
        <v>123</v>
      </c>
    </row>
    <row r="6" spans="1:3">
      <c r="A6" s="1"/>
      <c r="B6" s="6" t="s">
        <v>12</v>
      </c>
      <c r="C6" s="7" t="s">
        <v>13</v>
      </c>
    </row>
    <row r="7" spans="1:3">
      <c r="A7" s="1"/>
      <c r="B7" s="8"/>
      <c r="C7" s="8"/>
    </row>
    <row r="8" spans="1:3">
      <c r="A8" s="1"/>
      <c r="B8" s="8"/>
      <c r="C8" s="8"/>
    </row>
    <row r="9" spans="1:3">
      <c r="A9" s="1"/>
      <c r="B9" s="64" t="s">
        <v>24</v>
      </c>
      <c r="C9" s="65"/>
    </row>
    <row r="10" spans="1:3">
      <c r="A10" s="1"/>
      <c r="B10" s="66"/>
      <c r="C10" s="67"/>
    </row>
    <row r="11" spans="1:3">
      <c r="A11" s="1"/>
      <c r="B11" s="66" t="s">
        <v>25</v>
      </c>
      <c r="C11" s="68" t="s">
        <v>26</v>
      </c>
    </row>
    <row r="12" spans="1:3" ht="17" thickBot="1">
      <c r="A12" s="1"/>
      <c r="B12" s="66"/>
      <c r="C12" s="13" t="s">
        <v>27</v>
      </c>
    </row>
    <row r="13" spans="1:3" ht="17" thickBot="1">
      <c r="A13" s="1"/>
      <c r="B13" s="66"/>
      <c r="C13" s="69" t="s">
        <v>28</v>
      </c>
    </row>
    <row r="14" spans="1:3">
      <c r="A14" s="1"/>
      <c r="B14" s="66"/>
      <c r="C14" s="67" t="s">
        <v>29</v>
      </c>
    </row>
    <row r="15" spans="1:3">
      <c r="A15" s="1"/>
      <c r="B15" s="66"/>
      <c r="C15" s="67"/>
    </row>
    <row r="16" spans="1:3">
      <c r="A16" s="1"/>
      <c r="B16" s="66" t="s">
        <v>30</v>
      </c>
      <c r="C16" s="70" t="s">
        <v>31</v>
      </c>
    </row>
    <row r="17" spans="1:3">
      <c r="A17" s="1"/>
      <c r="B17" s="66"/>
      <c r="C17" s="71" t="s">
        <v>32</v>
      </c>
    </row>
    <row r="18" spans="1:3">
      <c r="A18" s="1"/>
      <c r="B18" s="66"/>
      <c r="C18" s="72" t="s">
        <v>33</v>
      </c>
    </row>
    <row r="19" spans="1:3">
      <c r="A19" s="1"/>
      <c r="B19" s="66"/>
      <c r="C19" s="73" t="s">
        <v>34</v>
      </c>
    </row>
    <row r="20" spans="1:3">
      <c r="A20" s="1"/>
      <c r="B20" s="74"/>
      <c r="C20" s="75" t="s">
        <v>35</v>
      </c>
    </row>
    <row r="21" spans="1:3">
      <c r="A21" s="1"/>
      <c r="B21" s="74"/>
      <c r="C21" s="76" t="s">
        <v>36</v>
      </c>
    </row>
    <row r="22" spans="1:3">
      <c r="A22" s="1"/>
      <c r="B22" s="74"/>
      <c r="C22" s="77" t="s">
        <v>37</v>
      </c>
    </row>
    <row r="23" spans="1:3">
      <c r="A23" s="1"/>
      <c r="B23" s="74"/>
      <c r="C23" s="78" t="s">
        <v>38</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A2:K66"/>
  <sheetViews>
    <sheetView workbookViewId="0">
      <selection activeCell="I25" sqref="I25"/>
    </sheetView>
  </sheetViews>
  <sheetFormatPr baseColWidth="10" defaultColWidth="10.6640625" defaultRowHeight="16"/>
  <cols>
    <col min="1" max="1" width="3.33203125" style="33" customWidth="1"/>
    <col min="2" max="2" width="3.6640625" style="33" customWidth="1"/>
    <col min="3" max="3" width="51.5" style="33" customWidth="1"/>
    <col min="4" max="4" width="9.33203125" style="33" customWidth="1"/>
    <col min="5" max="5" width="15.33203125" style="33" customWidth="1"/>
    <col min="6" max="6" width="4.6640625" style="33" customWidth="1"/>
    <col min="7" max="7" width="37.83203125" style="33" customWidth="1"/>
    <col min="8" max="8" width="5.1640625" style="33" customWidth="1"/>
    <col min="9" max="9" width="42.5" style="33" customWidth="1"/>
    <col min="10" max="10" width="5.33203125" style="33" customWidth="1"/>
    <col min="11" max="16384" width="10.6640625" style="33"/>
  </cols>
  <sheetData>
    <row r="2" spans="1:11">
      <c r="B2" s="190" t="s">
        <v>81</v>
      </c>
      <c r="C2" s="191"/>
      <c r="D2" s="191"/>
      <c r="E2" s="192"/>
    </row>
    <row r="3" spans="1:11">
      <c r="B3" s="193"/>
      <c r="C3" s="194"/>
      <c r="D3" s="194"/>
      <c r="E3" s="195"/>
    </row>
    <row r="4" spans="1:11">
      <c r="B4" s="193"/>
      <c r="C4" s="194"/>
      <c r="D4" s="194"/>
      <c r="E4" s="195"/>
    </row>
    <row r="5" spans="1:11">
      <c r="B5" s="196"/>
      <c r="C5" s="197"/>
      <c r="D5" s="197"/>
      <c r="E5" s="198"/>
    </row>
    <row r="7" spans="1:11" ht="17" thickBot="1"/>
    <row r="8" spans="1:11">
      <c r="B8" s="34"/>
      <c r="C8" s="19"/>
      <c r="D8" s="19"/>
      <c r="E8" s="19"/>
      <c r="F8" s="19"/>
      <c r="G8" s="19"/>
      <c r="H8" s="19"/>
      <c r="I8" s="19"/>
      <c r="J8" s="35"/>
    </row>
    <row r="9" spans="1:11" s="13" customFormat="1">
      <c r="B9" s="23"/>
      <c r="C9" s="16" t="s">
        <v>18</v>
      </c>
      <c r="D9" s="17" t="s">
        <v>7</v>
      </c>
      <c r="E9" s="15" t="s">
        <v>3</v>
      </c>
      <c r="F9" s="16"/>
      <c r="G9" s="16" t="s">
        <v>6</v>
      </c>
      <c r="H9" s="16"/>
      <c r="I9" s="16" t="s">
        <v>0</v>
      </c>
      <c r="J9" s="81"/>
    </row>
    <row r="10" spans="1:11" s="13" customFormat="1">
      <c r="B10" s="24"/>
      <c r="D10" s="31"/>
      <c r="J10" s="14"/>
    </row>
    <row r="11" spans="1:11" s="13" customFormat="1" ht="29" customHeight="1" thickBot="1">
      <c r="B11" s="24"/>
      <c r="C11" s="13" t="s">
        <v>42</v>
      </c>
      <c r="D11" s="31"/>
      <c r="J11" s="14"/>
    </row>
    <row r="12" spans="1:11" ht="17" thickBot="1">
      <c r="A12" s="13"/>
      <c r="B12" s="24"/>
      <c r="C12" s="121" t="s">
        <v>74</v>
      </c>
      <c r="D12" s="20"/>
      <c r="E12" s="38">
        <f>'Research data'!H7</f>
        <v>3.1</v>
      </c>
      <c r="F12" s="36"/>
      <c r="G12" s="124" t="s">
        <v>76</v>
      </c>
      <c r="H12" s="30"/>
      <c r="I12" s="128" t="str">
        <f>'Research data'!$J$4</f>
        <v>WarmingUp</v>
      </c>
      <c r="J12" s="14"/>
      <c r="K12" s="13"/>
    </row>
    <row r="13" spans="1:11" ht="17" thickBot="1">
      <c r="A13" s="90"/>
      <c r="B13" s="91"/>
      <c r="C13" s="131" t="s">
        <v>80</v>
      </c>
      <c r="D13" s="22"/>
      <c r="E13" s="38">
        <f>'Research data'!H8</f>
        <v>0</v>
      </c>
      <c r="F13" s="88"/>
      <c r="G13" s="120"/>
      <c r="H13" s="88"/>
      <c r="I13" s="145" t="s">
        <v>84</v>
      </c>
      <c r="J13" s="93"/>
    </row>
    <row r="14" spans="1:11" ht="17" thickBot="1">
      <c r="A14" s="13"/>
      <c r="B14" s="24"/>
      <c r="C14" s="131" t="s">
        <v>78</v>
      </c>
      <c r="D14" s="20"/>
      <c r="E14" s="147">
        <f>ROUND('Research data'!H9,3)</f>
        <v>0.61499999999999999</v>
      </c>
      <c r="F14" s="36"/>
      <c r="G14" s="132"/>
      <c r="H14" s="30"/>
      <c r="I14" s="128" t="str">
        <f>'Research data'!$K$4</f>
        <v>IF</v>
      </c>
      <c r="J14" s="14"/>
      <c r="K14" s="13"/>
    </row>
    <row r="15" spans="1:11" ht="17" thickBot="1">
      <c r="A15" s="13"/>
      <c r="B15" s="24"/>
      <c r="C15" s="131" t="s">
        <v>79</v>
      </c>
      <c r="D15" s="20"/>
      <c r="E15" s="147">
        <f>ROUND('Research data'!H10,3)</f>
        <v>0.38500000000000001</v>
      </c>
      <c r="F15" s="36"/>
      <c r="G15" s="120" t="s">
        <v>73</v>
      </c>
      <c r="H15" s="30"/>
      <c r="I15" s="128" t="str">
        <f>'Research data'!$K$4</f>
        <v>IF</v>
      </c>
      <c r="J15" s="14"/>
      <c r="K15" s="13"/>
    </row>
    <row r="16" spans="1:11" ht="17" thickBot="1">
      <c r="A16" s="13"/>
      <c r="B16" s="24"/>
      <c r="C16" s="135" t="s">
        <v>82</v>
      </c>
      <c r="D16" s="20" t="s">
        <v>2</v>
      </c>
      <c r="E16" s="38">
        <f>'Research data'!H11</f>
        <v>1</v>
      </c>
      <c r="F16" s="36"/>
      <c r="G16" s="88"/>
      <c r="H16" s="30"/>
      <c r="I16" s="145" t="s">
        <v>84</v>
      </c>
      <c r="J16" s="14"/>
      <c r="K16" s="13"/>
    </row>
    <row r="17" spans="1:10" ht="17" thickBot="1">
      <c r="A17" s="90"/>
      <c r="B17" s="91"/>
      <c r="C17" s="136" t="s">
        <v>61</v>
      </c>
      <c r="D17" s="22"/>
      <c r="E17" s="144">
        <f>ROUND('Research data'!H12,0)</f>
        <v>3500</v>
      </c>
      <c r="F17" s="88"/>
      <c r="G17" s="88"/>
      <c r="H17" s="88"/>
      <c r="I17" s="128" t="str">
        <f>'Research data'!$J$4</f>
        <v>WarmingUp</v>
      </c>
      <c r="J17" s="93"/>
    </row>
    <row r="18" spans="1:10" ht="17" thickBot="1">
      <c r="B18" s="91"/>
      <c r="C18" s="90" t="s">
        <v>50</v>
      </c>
      <c r="D18" s="22" t="s">
        <v>2</v>
      </c>
      <c r="E18" s="38">
        <f>'Research data'!H13</f>
        <v>1</v>
      </c>
      <c r="F18" s="88"/>
      <c r="G18" s="88"/>
      <c r="H18" s="88"/>
      <c r="I18" s="145" t="s">
        <v>84</v>
      </c>
      <c r="J18" s="93"/>
    </row>
    <row r="19" spans="1:10">
      <c r="B19" s="37"/>
      <c r="J19" s="82"/>
    </row>
    <row r="20" spans="1:10" ht="17" thickBot="1">
      <c r="B20" s="37"/>
      <c r="C20" s="13" t="s">
        <v>41</v>
      </c>
      <c r="J20" s="82"/>
    </row>
    <row r="21" spans="1:10" ht="17" thickBot="1">
      <c r="B21" s="37"/>
      <c r="C21" s="33" t="s">
        <v>21</v>
      </c>
      <c r="D21" s="22" t="s">
        <v>19</v>
      </c>
      <c r="E21" s="38">
        <f>'Research data'!H16</f>
        <v>7496000</v>
      </c>
      <c r="F21" s="36"/>
      <c r="G21" s="36" t="s">
        <v>5</v>
      </c>
      <c r="H21" s="36"/>
      <c r="I21" s="128" t="str">
        <f>'Research data'!$J$4</f>
        <v>WarmingUp</v>
      </c>
      <c r="J21" s="82"/>
    </row>
    <row r="22" spans="1:10" ht="15" customHeight="1" thickBot="1">
      <c r="B22" s="37"/>
      <c r="C22" s="33" t="s">
        <v>22</v>
      </c>
      <c r="D22" s="22" t="s">
        <v>47</v>
      </c>
      <c r="E22" s="38">
        <f>'Research data'!H17</f>
        <v>1100000</v>
      </c>
      <c r="F22" s="36"/>
      <c r="G22" s="114" t="s">
        <v>71</v>
      </c>
      <c r="H22" s="36"/>
      <c r="I22" s="128" t="str">
        <f>'Research data'!$J$4</f>
        <v>WarmingUp</v>
      </c>
      <c r="J22" s="82"/>
    </row>
    <row r="23" spans="1:10" ht="17" thickBot="1">
      <c r="B23" s="107"/>
      <c r="C23" s="137" t="s">
        <v>65</v>
      </c>
      <c r="D23" s="109" t="s">
        <v>59</v>
      </c>
      <c r="E23" s="38">
        <f>'Research data'!H18</f>
        <v>0</v>
      </c>
      <c r="F23" s="110"/>
      <c r="G23" s="108" t="s">
        <v>60</v>
      </c>
      <c r="H23" s="110"/>
      <c r="I23" s="145" t="s">
        <v>84</v>
      </c>
      <c r="J23" s="111"/>
    </row>
    <row r="24" spans="1:10" ht="17" thickBot="1">
      <c r="B24" s="107"/>
      <c r="C24" s="137" t="s">
        <v>63</v>
      </c>
      <c r="D24" s="109"/>
      <c r="E24" s="38">
        <f>'Research data'!H19</f>
        <v>0</v>
      </c>
      <c r="F24" s="110"/>
      <c r="G24" s="113" t="s">
        <v>67</v>
      </c>
      <c r="H24" s="110"/>
      <c r="I24" s="145" t="s">
        <v>84</v>
      </c>
      <c r="J24" s="111"/>
    </row>
    <row r="25" spans="1:10" ht="17" thickBot="1">
      <c r="B25" s="107"/>
      <c r="C25" s="137" t="s">
        <v>64</v>
      </c>
      <c r="D25" s="109"/>
      <c r="E25" s="38">
        <f>'Research data'!H20</f>
        <v>0</v>
      </c>
      <c r="F25" s="110"/>
      <c r="G25" s="113" t="s">
        <v>68</v>
      </c>
      <c r="H25" s="110"/>
      <c r="I25" s="179" t="s">
        <v>118</v>
      </c>
      <c r="J25" s="111"/>
    </row>
    <row r="26" spans="1:10" ht="17" thickBot="1">
      <c r="B26" s="107"/>
      <c r="C26" s="138" t="s">
        <v>72</v>
      </c>
      <c r="D26" s="109"/>
      <c r="E26" s="38">
        <f>'Research data'!H21</f>
        <v>0</v>
      </c>
      <c r="F26" s="110"/>
      <c r="G26" s="113" t="s">
        <v>69</v>
      </c>
      <c r="H26" s="110"/>
      <c r="I26" s="145" t="s">
        <v>84</v>
      </c>
      <c r="J26" s="111"/>
    </row>
    <row r="27" spans="1:10" ht="17" thickBot="1">
      <c r="B27" s="107"/>
      <c r="C27" s="137" t="s">
        <v>66</v>
      </c>
      <c r="D27" s="109"/>
      <c r="E27" s="38">
        <f>'Research data'!H22</f>
        <v>0</v>
      </c>
      <c r="F27" s="110"/>
      <c r="G27" s="114" t="s">
        <v>70</v>
      </c>
      <c r="H27" s="110"/>
      <c r="I27" s="145" t="s">
        <v>84</v>
      </c>
      <c r="J27" s="111"/>
    </row>
    <row r="28" spans="1:10" ht="17" thickBot="1">
      <c r="A28" s="90"/>
      <c r="B28" s="91"/>
      <c r="C28" s="90" t="s">
        <v>52</v>
      </c>
      <c r="D28" s="22" t="s">
        <v>53</v>
      </c>
      <c r="E28" s="146">
        <f>'Research data'!H23</f>
        <v>0.06</v>
      </c>
      <c r="F28" s="88"/>
      <c r="G28" s="156" t="s">
        <v>121</v>
      </c>
      <c r="H28" s="88"/>
      <c r="I28" s="128" t="str">
        <f>'Research data'!$J$4</f>
        <v>WarmingUp</v>
      </c>
      <c r="J28" s="93"/>
    </row>
    <row r="29" spans="1:10" ht="17" thickBot="1">
      <c r="A29" s="90"/>
      <c r="B29" s="91"/>
      <c r="C29" s="90" t="s">
        <v>54</v>
      </c>
      <c r="D29" s="22" t="s">
        <v>55</v>
      </c>
      <c r="E29" s="38">
        <f>'Research data'!H24</f>
        <v>0</v>
      </c>
      <c r="F29" s="88"/>
      <c r="G29" s="88"/>
      <c r="H29" s="88"/>
      <c r="I29" s="145" t="s">
        <v>84</v>
      </c>
      <c r="J29" s="93"/>
    </row>
    <row r="30" spans="1:10">
      <c r="A30" s="90"/>
      <c r="B30" s="91"/>
      <c r="C30" s="90"/>
      <c r="D30" s="22"/>
      <c r="E30" s="95"/>
      <c r="F30" s="88"/>
      <c r="G30" s="88"/>
      <c r="H30" s="88"/>
      <c r="I30" s="90"/>
      <c r="J30" s="93"/>
    </row>
    <row r="31" spans="1:10" ht="17" thickBot="1">
      <c r="A31" s="90"/>
      <c r="B31" s="91"/>
      <c r="C31" s="13" t="s">
        <v>4</v>
      </c>
      <c r="D31" s="83"/>
      <c r="E31" s="95"/>
      <c r="F31" s="90"/>
      <c r="H31" s="90"/>
      <c r="I31" s="90"/>
      <c r="J31" s="93"/>
    </row>
    <row r="32" spans="1:10" ht="17" thickBot="1">
      <c r="A32" s="90"/>
      <c r="B32" s="91"/>
      <c r="C32" s="90" t="s">
        <v>23</v>
      </c>
      <c r="D32" s="22" t="s">
        <v>1</v>
      </c>
      <c r="E32" s="38">
        <f>'Research data'!H27</f>
        <v>30</v>
      </c>
      <c r="F32" s="88"/>
      <c r="G32" s="88" t="s">
        <v>58</v>
      </c>
      <c r="H32" s="88"/>
      <c r="I32" s="128" t="str">
        <f>IF(LEN('Research data'!J27)&gt;=1,'Research data'!J$4,'Research data'!L$4)</f>
        <v>WarmingUp</v>
      </c>
      <c r="J32" s="93"/>
    </row>
    <row r="33" spans="1:10" ht="17" thickBot="1">
      <c r="A33" s="90"/>
      <c r="B33" s="91"/>
      <c r="C33" s="90" t="s">
        <v>56</v>
      </c>
      <c r="D33" s="22" t="s">
        <v>1</v>
      </c>
      <c r="E33" s="38">
        <f>'Research data'!H28</f>
        <v>0</v>
      </c>
      <c r="F33" s="88"/>
      <c r="G33" s="88" t="s">
        <v>57</v>
      </c>
      <c r="H33" s="88"/>
      <c r="I33" s="145" t="s">
        <v>84</v>
      </c>
      <c r="J33" s="93"/>
    </row>
    <row r="34" spans="1:10" ht="17" thickBot="1">
      <c r="A34" s="90"/>
      <c r="B34" s="91"/>
      <c r="C34" s="90" t="s">
        <v>20</v>
      </c>
      <c r="D34" s="22" t="s">
        <v>2</v>
      </c>
      <c r="E34" s="38">
        <f>'Research data'!H29</f>
        <v>0</v>
      </c>
      <c r="F34" s="88"/>
      <c r="G34" s="88"/>
      <c r="H34" s="88"/>
      <c r="I34" s="145" t="s">
        <v>84</v>
      </c>
      <c r="J34" s="93"/>
    </row>
    <row r="35" spans="1:10">
      <c r="A35" s="90"/>
      <c r="B35" s="91"/>
      <c r="C35" s="131"/>
      <c r="D35" s="22"/>
      <c r="E35" s="22"/>
      <c r="F35" s="22"/>
      <c r="G35" s="22"/>
      <c r="H35" s="88"/>
      <c r="I35" s="88"/>
      <c r="J35" s="93"/>
    </row>
    <row r="36" spans="1:10" ht="17" thickBot="1">
      <c r="A36" s="90"/>
      <c r="B36" s="96"/>
      <c r="C36" s="97"/>
      <c r="D36" s="139"/>
      <c r="E36" s="133"/>
      <c r="F36" s="140"/>
      <c r="G36" s="140"/>
      <c r="H36" s="140"/>
      <c r="I36" s="134"/>
      <c r="J36" s="98"/>
    </row>
    <row r="37" spans="1:10">
      <c r="A37" s="90"/>
      <c r="B37" s="90"/>
      <c r="C37" s="90"/>
      <c r="D37" s="90"/>
      <c r="E37" s="90"/>
      <c r="F37" s="90"/>
      <c r="G37" s="90"/>
      <c r="H37" s="90"/>
      <c r="I37" s="90"/>
      <c r="J37" s="90"/>
    </row>
    <row r="38" spans="1:10">
      <c r="A38" s="90"/>
      <c r="B38" s="90"/>
      <c r="C38" s="90"/>
      <c r="D38" s="90"/>
      <c r="E38" s="90"/>
      <c r="F38" s="90"/>
      <c r="G38" s="90"/>
      <c r="H38" s="90"/>
      <c r="I38" s="90"/>
      <c r="J38" s="90"/>
    </row>
    <row r="39" spans="1:10">
      <c r="A39" s="90"/>
      <c r="B39" s="90"/>
      <c r="C39" s="129"/>
      <c r="D39" s="90"/>
      <c r="E39" s="90"/>
      <c r="F39" s="90"/>
      <c r="G39" s="90"/>
      <c r="H39" s="90"/>
      <c r="I39" s="90"/>
      <c r="J39" s="90"/>
    </row>
    <row r="40" spans="1:10">
      <c r="A40" s="90"/>
      <c r="B40" s="90"/>
      <c r="C40" s="130"/>
      <c r="E40" s="90"/>
      <c r="F40" s="90"/>
      <c r="G40" s="90"/>
      <c r="H40" s="90"/>
      <c r="I40" s="90"/>
      <c r="J40" s="90"/>
    </row>
    <row r="41" spans="1:10">
      <c r="A41" s="90"/>
      <c r="B41" s="90"/>
      <c r="C41" s="129"/>
      <c r="D41" s="90"/>
      <c r="E41" s="90"/>
      <c r="F41" s="90"/>
      <c r="G41" s="90"/>
      <c r="H41" s="90"/>
      <c r="I41" s="90"/>
      <c r="J41" s="90"/>
    </row>
    <row r="42" spans="1:10">
      <c r="A42" s="90"/>
      <c r="B42" s="90"/>
      <c r="D42" s="90"/>
      <c r="E42" s="90"/>
      <c r="F42" s="90"/>
      <c r="G42" s="90"/>
      <c r="H42" s="90"/>
      <c r="I42" s="90"/>
      <c r="J42" s="90"/>
    </row>
    <row r="43" spans="1:10">
      <c r="A43" s="90"/>
      <c r="B43" s="90"/>
      <c r="D43" s="90"/>
      <c r="E43" s="90"/>
      <c r="F43" s="90"/>
      <c r="G43" s="90"/>
      <c r="H43" s="90"/>
      <c r="I43" s="90"/>
      <c r="J43" s="90"/>
    </row>
    <row r="44" spans="1:10">
      <c r="A44" s="90"/>
      <c r="B44" s="90"/>
      <c r="D44" s="90"/>
      <c r="E44" s="90"/>
      <c r="F44" s="90"/>
      <c r="G44" s="90"/>
      <c r="H44" s="90"/>
      <c r="I44" s="90"/>
      <c r="J44" s="90"/>
    </row>
    <row r="45" spans="1:10">
      <c r="A45" s="90"/>
    </row>
    <row r="46" spans="1:10">
      <c r="A46" s="90"/>
      <c r="C46" s="130"/>
    </row>
    <row r="47" spans="1:10">
      <c r="C47" s="130"/>
    </row>
    <row r="48" spans="1:10">
      <c r="C48" s="130"/>
    </row>
    <row r="49" spans="3:3">
      <c r="C49" s="130"/>
    </row>
    <row r="50" spans="3:3">
      <c r="C50" s="130"/>
    </row>
    <row r="51" spans="3:3">
      <c r="C51" s="130"/>
    </row>
    <row r="52" spans="3:3">
      <c r="C52" s="130"/>
    </row>
    <row r="53" spans="3:3">
      <c r="C53" s="130"/>
    </row>
    <row r="54" spans="3:3">
      <c r="C54" s="130"/>
    </row>
    <row r="55" spans="3:3">
      <c r="C55" s="130"/>
    </row>
    <row r="56" spans="3:3">
      <c r="C56" s="130"/>
    </row>
    <row r="57" spans="3:3">
      <c r="C57" s="130"/>
    </row>
    <row r="58" spans="3:3">
      <c r="C58" s="130"/>
    </row>
    <row r="59" spans="3:3">
      <c r="C59" s="130"/>
    </row>
    <row r="60" spans="3:3">
      <c r="C60" s="130"/>
    </row>
    <row r="61" spans="3:3">
      <c r="C61" s="130"/>
    </row>
    <row r="62" spans="3:3">
      <c r="C62" s="130"/>
    </row>
    <row r="63" spans="3:3">
      <c r="C63" s="130"/>
    </row>
    <row r="64" spans="3:3">
      <c r="C64" s="130"/>
    </row>
    <row r="65" spans="3:3">
      <c r="C65" s="130"/>
    </row>
    <row r="66" spans="3:3">
      <c r="C66" s="130"/>
    </row>
  </sheetData>
  <mergeCells count="1">
    <mergeCell ref="B2:E5"/>
  </mergeCells>
  <pageMargins left="0.75" right="0.75" top="1" bottom="1" header="0.5" footer="0.5"/>
  <pageSetup paperSize="9" orientation="portrait" horizontalDpi="4294967292" verticalDpi="4294967292"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A2:Q30"/>
  <sheetViews>
    <sheetView zoomScale="92" workbookViewId="0">
      <selection activeCell="J37" sqref="J37"/>
    </sheetView>
  </sheetViews>
  <sheetFormatPr baseColWidth="10" defaultColWidth="10.6640625" defaultRowHeight="16"/>
  <cols>
    <col min="1" max="1" width="3.6640625" style="39" customWidth="1"/>
    <col min="2" max="2" width="3" style="39" customWidth="1"/>
    <col min="3" max="3" width="52.1640625" style="39" bestFit="1" customWidth="1"/>
    <col min="4" max="4" width="16.6640625" style="39" hidden="1" customWidth="1"/>
    <col min="5" max="5" width="13.83203125" style="39" hidden="1" customWidth="1"/>
    <col min="6" max="6" width="10" style="39" customWidth="1"/>
    <col min="7" max="7" width="3" style="39" customWidth="1"/>
    <col min="8" max="8" width="14.83203125" style="39" customWidth="1"/>
    <col min="9" max="9" width="2.6640625" style="39" customWidth="1"/>
    <col min="10" max="12" width="15.83203125" style="39" customWidth="1"/>
    <col min="13" max="13" width="2.33203125" style="39" customWidth="1"/>
    <col min="14" max="14" width="37.33203125" style="39" customWidth="1"/>
    <col min="15" max="15" width="11" style="39" customWidth="1"/>
    <col min="16" max="16" width="2.5" style="39" customWidth="1"/>
    <col min="17" max="17" width="22.33203125" style="39" customWidth="1"/>
    <col min="18" max="16384" width="10.6640625" style="39"/>
  </cols>
  <sheetData>
    <row r="2" spans="1:17" ht="17" thickBot="1"/>
    <row r="3" spans="1:17">
      <c r="B3" s="40"/>
      <c r="C3" s="41"/>
      <c r="D3" s="41"/>
      <c r="E3" s="41"/>
      <c r="F3" s="41"/>
      <c r="G3" s="41"/>
      <c r="H3" s="41"/>
      <c r="I3" s="41"/>
      <c r="J3" s="41"/>
      <c r="K3" s="41"/>
      <c r="L3" s="41"/>
      <c r="M3" s="41"/>
      <c r="N3" s="41"/>
      <c r="O3" s="41"/>
      <c r="P3" s="41"/>
      <c r="Q3" s="41"/>
    </row>
    <row r="4" spans="1:17" s="13" customFormat="1">
      <c r="B4" s="24"/>
      <c r="C4" s="79" t="s">
        <v>18</v>
      </c>
      <c r="D4" s="9"/>
      <c r="E4" s="9"/>
      <c r="F4" s="79" t="s">
        <v>7</v>
      </c>
      <c r="G4" s="79"/>
      <c r="H4" s="79" t="s">
        <v>46</v>
      </c>
      <c r="I4" s="79"/>
      <c r="J4" s="79" t="s">
        <v>116</v>
      </c>
      <c r="K4" s="79" t="s">
        <v>117</v>
      </c>
      <c r="L4" s="79" t="s">
        <v>77</v>
      </c>
      <c r="M4" s="79"/>
      <c r="N4" s="79" t="s">
        <v>43</v>
      </c>
    </row>
    <row r="5" spans="1:17" ht="18" customHeight="1">
      <c r="B5" s="42"/>
      <c r="C5" s="45"/>
      <c r="D5" s="45"/>
      <c r="E5" s="45"/>
      <c r="H5" s="43"/>
      <c r="I5" s="43"/>
      <c r="J5" s="43"/>
      <c r="K5" s="43"/>
      <c r="L5" s="43"/>
      <c r="M5" s="43"/>
      <c r="N5" s="49"/>
    </row>
    <row r="6" spans="1:17" ht="18" customHeight="1" thickBot="1">
      <c r="B6" s="42"/>
      <c r="C6" s="12" t="s">
        <v>42</v>
      </c>
      <c r="D6" s="12"/>
      <c r="E6" s="12"/>
      <c r="F6" s="12"/>
      <c r="G6" s="32"/>
      <c r="H6" s="10"/>
      <c r="I6" s="10"/>
      <c r="J6" s="10"/>
      <c r="K6" s="10"/>
      <c r="L6" s="10"/>
      <c r="M6" s="10"/>
      <c r="N6" s="47"/>
    </row>
    <row r="7" spans="1:17" ht="17" thickBot="1">
      <c r="B7" s="42"/>
      <c r="C7" s="122" t="str">
        <f>Dashboard!C12</f>
        <v>heat_output_capacity</v>
      </c>
      <c r="D7" s="46"/>
      <c r="E7" s="46"/>
      <c r="F7" s="100" t="s">
        <v>49</v>
      </c>
      <c r="G7" s="80"/>
      <c r="H7" s="123">
        <f>J7</f>
        <v>3.1</v>
      </c>
      <c r="I7" s="43"/>
      <c r="J7" s="141">
        <f>Notes!H15</f>
        <v>3.1</v>
      </c>
      <c r="K7" s="43"/>
      <c r="L7" s="48"/>
      <c r="M7" s="43"/>
      <c r="N7" s="87"/>
    </row>
    <row r="8" spans="1:17" ht="17" thickBot="1">
      <c r="B8" s="42"/>
      <c r="C8" s="122" t="str">
        <f>Dashboard!C13</f>
        <v>electricity_output_capacity</v>
      </c>
      <c r="D8" s="46"/>
      <c r="E8" s="46"/>
      <c r="F8" s="100"/>
      <c r="G8" s="80"/>
      <c r="H8" s="123">
        <f>L8</f>
        <v>0</v>
      </c>
      <c r="I8" s="43"/>
      <c r="J8" s="43"/>
      <c r="K8" s="43"/>
      <c r="L8" s="141">
        <v>0</v>
      </c>
      <c r="M8" s="43"/>
      <c r="N8" s="87"/>
    </row>
    <row r="9" spans="1:17" ht="17" thickBot="1">
      <c r="B9" s="42"/>
      <c r="C9" s="122" t="str">
        <f>Dashboard!C14</f>
        <v>input.ambient_heat</v>
      </c>
      <c r="D9" s="46"/>
      <c r="E9" s="46"/>
      <c r="F9" s="100"/>
      <c r="G9" s="80"/>
      <c r="H9" s="159">
        <f>K9</f>
        <v>0.61538461538461542</v>
      </c>
      <c r="I9" s="43"/>
      <c r="K9" s="157">
        <f>1-K10</f>
        <v>0.61538461538461542</v>
      </c>
      <c r="L9" s="48"/>
      <c r="M9" s="43"/>
      <c r="N9" s="87"/>
    </row>
    <row r="10" spans="1:17" ht="17" thickBot="1">
      <c r="B10" s="42"/>
      <c r="C10" s="122" t="str">
        <f>Dashboard!C15</f>
        <v>input.electricity</v>
      </c>
      <c r="D10" s="46"/>
      <c r="E10" s="46"/>
      <c r="F10" s="100"/>
      <c r="G10" s="80"/>
      <c r="H10" s="159">
        <f>K10</f>
        <v>0.38461538461538458</v>
      </c>
      <c r="I10" s="43"/>
      <c r="K10" s="158">
        <f>1/Notes!H17</f>
        <v>0.38461538461538458</v>
      </c>
      <c r="L10" s="48"/>
      <c r="M10" s="43"/>
      <c r="N10" s="87"/>
    </row>
    <row r="11" spans="1:17" ht="17" thickBot="1">
      <c r="B11" s="42"/>
      <c r="C11" s="122" t="str">
        <f>Dashboard!C16</f>
        <v>output.steam_hot_water</v>
      </c>
      <c r="D11" s="46"/>
      <c r="E11" s="46"/>
      <c r="F11" s="86" t="s">
        <v>2</v>
      </c>
      <c r="G11" s="80"/>
      <c r="H11" s="123">
        <f>L11</f>
        <v>1</v>
      </c>
      <c r="I11" s="43"/>
      <c r="K11" s="43"/>
      <c r="L11" s="141">
        <v>1</v>
      </c>
      <c r="M11" s="43"/>
      <c r="N11" s="47"/>
    </row>
    <row r="12" spans="1:17" ht="17" thickBot="1">
      <c r="A12" s="90"/>
      <c r="B12" s="91"/>
      <c r="C12" s="122" t="str">
        <f>Dashboard!C17</f>
        <v>full_load_hours</v>
      </c>
      <c r="D12" s="89"/>
      <c r="E12" s="89"/>
      <c r="F12" s="22" t="s">
        <v>62</v>
      </c>
      <c r="H12" s="92">
        <f>J12</f>
        <v>3500</v>
      </c>
      <c r="J12" s="105">
        <f>Notes!H13</f>
        <v>3500</v>
      </c>
      <c r="K12" s="90"/>
      <c r="M12" s="90"/>
      <c r="N12" s="112"/>
      <c r="O12" s="90"/>
    </row>
    <row r="13" spans="1:17" ht="17" thickBot="1">
      <c r="A13" s="90"/>
      <c r="B13" s="91"/>
      <c r="C13" s="122" t="str">
        <f>Dashboard!C18</f>
        <v>availability</v>
      </c>
      <c r="D13" s="46"/>
      <c r="E13" s="46"/>
      <c r="F13" s="22" t="s">
        <v>2</v>
      </c>
      <c r="G13" s="80"/>
      <c r="H13" s="92">
        <f>L13</f>
        <v>1</v>
      </c>
      <c r="I13" s="88"/>
      <c r="K13" s="90"/>
      <c r="L13" s="105">
        <v>1</v>
      </c>
      <c r="M13" s="90"/>
      <c r="N13" s="112" t="s">
        <v>84</v>
      </c>
      <c r="O13" s="90"/>
    </row>
    <row r="14" spans="1:17">
      <c r="A14" s="90"/>
      <c r="B14" s="91"/>
      <c r="C14" s="32"/>
      <c r="F14" s="32"/>
      <c r="H14" s="11"/>
      <c r="I14" s="102"/>
      <c r="J14" s="101"/>
      <c r="K14" s="102"/>
      <c r="L14" s="102"/>
      <c r="M14" s="101"/>
      <c r="N14" s="49"/>
    </row>
    <row r="15" spans="1:17" ht="17" thickBot="1">
      <c r="A15" s="90"/>
      <c r="B15" s="91"/>
      <c r="C15" s="12" t="s">
        <v>40</v>
      </c>
      <c r="F15" s="12"/>
      <c r="H15" s="11"/>
      <c r="I15" s="11"/>
      <c r="J15" s="11"/>
      <c r="K15" s="11"/>
      <c r="L15" s="11"/>
      <c r="M15" s="101"/>
      <c r="N15" s="87"/>
    </row>
    <row r="16" spans="1:17" ht="17" thickBot="1">
      <c r="A16" s="90"/>
      <c r="B16" s="91"/>
      <c r="C16" s="142" t="str">
        <f>Dashboard!C21</f>
        <v>initial_investment</v>
      </c>
      <c r="D16" s="99"/>
      <c r="E16" s="99"/>
      <c r="F16" s="104" t="s">
        <v>19</v>
      </c>
      <c r="H16" s="105">
        <f>J16</f>
        <v>7496000</v>
      </c>
      <c r="I16" s="101"/>
      <c r="J16" s="123">
        <f>Notes!H21</f>
        <v>7496000</v>
      </c>
      <c r="K16" s="105">
        <f>Notes!H22</f>
        <v>3760300</v>
      </c>
      <c r="N16" s="174" t="s">
        <v>122</v>
      </c>
    </row>
    <row r="17" spans="1:14" ht="17" thickBot="1">
      <c r="A17" s="90"/>
      <c r="B17" s="91"/>
      <c r="C17" s="142" t="str">
        <f>Dashboard!C22</f>
        <v>fixed_operation_and_maintenance_costs_per_year</v>
      </c>
      <c r="F17" s="106" t="s">
        <v>47</v>
      </c>
      <c r="H17" s="105">
        <f>J17</f>
        <v>1100000</v>
      </c>
      <c r="J17" s="123">
        <f>Notes!H23</f>
        <v>1100000</v>
      </c>
      <c r="K17" s="123">
        <f>Notes!H24</f>
        <v>83700</v>
      </c>
      <c r="L17" s="101"/>
      <c r="M17" s="101"/>
      <c r="N17" s="174" t="s">
        <v>122</v>
      </c>
    </row>
    <row r="18" spans="1:14" ht="17" thickBot="1">
      <c r="A18" s="90"/>
      <c r="B18" s="91"/>
      <c r="C18" s="142" t="str">
        <f>Dashboard!C23</f>
        <v>variable_operation_and_maintenance_costs_per_full_load_hour</v>
      </c>
      <c r="F18" s="100" t="s">
        <v>51</v>
      </c>
      <c r="H18" s="118">
        <f>L18</f>
        <v>0</v>
      </c>
      <c r="J18" s="101"/>
      <c r="L18" s="118">
        <v>0</v>
      </c>
      <c r="M18" s="94"/>
      <c r="N18" s="156" t="s">
        <v>84</v>
      </c>
    </row>
    <row r="19" spans="1:14" ht="17" thickBot="1">
      <c r="A19" s="116"/>
      <c r="B19" s="117"/>
      <c r="C19" s="142" t="str">
        <f>Dashboard!C24</f>
        <v>ccs_investment</v>
      </c>
      <c r="D19" s="116"/>
      <c r="E19" s="116"/>
      <c r="F19" s="115" t="s">
        <v>19</v>
      </c>
      <c r="G19" s="116"/>
      <c r="H19" s="118">
        <f>L19</f>
        <v>0</v>
      </c>
      <c r="I19" s="119"/>
      <c r="K19" s="119"/>
      <c r="L19" s="118">
        <v>0</v>
      </c>
      <c r="M19" s="116"/>
      <c r="N19" s="156" t="s">
        <v>84</v>
      </c>
    </row>
    <row r="20" spans="1:14" ht="17" thickBot="1">
      <c r="A20" s="116"/>
      <c r="B20" s="117"/>
      <c r="C20" s="142" t="str">
        <f>Dashboard!C25</f>
        <v>cost_of_installing</v>
      </c>
      <c r="D20" s="116"/>
      <c r="E20" s="116"/>
      <c r="F20" s="115" t="s">
        <v>19</v>
      </c>
      <c r="G20" s="116"/>
      <c r="H20" s="118">
        <f>J20</f>
        <v>0</v>
      </c>
      <c r="I20" s="119"/>
      <c r="J20" s="118">
        <v>0</v>
      </c>
      <c r="K20" s="119"/>
      <c r="M20" s="116"/>
      <c r="N20" s="156" t="s">
        <v>118</v>
      </c>
    </row>
    <row r="21" spans="1:14" ht="17" thickBot="1">
      <c r="A21" s="90"/>
      <c r="B21" s="91"/>
      <c r="C21" s="142" t="str">
        <f>Dashboard!C26</f>
        <v>decommissioning_costs</v>
      </c>
      <c r="F21" s="115" t="s">
        <v>19</v>
      </c>
      <c r="H21" s="105">
        <f>L21</f>
        <v>0</v>
      </c>
      <c r="I21" s="94"/>
      <c r="K21" s="94"/>
      <c r="L21" s="105">
        <v>0</v>
      </c>
      <c r="M21" s="94"/>
      <c r="N21" s="156" t="s">
        <v>84</v>
      </c>
    </row>
    <row r="22" spans="1:14" ht="17" thickBot="1">
      <c r="A22" s="90"/>
      <c r="B22" s="91"/>
      <c r="C22" s="142" t="str">
        <f>Dashboard!C27</f>
        <v>variable_operation_and_maintenance_costs_for_ccs_per_full_load_hour</v>
      </c>
      <c r="F22" s="100" t="s">
        <v>48</v>
      </c>
      <c r="H22" s="118">
        <f>L22</f>
        <v>0</v>
      </c>
      <c r="L22" s="105">
        <v>0</v>
      </c>
      <c r="M22" s="94"/>
      <c r="N22" s="156" t="s">
        <v>84</v>
      </c>
    </row>
    <row r="23" spans="1:14" ht="17" thickBot="1">
      <c r="C23" s="142" t="str">
        <f>Dashboard!C28</f>
        <v>wacc</v>
      </c>
      <c r="H23" s="118">
        <f>J23</f>
        <v>0.06</v>
      </c>
      <c r="J23" s="141">
        <f>Notes!H25</f>
        <v>0.06</v>
      </c>
      <c r="L23" s="141">
        <v>7.0000000000000007E-2</v>
      </c>
      <c r="N23" s="174" t="s">
        <v>122</v>
      </c>
    </row>
    <row r="24" spans="1:14">
      <c r="C24" s="142" t="str">
        <f>Dashboard!C29</f>
        <v>takes_part_in_ets</v>
      </c>
    </row>
    <row r="25" spans="1:14">
      <c r="B25" s="42"/>
      <c r="C25" s="143"/>
      <c r="H25" s="44"/>
      <c r="J25" s="44"/>
      <c r="N25" s="87"/>
    </row>
    <row r="26" spans="1:14" ht="17" thickBot="1">
      <c r="A26" s="90"/>
      <c r="B26" s="91"/>
      <c r="C26" s="32" t="s">
        <v>4</v>
      </c>
      <c r="F26" s="32"/>
      <c r="H26" s="11"/>
      <c r="I26" s="11"/>
      <c r="J26" s="11"/>
      <c r="K26" s="11"/>
      <c r="L26" s="11"/>
      <c r="M26" s="11"/>
      <c r="N26" s="112"/>
    </row>
    <row r="27" spans="1:14" ht="17" thickBot="1">
      <c r="A27" s="90"/>
      <c r="B27" s="91"/>
      <c r="C27" s="103" t="str">
        <f>Dashboard!C32</f>
        <v>technical_lifetime</v>
      </c>
      <c r="F27" s="100" t="s">
        <v>1</v>
      </c>
      <c r="H27" s="105">
        <f>J27</f>
        <v>30</v>
      </c>
      <c r="I27" s="101"/>
      <c r="J27" s="123">
        <f>Notes!H14</f>
        <v>30</v>
      </c>
      <c r="K27" s="101"/>
      <c r="L27" s="101"/>
      <c r="M27" s="102"/>
      <c r="N27" s="112"/>
    </row>
    <row r="28" spans="1:14" ht="17" thickBot="1">
      <c r="A28" s="90"/>
      <c r="B28" s="91"/>
      <c r="C28" s="103" t="str">
        <f>Dashboard!C33</f>
        <v>construction_time</v>
      </c>
      <c r="F28" s="100" t="s">
        <v>1</v>
      </c>
      <c r="H28" s="92">
        <f t="shared" ref="H28:H29" si="0">L28</f>
        <v>0</v>
      </c>
      <c r="J28" s="94"/>
      <c r="K28" s="90"/>
      <c r="L28" s="92">
        <v>0</v>
      </c>
      <c r="M28" s="102"/>
      <c r="N28" s="156" t="s">
        <v>84</v>
      </c>
    </row>
    <row r="29" spans="1:14" ht="17" thickBot="1">
      <c r="A29" s="90"/>
      <c r="B29" s="91"/>
      <c r="C29" s="103" t="str">
        <f>Dashboard!C34</f>
        <v>free_co2_factor</v>
      </c>
      <c r="F29" s="12"/>
      <c r="H29" s="92">
        <f t="shared" si="0"/>
        <v>0</v>
      </c>
      <c r="J29" s="94"/>
      <c r="K29" s="90"/>
      <c r="L29" s="92">
        <v>0</v>
      </c>
      <c r="N29" s="156" t="s">
        <v>84</v>
      </c>
    </row>
    <row r="30" spans="1:14">
      <c r="A30" s="90"/>
      <c r="B30" s="91"/>
      <c r="C30" s="88"/>
      <c r="H30" s="44"/>
      <c r="J30" s="44"/>
      <c r="N30" s="112"/>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B1:J16"/>
  <sheetViews>
    <sheetView zoomScaleNormal="85" zoomScalePageLayoutView="85" workbookViewId="0">
      <selection activeCell="D23" sqref="D23"/>
    </sheetView>
  </sheetViews>
  <sheetFormatPr baseColWidth="10" defaultColWidth="33.1640625" defaultRowHeight="16"/>
  <cols>
    <col min="1" max="1" width="3.5" style="50" customWidth="1"/>
    <col min="2" max="2" width="6.33203125" style="50" customWidth="1"/>
    <col min="3" max="3" width="27.83203125" style="50" customWidth="1"/>
    <col min="4" max="4" width="40" style="50" bestFit="1" customWidth="1"/>
    <col min="5" max="5" width="10.1640625" style="50" customWidth="1"/>
    <col min="6" max="7" width="13.1640625" style="50" customWidth="1"/>
    <col min="8" max="8" width="12.6640625" style="54" customWidth="1"/>
    <col min="9" max="9" width="31.5" style="54" customWidth="1"/>
    <col min="10" max="10" width="98.33203125" style="50" customWidth="1"/>
    <col min="11" max="16384" width="33.1640625" style="50"/>
  </cols>
  <sheetData>
    <row r="1" spans="2:10" ht="17" thickBot="1"/>
    <row r="2" spans="2:10">
      <c r="B2" s="51"/>
      <c r="C2" s="52"/>
      <c r="D2" s="52"/>
      <c r="E2" s="52"/>
      <c r="F2" s="52"/>
      <c r="G2" s="52"/>
      <c r="H2" s="55"/>
      <c r="I2" s="55"/>
      <c r="J2" s="160"/>
    </row>
    <row r="3" spans="2:10">
      <c r="B3" s="53"/>
      <c r="C3" s="13" t="s">
        <v>14</v>
      </c>
      <c r="D3" s="13"/>
      <c r="E3" s="13"/>
      <c r="F3" s="13"/>
      <c r="G3" s="13"/>
      <c r="H3" s="161"/>
      <c r="I3" s="161"/>
      <c r="J3" s="162"/>
    </row>
    <row r="4" spans="2:10">
      <c r="B4" s="53"/>
      <c r="J4" s="162"/>
    </row>
    <row r="5" spans="2:10">
      <c r="B5" s="56"/>
      <c r="C5" s="15" t="s">
        <v>15</v>
      </c>
      <c r="D5" s="15" t="s">
        <v>0</v>
      </c>
      <c r="E5" s="15" t="s">
        <v>11</v>
      </c>
      <c r="F5" s="15" t="s">
        <v>16</v>
      </c>
      <c r="G5" s="15" t="s">
        <v>44</v>
      </c>
      <c r="H5" s="18" t="s">
        <v>17</v>
      </c>
      <c r="I5" s="18" t="s">
        <v>45</v>
      </c>
      <c r="J5" s="81" t="s">
        <v>8</v>
      </c>
    </row>
    <row r="6" spans="2:10">
      <c r="B6" s="53"/>
      <c r="C6" s="13"/>
      <c r="D6" s="13"/>
      <c r="E6" s="13"/>
      <c r="F6" s="13"/>
      <c r="G6" s="13"/>
      <c r="H6" s="161"/>
      <c r="I6" s="161"/>
      <c r="J6" s="14"/>
    </row>
    <row r="7" spans="2:10">
      <c r="B7" s="53"/>
      <c r="C7" s="90"/>
      <c r="D7" s="163" t="s">
        <v>115</v>
      </c>
      <c r="E7" s="163" t="s">
        <v>75</v>
      </c>
      <c r="F7" s="163">
        <v>2019</v>
      </c>
      <c r="G7" s="163"/>
      <c r="H7" s="164">
        <v>45200</v>
      </c>
      <c r="I7" s="165" t="s">
        <v>85</v>
      </c>
      <c r="J7" s="93"/>
    </row>
    <row r="8" spans="2:10">
      <c r="B8" s="53"/>
      <c r="C8" s="166"/>
      <c r="D8" s="167" t="s">
        <v>114</v>
      </c>
      <c r="E8" s="167" t="s">
        <v>75</v>
      </c>
      <c r="F8" s="50">
        <v>2022</v>
      </c>
      <c r="H8" s="168">
        <v>45200</v>
      </c>
      <c r="I8" s="50" t="s">
        <v>105</v>
      </c>
      <c r="J8" s="162"/>
    </row>
    <row r="9" spans="2:10">
      <c r="B9" s="53"/>
      <c r="C9" s="169"/>
      <c r="J9" s="162"/>
    </row>
    <row r="10" spans="2:10" ht="17" thickBot="1">
      <c r="B10" s="170"/>
      <c r="C10" s="171"/>
      <c r="D10" s="171"/>
      <c r="E10" s="171"/>
      <c r="F10" s="171"/>
      <c r="G10" s="171"/>
      <c r="H10" s="172"/>
      <c r="I10" s="172"/>
      <c r="J10" s="173"/>
    </row>
    <row r="11" spans="2:10">
      <c r="J11" s="85"/>
    </row>
    <row r="16" spans="2:10">
      <c r="H16" s="126"/>
      <c r="J16" s="125"/>
    </row>
  </sheetData>
  <phoneticPr fontId="35" type="noConversion"/>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6" tint="0.79998168889431442"/>
  </sheetPr>
  <dimension ref="B1:O226"/>
  <sheetViews>
    <sheetView zoomScale="93" zoomScaleNormal="93" zoomScalePageLayoutView="85" workbookViewId="0">
      <selection activeCell="D54" sqref="D54"/>
    </sheetView>
  </sheetViews>
  <sheetFormatPr baseColWidth="10" defaultColWidth="10.6640625" defaultRowHeight="16"/>
  <cols>
    <col min="1" max="1" width="10.6640625" style="57"/>
    <col min="2" max="2" width="4.6640625" style="57" customWidth="1"/>
    <col min="3" max="3" width="52" style="57" bestFit="1" customWidth="1"/>
    <col min="4" max="4" width="67" style="57" bestFit="1" customWidth="1"/>
    <col min="5" max="5" width="61.83203125" style="57" bestFit="1" customWidth="1"/>
    <col min="6" max="7" width="10.6640625" style="57"/>
    <col min="8" max="8" width="16.5" style="57" bestFit="1" customWidth="1"/>
    <col min="9" max="9" width="10.6640625" style="57"/>
    <col min="10" max="10" width="113.83203125" style="57" bestFit="1" customWidth="1"/>
    <col min="11" max="11" width="13.6640625" style="57" bestFit="1" customWidth="1"/>
    <col min="12" max="16384" width="10.6640625" style="57"/>
  </cols>
  <sheetData>
    <row r="1" spans="2:15" ht="17" thickBot="1"/>
    <row r="2" spans="2:15">
      <c r="B2" s="180"/>
      <c r="C2" s="181"/>
      <c r="D2" s="181"/>
      <c r="E2" s="182"/>
    </row>
    <row r="3" spans="2:15">
      <c r="B3" s="183"/>
      <c r="C3" s="184" t="s">
        <v>138</v>
      </c>
      <c r="D3" s="185"/>
      <c r="E3" s="186"/>
    </row>
    <row r="4" spans="2:15">
      <c r="B4" s="183"/>
      <c r="C4" s="185" t="s">
        <v>140</v>
      </c>
      <c r="D4" s="185"/>
      <c r="E4" s="186"/>
    </row>
    <row r="5" spans="2:15">
      <c r="B5" s="183"/>
      <c r="C5" s="185" t="s">
        <v>141</v>
      </c>
      <c r="D5" s="185"/>
      <c r="E5" s="186"/>
    </row>
    <row r="6" spans="2:15">
      <c r="B6" s="183"/>
      <c r="C6" s="185" t="s">
        <v>139</v>
      </c>
      <c r="D6" s="185"/>
      <c r="E6" s="186"/>
    </row>
    <row r="7" spans="2:15">
      <c r="B7" s="183"/>
      <c r="C7" s="185" t="s">
        <v>142</v>
      </c>
      <c r="D7" s="185"/>
      <c r="E7" s="186"/>
    </row>
    <row r="8" spans="2:15" ht="17" thickBot="1">
      <c r="B8" s="187"/>
      <c r="C8" s="188"/>
      <c r="D8" s="188"/>
      <c r="E8" s="189"/>
    </row>
    <row r="10" spans="2:15" ht="17" thickBot="1"/>
    <row r="11" spans="2:15">
      <c r="B11" s="58"/>
      <c r="C11" s="59"/>
      <c r="D11" s="59"/>
      <c r="E11" s="59"/>
      <c r="F11" s="59"/>
      <c r="G11" s="59"/>
      <c r="H11" s="59"/>
      <c r="I11" s="59"/>
      <c r="J11" s="59"/>
      <c r="K11" s="60"/>
      <c r="O11" s="61" t="s">
        <v>92</v>
      </c>
    </row>
    <row r="12" spans="2:15">
      <c r="B12" s="84"/>
      <c r="C12" s="63" t="s">
        <v>0</v>
      </c>
      <c r="D12" s="63" t="s">
        <v>86</v>
      </c>
      <c r="E12" s="63" t="s">
        <v>87</v>
      </c>
      <c r="F12" s="63" t="s">
        <v>88</v>
      </c>
      <c r="G12" s="63" t="s">
        <v>89</v>
      </c>
      <c r="H12" s="63" t="s">
        <v>3</v>
      </c>
      <c r="I12" s="63" t="s">
        <v>7</v>
      </c>
      <c r="J12" s="63" t="s">
        <v>90</v>
      </c>
      <c r="K12" s="148" t="s">
        <v>91</v>
      </c>
    </row>
    <row r="13" spans="2:15">
      <c r="B13" s="62"/>
      <c r="C13" s="57" t="str">
        <f>Sources!$D$8</f>
        <v>WarmingUp - Gedetailleerde kostenberekening aquathermie</v>
      </c>
      <c r="D13" s="57" t="s">
        <v>83</v>
      </c>
      <c r="E13" s="57" t="s">
        <v>93</v>
      </c>
      <c r="H13" s="127">
        <v>3500</v>
      </c>
      <c r="I13" s="57" t="s">
        <v>106</v>
      </c>
      <c r="J13" s="57" t="s">
        <v>137</v>
      </c>
      <c r="K13" s="149" t="s">
        <v>92</v>
      </c>
    </row>
    <row r="14" spans="2:15">
      <c r="B14" s="62"/>
      <c r="C14" s="57" t="str">
        <f>Sources!$D$8</f>
        <v>WarmingUp - Gedetailleerde kostenberekening aquathermie</v>
      </c>
      <c r="D14" s="57" t="s">
        <v>94</v>
      </c>
      <c r="E14" s="57" t="s">
        <v>95</v>
      </c>
      <c r="H14" s="127">
        <v>30</v>
      </c>
      <c r="I14" s="57" t="s">
        <v>107</v>
      </c>
      <c r="J14" s="57" t="s">
        <v>130</v>
      </c>
      <c r="K14" s="149" t="s">
        <v>101</v>
      </c>
    </row>
    <row r="15" spans="2:15">
      <c r="B15" s="62"/>
      <c r="C15" s="57" t="str">
        <f>Sources!$D$8</f>
        <v>WarmingUp - Gedetailleerde kostenberekening aquathermie</v>
      </c>
      <c r="D15" s="57" t="s">
        <v>76</v>
      </c>
      <c r="E15" s="57" t="s">
        <v>96</v>
      </c>
      <c r="H15" s="127">
        <v>3.1</v>
      </c>
      <c r="I15" s="57" t="s">
        <v>49</v>
      </c>
      <c r="J15" s="57" t="s">
        <v>131</v>
      </c>
      <c r="K15" s="149" t="s">
        <v>92</v>
      </c>
    </row>
    <row r="16" spans="2:15">
      <c r="B16" s="62"/>
      <c r="D16" s="57" t="s">
        <v>109</v>
      </c>
      <c r="E16" s="57" t="s">
        <v>110</v>
      </c>
      <c r="H16" s="176">
        <f>ROUND(H13*H15*3.6,0)</f>
        <v>39060</v>
      </c>
      <c r="I16" s="57" t="s">
        <v>111</v>
      </c>
      <c r="K16" s="149"/>
    </row>
    <row r="17" spans="2:15">
      <c r="B17" s="62"/>
      <c r="C17" s="57" t="str">
        <f>Sources!$D$7</f>
        <v>IF Technology - Kengetallen aquathermie</v>
      </c>
      <c r="D17" s="57" t="s">
        <v>98</v>
      </c>
      <c r="E17" s="57" t="s">
        <v>97</v>
      </c>
      <c r="H17" s="151">
        <f>ROUND(-0.174*LN(H16)+4.4121,1)</f>
        <v>2.6</v>
      </c>
      <c r="I17" s="57" t="s">
        <v>108</v>
      </c>
      <c r="J17" s="57" t="s">
        <v>129</v>
      </c>
      <c r="K17" s="149" t="s">
        <v>102</v>
      </c>
    </row>
    <row r="18" spans="2:15">
      <c r="B18" s="62"/>
      <c r="K18" s="149"/>
    </row>
    <row r="19" spans="2:15">
      <c r="B19" s="62"/>
      <c r="C19" s="57" t="str">
        <f>Sources!$D$7</f>
        <v>IF Technology - Kengetallen aquathermie</v>
      </c>
      <c r="D19" s="57" t="s">
        <v>124</v>
      </c>
      <c r="E19" s="57" t="s">
        <v>125</v>
      </c>
      <c r="F19" s="177"/>
      <c r="G19" s="177"/>
      <c r="H19" s="178">
        <f>ROUND(-231.5*LN(H16)+3660.3,0)</f>
        <v>1213</v>
      </c>
      <c r="I19" s="57" t="s">
        <v>126</v>
      </c>
      <c r="J19" s="57" t="s">
        <v>129</v>
      </c>
      <c r="K19" s="149" t="s">
        <v>103</v>
      </c>
    </row>
    <row r="20" spans="2:15">
      <c r="B20" s="62"/>
      <c r="C20" s="57" t="str">
        <f>Sources!$D$7</f>
        <v>IF Technology - Kengetallen aquathermie</v>
      </c>
      <c r="D20" s="57" t="s">
        <v>127</v>
      </c>
      <c r="E20" s="57" t="s">
        <v>128</v>
      </c>
      <c r="H20" s="151">
        <f>ROUND(-2.049*LN(H16)+48.924,0)</f>
        <v>27</v>
      </c>
      <c r="I20" s="57" t="s">
        <v>126</v>
      </c>
      <c r="J20" s="57" t="s">
        <v>129</v>
      </c>
      <c r="K20" s="149" t="s">
        <v>104</v>
      </c>
    </row>
    <row r="21" spans="2:15">
      <c r="B21" s="62"/>
      <c r="C21" s="57" t="str">
        <f>Sources!$D$8</f>
        <v>WarmingUp - Gedetailleerde kostenberekening aquathermie</v>
      </c>
      <c r="D21" s="57" t="s">
        <v>136</v>
      </c>
      <c r="E21" s="57" t="s">
        <v>99</v>
      </c>
      <c r="H21" s="155">
        <f>3900000+1600000+1996000</f>
        <v>7496000</v>
      </c>
      <c r="I21" s="57" t="s">
        <v>112</v>
      </c>
      <c r="J21" s="57" t="s">
        <v>132</v>
      </c>
      <c r="K21" s="149" t="s">
        <v>92</v>
      </c>
    </row>
    <row r="22" spans="2:15">
      <c r="B22" s="62"/>
      <c r="C22" s="57" t="str">
        <f>Sources!$D$7</f>
        <v>IF Technology - Kengetallen aquathermie</v>
      </c>
      <c r="D22" s="57" t="s">
        <v>136</v>
      </c>
      <c r="E22" s="57" t="s">
        <v>99</v>
      </c>
      <c r="H22" s="155">
        <f>H19*H15*1000</f>
        <v>3760300</v>
      </c>
      <c r="I22" s="57" t="s">
        <v>112</v>
      </c>
      <c r="K22" s="149" t="s">
        <v>103</v>
      </c>
    </row>
    <row r="23" spans="2:15">
      <c r="B23" s="62"/>
      <c r="C23" s="57" t="str">
        <f>Sources!$D$8</f>
        <v>WarmingUp - Gedetailleerde kostenberekening aquathermie</v>
      </c>
      <c r="D23" s="57" t="s">
        <v>135</v>
      </c>
      <c r="E23" s="57" t="s">
        <v>134</v>
      </c>
      <c r="H23" s="175">
        <v>1100000</v>
      </c>
      <c r="I23" s="57" t="s">
        <v>113</v>
      </c>
      <c r="J23" s="57" t="s">
        <v>133</v>
      </c>
      <c r="K23" s="149" t="s">
        <v>101</v>
      </c>
    </row>
    <row r="24" spans="2:15">
      <c r="B24" s="62"/>
      <c r="C24" s="57" t="str">
        <f>Sources!$D$7</f>
        <v>IF Technology - Kengetallen aquathermie</v>
      </c>
      <c r="D24" s="57" t="s">
        <v>135</v>
      </c>
      <c r="E24" s="57" t="s">
        <v>134</v>
      </c>
      <c r="H24" s="155">
        <f>H20*H15*1000</f>
        <v>83700</v>
      </c>
      <c r="I24" s="57" t="s">
        <v>113</v>
      </c>
      <c r="K24" s="149" t="s">
        <v>104</v>
      </c>
    </row>
    <row r="25" spans="2:15">
      <c r="B25" s="62"/>
      <c r="C25" s="57" t="str">
        <f>Sources!$D$8</f>
        <v>WarmingUp - Gedetailleerde kostenberekening aquathermie</v>
      </c>
      <c r="D25" s="57" t="s">
        <v>120</v>
      </c>
      <c r="E25" s="57" t="s">
        <v>119</v>
      </c>
      <c r="H25" s="127">
        <v>0.06</v>
      </c>
      <c r="I25" s="57" t="s">
        <v>108</v>
      </c>
      <c r="K25" s="149" t="s">
        <v>92</v>
      </c>
    </row>
    <row r="26" spans="2:15">
      <c r="B26" s="62"/>
      <c r="K26" s="149"/>
      <c r="O26" s="61" t="s">
        <v>100</v>
      </c>
    </row>
    <row r="27" spans="2:15" ht="17" thickBot="1">
      <c r="B27" s="152"/>
      <c r="C27" s="153"/>
      <c r="D27" s="153"/>
      <c r="E27" s="153"/>
      <c r="F27" s="153"/>
      <c r="G27" s="153"/>
      <c r="H27" s="153"/>
      <c r="I27" s="153"/>
      <c r="J27" s="153"/>
      <c r="K27" s="154"/>
    </row>
    <row r="46" spans="14:14">
      <c r="N46" s="61" t="s">
        <v>100</v>
      </c>
    </row>
    <row r="82" spans="15:15">
      <c r="O82" s="61"/>
    </row>
    <row r="105" spans="14:14">
      <c r="N105" s="61" t="s">
        <v>101</v>
      </c>
    </row>
    <row r="118" spans="15:15">
      <c r="O118" s="61"/>
    </row>
    <row r="155" spans="15:15">
      <c r="O155" s="150"/>
    </row>
    <row r="162" spans="14:14">
      <c r="N162" s="61" t="s">
        <v>102</v>
      </c>
    </row>
    <row r="190" spans="15:15">
      <c r="O190" s="150"/>
    </row>
    <row r="194" spans="14:14">
      <c r="N194" s="61" t="s">
        <v>103</v>
      </c>
    </row>
    <row r="226" spans="14:14">
      <c r="N226" s="61" t="s">
        <v>104</v>
      </c>
    </row>
  </sheetData>
  <pageMargins left="0.75" right="0.75" top="1" bottom="1" header="0.5" footer="0.5"/>
  <pageSetup paperSize="9" orientation="portrait" horizontalDpi="4294967292" verticalDpi="4294967292"/>
  <drawing r:id="rId1"/>
  <legacy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Koen van Bemmelen</cp:lastModifiedBy>
  <cp:lastPrinted>2015-02-13T09:40:54Z</cp:lastPrinted>
  <dcterms:created xsi:type="dcterms:W3CDTF">2011-10-26T09:05:09Z</dcterms:created>
  <dcterms:modified xsi:type="dcterms:W3CDTF">2023-10-16T14:22:17Z</dcterms:modified>
</cp:coreProperties>
</file>