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2A79CA7A-4C6E-9A4E-9796-82A719DF9F7F}" xr6:coauthVersionLast="47" xr6:coauthVersionMax="47" xr10:uidLastSave="{00000000-0000-0000-0000-000000000000}"/>
  <bookViews>
    <workbookView xWindow="0" yWindow="500" windowWidth="51200" windowHeight="283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3" i="13" l="1"/>
  <c r="H23" i="13" s="1"/>
  <c r="E28" i="12" s="1"/>
  <c r="K17" i="13"/>
  <c r="J17" i="13"/>
  <c r="K16" i="13"/>
  <c r="J16" i="13"/>
  <c r="H12" i="20"/>
  <c r="H10" i="20"/>
  <c r="H8" i="20"/>
  <c r="C16" i="20"/>
  <c r="C15" i="20"/>
  <c r="C14" i="20"/>
  <c r="C13" i="20"/>
  <c r="C12" i="20"/>
  <c r="C11" i="20"/>
  <c r="C10" i="20"/>
  <c r="C8" i="20"/>
  <c r="H7" i="20"/>
  <c r="H11" i="20" s="1"/>
  <c r="C6" i="20"/>
  <c r="C5" i="20"/>
  <c r="C4" i="20"/>
  <c r="I15" i="12"/>
  <c r="I14" i="12"/>
  <c r="I28" i="12"/>
  <c r="I22" i="12"/>
  <c r="I21" i="12"/>
  <c r="I17" i="12"/>
  <c r="I12" i="12"/>
  <c r="J27" i="13"/>
  <c r="J12" i="13"/>
  <c r="J7" i="13"/>
  <c r="H15" i="20" l="1"/>
  <c r="K10" i="13"/>
  <c r="K9" i="13" s="1"/>
  <c r="H17" i="13"/>
  <c r="E22" i="12" s="1"/>
  <c r="H22" i="13"/>
  <c r="I32" i="12"/>
  <c r="C27" i="13"/>
  <c r="C22" i="13"/>
  <c r="C21" i="13"/>
  <c r="C20" i="13"/>
  <c r="C17" i="13"/>
  <c r="C16" i="13"/>
  <c r="C10" i="13"/>
  <c r="C9" i="13"/>
  <c r="C7" i="13"/>
  <c r="H29" i="13"/>
  <c r="E34" i="12" s="1"/>
  <c r="H28" i="13"/>
  <c r="E33" i="12" s="1"/>
  <c r="E29" i="12"/>
  <c r="E27" i="12"/>
  <c r="H21" i="13"/>
  <c r="E26" i="12" s="1"/>
  <c r="H20" i="13"/>
  <c r="E25" i="12" s="1"/>
  <c r="H19" i="13"/>
  <c r="E24" i="12" s="1"/>
  <c r="H18" i="13"/>
  <c r="E23" i="12" s="1"/>
  <c r="H13" i="13"/>
  <c r="E18" i="12" s="1"/>
  <c r="H11" i="13"/>
  <c r="E16" i="12" s="1"/>
  <c r="H8" i="13"/>
  <c r="E13" i="12" s="1"/>
  <c r="H7" i="13"/>
  <c r="E12" i="12" s="1"/>
  <c r="C29" i="13"/>
  <c r="C28" i="13"/>
  <c r="C12" i="13"/>
  <c r="C11" i="13"/>
  <c r="C8" i="13"/>
  <c r="C24" i="13"/>
  <c r="C23" i="13"/>
  <c r="C19" i="13"/>
  <c r="C18" i="13"/>
  <c r="C13" i="13"/>
  <c r="H13" i="20" l="1"/>
  <c r="H16" i="13"/>
  <c r="E21" i="12" s="1"/>
  <c r="H12" i="13"/>
  <c r="E17" i="12" s="1"/>
  <c r="H9" i="13"/>
  <c r="E14" i="12" s="1"/>
  <c r="H27" i="13"/>
  <c r="E32" i="12" s="1"/>
  <c r="H10" i="13"/>
  <c r="E15"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tc={345BE5E5-A823-0240-970A-4F77B49CE08B}</author>
  </authors>
  <commentList>
    <comment ref="H7" authorId="0" shapeId="0" xr:uid="{345BE5E5-A823-0240-970A-4F77B49CE08B}">
      <text>
        <t>[Threaded comment]
Your version of Excel allows you to read this threaded comment; however, any edits to it will get removed if the file is opened in a newer version of Excel. Learn more: https://go.microsoft.com/fwlink/?linkid=870924
Comment:
    Deze waarde verschilt enigszins van de vermelde 180 TJ naast de grafiek. Erg?</t>
      </text>
    </comment>
  </commentList>
</comments>
</file>

<file path=xl/sharedStrings.xml><?xml version="1.0" encoding="utf-8"?>
<sst xmlns="http://schemas.openxmlformats.org/spreadsheetml/2006/main" count="203" uniqueCount="140">
  <si>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</si>
  <si>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</si>
  <si>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</si>
  <si>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</si>
  <si>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</si>
  <si>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</si>
  <si>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</si>
  <si>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</si>
  <si>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</si>
  <si>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</si>
  <si>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</si>
  <si>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</si>
  <si>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</si>
  <si>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</si>
  <si>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</si>
  <si>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</si>
  <si>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</si>
  <si>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</si>
  <si>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</si>
  <si>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</si>
  <si>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</si>
  <si>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</si>
  <si>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</si>
  <si>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</si>
  <si>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</si>
  <si>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</si>
  <si>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</si>
  <si>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</si>
  <si>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</si>
  <si>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</si>
  <si>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</si>
  <si>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</si>
  <si>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</si>
  <si>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</si>
  <si>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</si>
  <si>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</si>
  <si>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</si>
  <si>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</si>
  <si>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</si>
  <si>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</si>
  <si>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</si>
  <si>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</si>
  <si>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</si>
  <si>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</si>
  <si>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</si>
  <si>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</si>
  <si>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</si>
  <si>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</si>
  <si>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</si>
  <si>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MW</t>
  </si>
  <si>
    <t>availability</t>
  </si>
  <si>
    <t>euro/FLH</t>
  </si>
  <si>
    <t>wacc</t>
  </si>
  <si>
    <t>%</t>
  </si>
  <si>
    <t>takes_part_in_ets</t>
  </si>
  <si>
    <t>yes=1, no=0</t>
  </si>
  <si>
    <t>construction_time</t>
  </si>
  <si>
    <t xml:space="preserve">Construction time of the plant </t>
  </si>
  <si>
    <t>Technical lifetime of the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</si>
  <si>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</si>
  <si>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</si>
  <si>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</si>
  <si>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</si>
  <si>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</si>
  <si>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</si>
  <si>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</si>
  <si>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</si>
  <si>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</si>
  <si>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</si>
  <si>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</si>
  <si>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</si>
  <si>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</si>
  <si>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</si>
  <si>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</si>
  <si>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</si>
  <si>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NL</t>
  </si>
  <si>
    <t>Heat output capacity</t>
  </si>
  <si>
    <t>Quintel</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</si>
  <si>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</si>
  <si>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</si>
  <si>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</si>
  <si>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</si>
  <si>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output.steam_hot_water</t>
  </si>
  <si>
    <t>Full load hours</t>
  </si>
  <si>
    <t>Quintel assumption</t>
  </si>
  <si>
    <t>https://refman.energytransitionmodel.com/publications/2174</t>
  </si>
  <si>
    <t>Attribute (EN)</t>
  </si>
  <si>
    <t>Attribute (NL)</t>
  </si>
  <si>
    <t>Min value</t>
  </si>
  <si>
    <t>Max value</t>
  </si>
  <si>
    <t>Comment</t>
  </si>
  <si>
    <t>Data reference</t>
  </si>
  <si>
    <t>Figure A</t>
  </si>
  <si>
    <t>Vollasturen</t>
  </si>
  <si>
    <t>Technical lifetime</t>
  </si>
  <si>
    <t>Afschrijftermijn</t>
  </si>
  <si>
    <t>Vermogen</t>
  </si>
  <si>
    <t>SPF TEO collectieve LT warmtepomp</t>
  </si>
  <si>
    <t xml:space="preserve">SPF aquathermal surface water collective LT heat pump </t>
  </si>
  <si>
    <t xml:space="preserve">Investment costs aquathermal surface water collective LT heat pump </t>
  </si>
  <si>
    <t>Kosten per aansluiting TEO collectieve LT warmtepomp</t>
  </si>
  <si>
    <t>Annual operation and maintenance costs aquathermal collective LT heat pump</t>
  </si>
  <si>
    <t>Jaarlijkse onderhouds- en beheerkosten TEO collectieve LT warmtepomp</t>
  </si>
  <si>
    <t>Figure B</t>
  </si>
  <si>
    <t>Figure C</t>
  </si>
  <si>
    <t>Figure D</t>
  </si>
  <si>
    <t>Figure E</t>
  </si>
  <si>
    <t>Figure F</t>
  </si>
  <si>
    <t>https://refman.energytransitionmodel.com/publications/2175</t>
  </si>
  <si>
    <t>hour</t>
  </si>
  <si>
    <t>year</t>
  </si>
  <si>
    <t>factor</t>
  </si>
  <si>
    <t>Annual capacity</t>
  </si>
  <si>
    <t>Jaarlijkse warmteproductie</t>
  </si>
  <si>
    <t>GJ</t>
  </si>
  <si>
    <t>eur</t>
  </si>
  <si>
    <t>eur/year</t>
  </si>
  <si>
    <t>Based on variant 2. Includes reinvestment costs after 15 years</t>
  </si>
  <si>
    <t>OPEX of variant 2</t>
  </si>
  <si>
    <t>See TCO of variant 2</t>
  </si>
  <si>
    <t>Based on variant 2 (see text)</t>
  </si>
  <si>
    <t>WarmingUp - Gedetailleerde kostenberekening aquathermie</t>
  </si>
  <si>
    <t>IF Technology - Kengetallen aquathermie</t>
  </si>
  <si>
    <t>WarmingUp</t>
  </si>
  <si>
    <t>IF</t>
  </si>
  <si>
    <t>Included in initial investment costs</t>
  </si>
  <si>
    <t>Financiële rendementseis</t>
  </si>
  <si>
    <t>Weighted average costs of capital</t>
  </si>
  <si>
    <t>Weighted average cost of capital</t>
  </si>
  <si>
    <t>WarmingUp data chosen because it presents a coherent case</t>
  </si>
  <si>
    <t>energy_heat_heatpump_surface_water_water_ts_lt_electricity.xlsx</t>
  </si>
  <si>
    <t>Koen van Bemmelen</t>
  </si>
  <si>
    <t>Calculated using orange formula based on annual capacity calculated above</t>
  </si>
  <si>
    <t>Investment costs [€/kW]</t>
  </si>
  <si>
    <t>Investeringskosten [€/kW]</t>
  </si>
  <si>
    <t>eur/kW</t>
  </si>
  <si>
    <t>Maintenance and operational costs</t>
  </si>
  <si>
    <t>Onderhouds- en beheerkosten</t>
  </si>
  <si>
    <t>Based on 'vermogen preferent' in variant 2 (see text next to chart)</t>
  </si>
  <si>
    <t>Calculated using blue formula based on annual capacity calculated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</si>
</sst>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quot;€&quot;\ #,##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2"/>
      <color rgb="FFFA7D00"/>
      <name val="Calibri"/>
      <family val="2"/>
      <scheme val="minor"/>
    </font>
    <font>
      <b/>
      <sz val="12"/>
      <name val="Calibri"/>
      <family val="2"/>
    </font>
    <font>
      <sz val="12"/>
      <color rgb="FF3F3F76"/>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rgb="FFFFCC99"/>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86">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7" fillId="13" borderId="20" applyNumberFormat="0" applyAlignment="0" applyProtection="0"/>
    <xf numFmtId="0" fontId="39" fillId="14" borderId="20" applyNumberFormat="0" applyAlignment="0" applyProtection="0"/>
  </cellStyleXfs>
  <cellXfs count="188">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5" xfId="0" applyFont="1" applyFill="1" applyBorder="1"/>
    <xf numFmtId="0" fontId="26" fillId="2" borderId="9" xfId="0" applyFont="1" applyFill="1" applyBorder="1"/>
    <xf numFmtId="0" fontId="26" fillId="0" borderId="9" xfId="0" applyFont="1" applyBorder="1"/>
    <xf numFmtId="0" fontId="28" fillId="0" borderId="9" xfId="0" applyFont="1" applyBorder="1"/>
    <xf numFmtId="49" fontId="26" fillId="2" borderId="9" xfId="0" applyNumberFormat="1" applyFont="1" applyFill="1" applyBorder="1"/>
    <xf numFmtId="0" fontId="26" fillId="2" borderId="4" xfId="0" applyFont="1" applyFill="1" applyBorder="1"/>
    <xf numFmtId="0" fontId="28" fillId="0" borderId="0" xfId="0" applyFont="1"/>
    <xf numFmtId="0" fontId="23" fillId="2" borderId="0" xfId="0" applyFont="1" applyFill="1"/>
    <xf numFmtId="0" fontId="27" fillId="0" borderId="0" xfId="0" applyFont="1"/>
    <xf numFmtId="0" fontId="26" fillId="0" borderId="16" xfId="0" applyFont="1" applyBorder="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2" borderId="3" xfId="0" applyFont="1" applyFill="1" applyBorder="1"/>
    <xf numFmtId="0" fontId="22" fillId="2" borderId="15" xfId="0" applyFont="1" applyFill="1" applyBorder="1"/>
    <xf numFmtId="0" fontId="22" fillId="0" borderId="0" xfId="0" applyFont="1"/>
    <xf numFmtId="0" fontId="22" fillId="2" borderId="6" xfId="0" applyFont="1" applyFill="1" applyBorder="1"/>
    <xf numFmtId="164" fontId="22" fillId="2" borderId="18" xfId="0" applyNumberFormat="1"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26" fillId="2" borderId="19" xfId="0" applyFont="1" applyFill="1" applyBorder="1"/>
    <xf numFmtId="0" fontId="22" fillId="2" borderId="5" xfId="0" applyFont="1" applyFill="1" applyBorder="1"/>
    <xf numFmtId="0" fontId="27" fillId="2" borderId="0" xfId="0" applyFont="1" applyFill="1"/>
    <xf numFmtId="0" fontId="32" fillId="2" borderId="16" xfId="0" applyFont="1" applyFill="1" applyBorder="1"/>
    <xf numFmtId="0" fontId="16" fillId="2" borderId="0" xfId="0" applyFont="1" applyFill="1"/>
    <xf numFmtId="165" fontId="15" fillId="0" borderId="0" xfId="0" applyNumberFormat="1" applyFont="1" applyAlignment="1">
      <alignment vertical="center"/>
    </xf>
    <xf numFmtId="0" fontId="14" fillId="0" borderId="0" xfId="0" applyFont="1"/>
    <xf numFmtId="0" fontId="13" fillId="0" borderId="0" xfId="0" applyFont="1"/>
    <xf numFmtId="0" fontId="13" fillId="0" borderId="0" xfId="0" applyFont="1" applyAlignment="1">
      <alignment horizontal="left" vertical="center" indent="2"/>
    </xf>
    <xf numFmtId="0" fontId="13" fillId="2" borderId="0" xfId="0" applyFont="1" applyFill="1"/>
    <xf numFmtId="0" fontId="13" fillId="2" borderId="6" xfId="0" applyFont="1" applyFill="1" applyBorder="1"/>
    <xf numFmtId="2" fontId="13" fillId="2" borderId="18" xfId="0" applyNumberFormat="1" applyFont="1" applyFill="1" applyBorder="1"/>
    <xf numFmtId="0" fontId="13" fillId="2" borderId="5" xfId="0"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0" fontId="13" fillId="0" borderId="0" xfId="0" applyNumberFormat="1" applyFont="1" applyAlignment="1">
      <alignment horizontal="left" vertical="center" indent="2"/>
    </xf>
    <xf numFmtId="165" fontId="13" fillId="0" borderId="0" xfId="0" applyNumberFormat="1" applyFont="1" applyAlignment="1">
      <alignmen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164" fontId="13" fillId="0" borderId="0" xfId="0" applyNumberFormat="1" applyFont="1" applyAlignment="1">
      <alignment horizontal="left" vertical="center" indent="2"/>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2" fillId="2" borderId="6" xfId="0" applyNumberFormat="1" applyFont="1" applyFill="1" applyBorder="1"/>
    <xf numFmtId="166" fontId="13" fillId="0" borderId="0" xfId="0" applyNumberFormat="1" applyFont="1"/>
    <xf numFmtId="166" fontId="27" fillId="0" borderId="0" xfId="0" applyNumberFormat="1" applyFont="1"/>
    <xf numFmtId="166" fontId="22" fillId="0" borderId="0" xfId="0" applyNumberFormat="1" applyFont="1"/>
    <xf numFmtId="166" fontId="22" fillId="2" borderId="5" xfId="0" applyNumberFormat="1" applyFont="1" applyFill="1" applyBorder="1"/>
    <xf numFmtId="0" fontId="34" fillId="0" borderId="0" xfId="0" applyFont="1"/>
    <xf numFmtId="166" fontId="11" fillId="0" borderId="0" xfId="0" applyNumberFormat="1" applyFont="1"/>
    <xf numFmtId="0" fontId="11" fillId="0" borderId="0" xfId="0" applyFont="1"/>
    <xf numFmtId="0" fontId="10" fillId="0" borderId="0" xfId="0" applyFont="1"/>
    <xf numFmtId="0" fontId="10" fillId="2" borderId="0" xfId="0" applyFont="1" applyFill="1"/>
    <xf numFmtId="0" fontId="10" fillId="2" borderId="6" xfId="0" applyFont="1" applyFill="1" applyBorder="1"/>
    <xf numFmtId="2" fontId="10" fillId="2" borderId="18" xfId="0" applyNumberFormat="1" applyFont="1" applyFill="1" applyBorder="1" applyAlignment="1">
      <alignment horizontal="right" vertical="center"/>
    </xf>
    <xf numFmtId="2" fontId="10" fillId="2" borderId="0" xfId="0" applyNumberFormat="1" applyFont="1" applyFill="1"/>
    <xf numFmtId="0" fontId="8" fillId="0" borderId="0" xfId="0" applyFont="1"/>
    <xf numFmtId="0" fontId="7" fillId="2" borderId="0" xfId="0" applyFont="1" applyFill="1"/>
    <xf numFmtId="0" fontId="7" fillId="0" borderId="0" xfId="0" applyFont="1" applyAlignment="1">
      <alignment horizontal="left" vertical="center" indent="2"/>
    </xf>
    <xf numFmtId="2" fontId="21" fillId="2" borderId="18" xfId="0" applyNumberFormat="1" applyFont="1" applyFill="1" applyBorder="1" applyAlignment="1">
      <alignment horizontal="right" vertical="center"/>
    </xf>
    <xf numFmtId="0" fontId="7" fillId="0" borderId="0" xfId="0" applyFont="1"/>
    <xf numFmtId="0" fontId="24" fillId="2" borderId="0" xfId="177" applyFill="1" applyBorder="1" applyAlignment="1" applyProtection="1"/>
    <xf numFmtId="49" fontId="6" fillId="2" borderId="0" xfId="0" applyNumberFormat="1" applyFont="1" applyFill="1"/>
    <xf numFmtId="0" fontId="4" fillId="2" borderId="18" xfId="0" applyFont="1" applyFill="1" applyBorder="1"/>
    <xf numFmtId="49" fontId="13" fillId="2" borderId="0" xfId="0" applyNumberFormat="1" applyFont="1" applyFill="1"/>
    <xf numFmtId="49" fontId="22" fillId="2" borderId="0" xfId="0" applyNumberFormat="1" applyFont="1" applyFill="1"/>
    <xf numFmtId="49" fontId="4" fillId="2" borderId="0" xfId="0" applyNumberFormat="1" applyFont="1" applyFill="1"/>
    <xf numFmtId="0" fontId="4" fillId="0" borderId="0" xfId="0" applyFont="1"/>
    <xf numFmtId="164" fontId="13" fillId="2" borderId="11" xfId="0" applyNumberFormat="1" applyFont="1" applyFill="1" applyBorder="1"/>
    <xf numFmtId="0" fontId="6" fillId="2" borderId="11" xfId="0" applyFont="1" applyFill="1" applyBorder="1"/>
    <xf numFmtId="0" fontId="5" fillId="2" borderId="0" xfId="0" applyFont="1" applyFill="1"/>
    <xf numFmtId="0" fontId="12" fillId="2" borderId="0" xfId="0" applyFont="1" applyFill="1"/>
    <xf numFmtId="166" fontId="11" fillId="2" borderId="0" xfId="0" applyNumberFormat="1" applyFont="1" applyFill="1"/>
    <xf numFmtId="166" fontId="9" fillId="2" borderId="0" xfId="0" applyNumberFormat="1" applyFont="1" applyFill="1"/>
    <xf numFmtId="0" fontId="27" fillId="0" borderId="11" xfId="0" applyFont="1" applyBorder="1"/>
    <xf numFmtId="0" fontId="13" fillId="0" borderId="11" xfId="0" applyFont="1" applyBorder="1"/>
    <xf numFmtId="0" fontId="21" fillId="2" borderId="18" xfId="0" applyFont="1" applyFill="1" applyBorder="1"/>
    <xf numFmtId="0" fontId="13" fillId="0" borderId="0" xfId="0" applyFont="1" applyAlignment="1">
      <alignment horizontal="left" vertical="center" indent="1"/>
    </xf>
    <xf numFmtId="0" fontId="21" fillId="2" borderId="0" xfId="0" applyFont="1" applyFill="1" applyAlignment="1">
      <alignment horizontal="left"/>
    </xf>
    <xf numFmtId="1" fontId="22" fillId="2" borderId="18" xfId="0" applyNumberFormat="1" applyFont="1" applyFill="1" applyBorder="1"/>
    <xf numFmtId="0" fontId="3" fillId="2" borderId="18" xfId="0" applyFont="1" applyFill="1" applyBorder="1"/>
    <xf numFmtId="2" fontId="22" fillId="2" borderId="18" xfId="0" applyNumberFormat="1" applyFont="1" applyFill="1" applyBorder="1"/>
    <xf numFmtId="165" fontId="22" fillId="2" borderId="18" xfId="0" applyNumberFormat="1" applyFont="1" applyFill="1" applyBorder="1"/>
    <xf numFmtId="0" fontId="32" fillId="2" borderId="19" xfId="0" applyFont="1" applyFill="1" applyBorder="1"/>
    <xf numFmtId="0" fontId="31" fillId="2" borderId="5" xfId="0" applyFont="1" applyFill="1" applyBorder="1"/>
    <xf numFmtId="0" fontId="38" fillId="12" borderId="0" xfId="0" applyFont="1" applyFill="1"/>
    <xf numFmtId="0" fontId="37" fillId="13" borderId="20" xfId="484"/>
    <xf numFmtId="0" fontId="31" fillId="2" borderId="10" xfId="0" applyFont="1" applyFill="1" applyBorder="1"/>
    <xf numFmtId="0" fontId="31" fillId="2" borderId="11" xfId="0" applyFont="1" applyFill="1" applyBorder="1"/>
    <xf numFmtId="0" fontId="31" fillId="2" borderId="12" xfId="0" applyFont="1" applyFill="1" applyBorder="1"/>
    <xf numFmtId="167" fontId="37" fillId="13" borderId="20" xfId="484" applyNumberFormat="1"/>
    <xf numFmtId="0" fontId="3" fillId="0" borderId="0" xfId="0" applyFont="1"/>
    <xf numFmtId="165" fontId="3" fillId="2" borderId="18" xfId="0" applyNumberFormat="1" applyFont="1" applyFill="1" applyBorder="1"/>
    <xf numFmtId="165" fontId="21" fillId="2" borderId="18" xfId="0" applyNumberFormat="1" applyFont="1" applyFill="1" applyBorder="1"/>
    <xf numFmtId="165" fontId="21" fillId="2" borderId="18" xfId="0" applyNumberFormat="1" applyFont="1" applyFill="1" applyBorder="1" applyAlignment="1">
      <alignment horizontal="right" vertical="center"/>
    </xf>
    <xf numFmtId="0" fontId="18" fillId="2" borderId="15" xfId="0" applyFont="1" applyFill="1" applyBorder="1"/>
    <xf numFmtId="49" fontId="26" fillId="2" borderId="0" xfId="0" applyNumberFormat="1" applyFont="1" applyFill="1"/>
    <xf numFmtId="0" fontId="18" fillId="2" borderId="5" xfId="0" applyFont="1" applyFill="1" applyBorder="1"/>
    <xf numFmtId="0" fontId="31" fillId="0" borderId="0" xfId="0" applyFont="1"/>
    <xf numFmtId="17" fontId="31" fillId="0" borderId="0" xfId="0" applyNumberFormat="1" applyFont="1"/>
    <xf numFmtId="49" fontId="31" fillId="0" borderId="0" xfId="0" applyNumberFormat="1" applyFont="1"/>
    <xf numFmtId="0" fontId="13" fillId="2" borderId="0" xfId="0" applyFont="1" applyFill="1" applyAlignment="1">
      <alignment vertical="top"/>
    </xf>
    <xf numFmtId="0" fontId="3" fillId="2" borderId="0" xfId="0" applyFont="1" applyFill="1"/>
    <xf numFmtId="17" fontId="18" fillId="2" borderId="0" xfId="0" applyNumberFormat="1" applyFont="1" applyFill="1"/>
    <xf numFmtId="0" fontId="6" fillId="0" borderId="0" xfId="0" applyFont="1" applyAlignment="1">
      <alignment vertical="top"/>
    </xf>
    <xf numFmtId="0" fontId="18" fillId="2" borderId="10" xfId="0" applyFont="1" applyFill="1" applyBorder="1"/>
    <xf numFmtId="0" fontId="18" fillId="2" borderId="11" xfId="0" applyFont="1" applyFill="1" applyBorder="1"/>
    <xf numFmtId="49" fontId="18" fillId="2" borderId="11" xfId="0" applyNumberFormat="1" applyFont="1" applyFill="1" applyBorder="1"/>
    <xf numFmtId="0" fontId="16" fillId="2" borderId="12" xfId="0" applyFont="1" applyFill="1" applyBorder="1"/>
    <xf numFmtId="0" fontId="2" fillId="0" borderId="0" xfId="0" applyFont="1"/>
    <xf numFmtId="0" fontId="39" fillId="14" borderId="20" xfId="485"/>
    <xf numFmtId="1" fontId="37" fillId="13" borderId="20" xfId="484" applyNumberFormat="1"/>
    <xf numFmtId="0" fontId="39" fillId="2" borderId="0" xfId="485" applyFill="1" applyBorder="1"/>
    <xf numFmtId="0" fontId="37" fillId="13" borderId="21" xfId="484" applyBorder="1"/>
    <xf numFmtId="167" fontId="39" fillId="14" borderId="20" xfId="485" applyNumberFormat="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6">
    <cellStyle name="Calculation" xfId="484"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5"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25</xdr:col>
      <xdr:colOff>419369</xdr:colOff>
      <xdr:row>28</xdr:row>
      <xdr:rowOff>82845</xdr:rowOff>
    </xdr:to>
    <xdr:pic>
      <xdr:nvPicPr>
        <xdr:cNvPr id="13" name="Picture 12">
          <a:extLst>
            <a:ext uri="{FF2B5EF4-FFF2-40B4-BE49-F238E27FC236}">
              <a16:creationId xmlns:a16="http://schemas.microsoft.com/office/drawing/2014/main" id="{9112EE0B-2A7D-82A1-E987-96CE5C4C94C5}"/>
            </a:ext>
          </a:extLst>
        </xdr:cNvPr>
        <xdr:cNvPicPr>
          <a:picLocks noChangeAspect="1"/>
        </xdr:cNvPicPr>
      </xdr:nvPicPr>
      <xdr:blipFill>
        <a:blip xmlns:r="http://schemas.openxmlformats.org/officeDocument/2006/relationships" r:embed="rId1"/>
        <a:stretch>
          <a:fillRect/>
        </a:stretch>
      </xdr:blipFill>
      <xdr:spPr>
        <a:xfrm>
          <a:off x="37518814" y="796441"/>
          <a:ext cx="9416996" cy="4950847"/>
        </a:xfrm>
        <a:prstGeom prst="rect">
          <a:avLst/>
        </a:prstGeom>
      </xdr:spPr>
    </xdr:pic>
    <xdr:clientData/>
  </xdr:twoCellAnchor>
  <xdr:twoCellAnchor editAs="oneCell">
    <xdr:from>
      <xdr:col>13</xdr:col>
      <xdr:colOff>667290</xdr:colOff>
      <xdr:row>3</xdr:row>
      <xdr:rowOff>129153</xdr:rowOff>
    </xdr:from>
    <xdr:to>
      <xdr:col>25</xdr:col>
      <xdr:colOff>268692</xdr:colOff>
      <xdr:row>28</xdr:row>
      <xdr:rowOff>18269</xdr:rowOff>
    </xdr:to>
    <xdr:pic>
      <xdr:nvPicPr>
        <xdr:cNvPr id="14" name="Picture 13">
          <a:extLst>
            <a:ext uri="{FF2B5EF4-FFF2-40B4-BE49-F238E27FC236}">
              <a16:creationId xmlns:a16="http://schemas.microsoft.com/office/drawing/2014/main" id="{D3276834-81AA-5583-005F-31C5287B6856}"/>
            </a:ext>
          </a:extLst>
        </xdr:cNvPr>
        <xdr:cNvPicPr>
          <a:picLocks noChangeAspect="1"/>
        </xdr:cNvPicPr>
      </xdr:nvPicPr>
      <xdr:blipFill>
        <a:blip xmlns:r="http://schemas.openxmlformats.org/officeDocument/2006/relationships" r:embed="rId1"/>
        <a:stretch>
          <a:fillRect/>
        </a:stretch>
      </xdr:blipFill>
      <xdr:spPr>
        <a:xfrm>
          <a:off x="37368137" y="731865"/>
          <a:ext cx="9416996" cy="4950847"/>
        </a:xfrm>
        <a:prstGeom prst="rect">
          <a:avLst/>
        </a:prstGeom>
      </xdr:spPr>
    </xdr:pic>
    <xdr:clientData/>
  </xdr:twoCellAnchor>
  <xdr:twoCellAnchor editAs="oneCell">
    <xdr:from>
      <xdr:col>12</xdr:col>
      <xdr:colOff>221103</xdr:colOff>
      <xdr:row>96</xdr:row>
      <xdr:rowOff>185216</xdr:rowOff>
    </xdr:from>
    <xdr:to>
      <xdr:col>24</xdr:col>
      <xdr:colOff>87421</xdr:colOff>
      <xdr:row>150</xdr:row>
      <xdr:rowOff>78503</xdr:rowOff>
    </xdr:to>
    <xdr:pic>
      <xdr:nvPicPr>
        <xdr:cNvPr id="17" name="Picture 16">
          <a:extLst>
            <a:ext uri="{FF2B5EF4-FFF2-40B4-BE49-F238E27FC236}">
              <a16:creationId xmlns:a16="http://schemas.microsoft.com/office/drawing/2014/main" id="{A69C0CF5-6C8B-9BCE-E8D4-80169848AEB6}"/>
            </a:ext>
          </a:extLst>
        </xdr:cNvPr>
        <xdr:cNvPicPr>
          <a:picLocks noChangeAspect="1"/>
        </xdr:cNvPicPr>
      </xdr:nvPicPr>
      <xdr:blipFill>
        <a:blip xmlns:r="http://schemas.openxmlformats.org/officeDocument/2006/relationships" r:embed="rId2"/>
        <a:stretch>
          <a:fillRect/>
        </a:stretch>
      </xdr:blipFill>
      <xdr:spPr>
        <a:xfrm>
          <a:off x="44852532" y="21835692"/>
          <a:ext cx="9663460" cy="11323287"/>
        </a:xfrm>
        <a:prstGeom prst="rect">
          <a:avLst/>
        </a:prstGeom>
      </xdr:spPr>
    </xdr:pic>
    <xdr:clientData/>
  </xdr:twoCellAnchor>
  <xdr:twoCellAnchor editAs="oneCell">
    <xdr:from>
      <xdr:col>25</xdr:col>
      <xdr:colOff>186120</xdr:colOff>
      <xdr:row>0</xdr:row>
      <xdr:rowOff>153276</xdr:rowOff>
    </xdr:from>
    <xdr:to>
      <xdr:col>34</xdr:col>
      <xdr:colOff>666969</xdr:colOff>
      <xdr:row>40</xdr:row>
      <xdr:rowOff>180404</xdr:rowOff>
    </xdr:to>
    <xdr:pic>
      <xdr:nvPicPr>
        <xdr:cNvPr id="19" name="Picture 18">
          <a:extLst>
            <a:ext uri="{FF2B5EF4-FFF2-40B4-BE49-F238E27FC236}">
              <a16:creationId xmlns:a16="http://schemas.microsoft.com/office/drawing/2014/main" id="{FE42C9A5-8FA5-1D03-5C5B-24018E2E618D}"/>
            </a:ext>
          </a:extLst>
        </xdr:cNvPr>
        <xdr:cNvPicPr>
          <a:picLocks noChangeAspect="1"/>
        </xdr:cNvPicPr>
      </xdr:nvPicPr>
      <xdr:blipFill>
        <a:blip xmlns:r="http://schemas.openxmlformats.org/officeDocument/2006/relationships" r:embed="rId3"/>
        <a:stretch>
          <a:fillRect/>
        </a:stretch>
      </xdr:blipFill>
      <xdr:spPr>
        <a:xfrm>
          <a:off x="55223103" y="153276"/>
          <a:ext cx="7772400" cy="8331337"/>
        </a:xfrm>
        <a:prstGeom prst="rect">
          <a:avLst/>
        </a:prstGeom>
      </xdr:spPr>
    </xdr:pic>
    <xdr:clientData/>
  </xdr:twoCellAnchor>
  <xdr:twoCellAnchor editAs="oneCell">
    <xdr:from>
      <xdr:col>34</xdr:col>
      <xdr:colOff>635001</xdr:colOff>
      <xdr:row>1</xdr:row>
      <xdr:rowOff>54741</xdr:rowOff>
    </xdr:from>
    <xdr:to>
      <xdr:col>44</xdr:col>
      <xdr:colOff>305676</xdr:colOff>
      <xdr:row>16</xdr:row>
      <xdr:rowOff>115559</xdr:rowOff>
    </xdr:to>
    <xdr:pic>
      <xdr:nvPicPr>
        <xdr:cNvPr id="21" name="Picture 20">
          <a:extLst>
            <a:ext uri="{FF2B5EF4-FFF2-40B4-BE49-F238E27FC236}">
              <a16:creationId xmlns:a16="http://schemas.microsoft.com/office/drawing/2014/main" id="{C31938E4-21C8-CF49-E68D-9103371329B7}"/>
            </a:ext>
          </a:extLst>
        </xdr:cNvPr>
        <xdr:cNvPicPr>
          <a:picLocks noChangeAspect="1"/>
        </xdr:cNvPicPr>
      </xdr:nvPicPr>
      <xdr:blipFill>
        <a:blip xmlns:r="http://schemas.openxmlformats.org/officeDocument/2006/relationships" r:embed="rId4"/>
        <a:stretch>
          <a:fillRect/>
        </a:stretch>
      </xdr:blipFill>
      <xdr:spPr>
        <a:xfrm>
          <a:off x="62963535" y="273707"/>
          <a:ext cx="7772400" cy="3172200"/>
        </a:xfrm>
        <a:prstGeom prst="rect">
          <a:avLst/>
        </a:prstGeom>
      </xdr:spPr>
    </xdr:pic>
    <xdr:clientData/>
  </xdr:twoCellAnchor>
  <xdr:twoCellAnchor editAs="oneCell">
    <xdr:from>
      <xdr:col>34</xdr:col>
      <xdr:colOff>744484</xdr:colOff>
      <xdr:row>15</xdr:row>
      <xdr:rowOff>602155</xdr:rowOff>
    </xdr:from>
    <xdr:to>
      <xdr:col>44</xdr:col>
      <xdr:colOff>415159</xdr:colOff>
      <xdr:row>30</xdr:row>
      <xdr:rowOff>119367</xdr:rowOff>
    </xdr:to>
    <xdr:pic>
      <xdr:nvPicPr>
        <xdr:cNvPr id="22" name="Picture 21">
          <a:extLst>
            <a:ext uri="{FF2B5EF4-FFF2-40B4-BE49-F238E27FC236}">
              <a16:creationId xmlns:a16="http://schemas.microsoft.com/office/drawing/2014/main" id="{BC81621B-7DA3-C15C-2EBC-74471B3782D9}"/>
            </a:ext>
          </a:extLst>
        </xdr:cNvPr>
        <xdr:cNvPicPr>
          <a:picLocks noChangeAspect="1"/>
        </xdr:cNvPicPr>
      </xdr:nvPicPr>
      <xdr:blipFill>
        <a:blip xmlns:r="http://schemas.openxmlformats.org/officeDocument/2006/relationships" r:embed="rId5"/>
        <a:stretch>
          <a:fillRect/>
        </a:stretch>
      </xdr:blipFill>
      <xdr:spPr>
        <a:xfrm>
          <a:off x="63073018" y="3777155"/>
          <a:ext cx="7772400" cy="3034937"/>
        </a:xfrm>
        <a:prstGeom prst="rect">
          <a:avLst/>
        </a:prstGeom>
      </xdr:spPr>
    </xdr:pic>
    <xdr:clientData/>
  </xdr:twoCellAnchor>
  <xdr:twoCellAnchor editAs="oneCell">
    <xdr:from>
      <xdr:col>12</xdr:col>
      <xdr:colOff>48833</xdr:colOff>
      <xdr:row>37</xdr:row>
      <xdr:rowOff>189322</xdr:rowOff>
    </xdr:from>
    <xdr:to>
      <xdr:col>21</xdr:col>
      <xdr:colOff>529239</xdr:colOff>
      <xdr:row>81</xdr:row>
      <xdr:rowOff>145032</xdr:rowOff>
    </xdr:to>
    <xdr:pic>
      <xdr:nvPicPr>
        <xdr:cNvPr id="23" name="Picture 22">
          <a:extLst>
            <a:ext uri="{FF2B5EF4-FFF2-40B4-BE49-F238E27FC236}">
              <a16:creationId xmlns:a16="http://schemas.microsoft.com/office/drawing/2014/main" id="{48D0D681-832E-A18C-2CE7-D1A46864C048}"/>
            </a:ext>
          </a:extLst>
        </xdr:cNvPr>
        <xdr:cNvPicPr>
          <a:picLocks noChangeAspect="1"/>
        </xdr:cNvPicPr>
      </xdr:nvPicPr>
      <xdr:blipFill>
        <a:blip xmlns:r="http://schemas.openxmlformats.org/officeDocument/2006/relationships" r:embed="rId6"/>
        <a:stretch>
          <a:fillRect/>
        </a:stretch>
      </xdr:blipFill>
      <xdr:spPr>
        <a:xfrm>
          <a:off x="28074068" y="7775228"/>
          <a:ext cx="7767990" cy="8956515"/>
        </a:xfrm>
        <a:prstGeom prst="rect">
          <a:avLst/>
        </a:prstGeom>
      </xdr:spPr>
    </xdr:pic>
    <xdr:clientData/>
  </xdr:twoCellAnchor>
  <xdr:twoCellAnchor editAs="oneCell">
    <xdr:from>
      <xdr:col>21</xdr:col>
      <xdr:colOff>609430</xdr:colOff>
      <xdr:row>43</xdr:row>
      <xdr:rowOff>42619</xdr:rowOff>
    </xdr:from>
    <xdr:to>
      <xdr:col>29</xdr:col>
      <xdr:colOff>560276</xdr:colOff>
      <xdr:row>90</xdr:row>
      <xdr:rowOff>152686</xdr:rowOff>
    </xdr:to>
    <xdr:pic>
      <xdr:nvPicPr>
        <xdr:cNvPr id="24" name="Picture 23">
          <a:extLst>
            <a:ext uri="{FF2B5EF4-FFF2-40B4-BE49-F238E27FC236}">
              <a16:creationId xmlns:a16="http://schemas.microsoft.com/office/drawing/2014/main" id="{1A072577-4FF8-DBEC-713D-5EE78E72BD2D}"/>
            </a:ext>
          </a:extLst>
        </xdr:cNvPr>
        <xdr:cNvPicPr>
          <a:picLocks noChangeAspect="1"/>
        </xdr:cNvPicPr>
      </xdr:nvPicPr>
      <xdr:blipFill>
        <a:blip xmlns:r="http://schemas.openxmlformats.org/officeDocument/2006/relationships" r:embed="rId7"/>
        <a:stretch>
          <a:fillRect/>
        </a:stretch>
      </xdr:blipFill>
      <xdr:spPr>
        <a:xfrm>
          <a:off x="35922249" y="8855908"/>
          <a:ext cx="6428698" cy="9724563"/>
        </a:xfrm>
        <a:prstGeom prst="rect">
          <a:avLst/>
        </a:prstGeom>
      </xdr:spPr>
    </xdr:pic>
    <xdr:clientData/>
  </xdr:twoCellAnchor>
  <xdr:twoCellAnchor editAs="oneCell">
    <xdr:from>
      <xdr:col>30</xdr:col>
      <xdr:colOff>143480</xdr:colOff>
      <xdr:row>56</xdr:row>
      <xdr:rowOff>2436</xdr:rowOff>
    </xdr:from>
    <xdr:to>
      <xdr:col>39</xdr:col>
      <xdr:colOff>568022</xdr:colOff>
      <xdr:row>74</xdr:row>
      <xdr:rowOff>71531</xdr:rowOff>
    </xdr:to>
    <xdr:pic>
      <xdr:nvPicPr>
        <xdr:cNvPr id="25" name="Picture 24">
          <a:extLst>
            <a:ext uri="{FF2B5EF4-FFF2-40B4-BE49-F238E27FC236}">
              <a16:creationId xmlns:a16="http://schemas.microsoft.com/office/drawing/2014/main" id="{D3D9BC8B-1F87-A73A-8886-A2858B23AF7D}"/>
            </a:ext>
          </a:extLst>
        </xdr:cNvPr>
        <xdr:cNvPicPr>
          <a:picLocks noChangeAspect="1"/>
        </xdr:cNvPicPr>
      </xdr:nvPicPr>
      <xdr:blipFill>
        <a:blip xmlns:r="http://schemas.openxmlformats.org/officeDocument/2006/relationships" r:embed="rId8"/>
        <a:stretch>
          <a:fillRect/>
        </a:stretch>
      </xdr:blipFill>
      <xdr:spPr>
        <a:xfrm>
          <a:off x="42743883" y="11475053"/>
          <a:ext cx="7712126" cy="3751243"/>
        </a:xfrm>
        <a:prstGeom prst="rect">
          <a:avLst/>
        </a:prstGeom>
      </xdr:spPr>
    </xdr:pic>
    <xdr:clientData/>
  </xdr:twoCellAnchor>
  <xdr:twoCellAnchor editAs="oneCell">
    <xdr:from>
      <xdr:col>12</xdr:col>
      <xdr:colOff>805699</xdr:colOff>
      <xdr:row>186</xdr:row>
      <xdr:rowOff>95591</xdr:rowOff>
    </xdr:from>
    <xdr:to>
      <xdr:col>27</xdr:col>
      <xdr:colOff>500595</xdr:colOff>
      <xdr:row>215</xdr:row>
      <xdr:rowOff>128618</xdr:rowOff>
    </xdr:to>
    <xdr:pic>
      <xdr:nvPicPr>
        <xdr:cNvPr id="28" name="Picture 27">
          <a:extLst>
            <a:ext uri="{FF2B5EF4-FFF2-40B4-BE49-F238E27FC236}">
              <a16:creationId xmlns:a16="http://schemas.microsoft.com/office/drawing/2014/main" id="{5CA7736F-6C04-164F-B105-B09C467416B9}"/>
            </a:ext>
          </a:extLst>
        </xdr:cNvPr>
        <xdr:cNvPicPr>
          <a:picLocks noChangeAspect="1"/>
        </xdr:cNvPicPr>
      </xdr:nvPicPr>
      <xdr:blipFill>
        <a:blip xmlns:r="http://schemas.openxmlformats.org/officeDocument/2006/relationships" r:embed="rId9"/>
        <a:stretch>
          <a:fillRect/>
        </a:stretch>
      </xdr:blipFill>
      <xdr:spPr>
        <a:xfrm>
          <a:off x="45405914" y="39656774"/>
          <a:ext cx="11985219" cy="5973349"/>
        </a:xfrm>
        <a:prstGeom prst="rect">
          <a:avLst/>
        </a:prstGeom>
      </xdr:spPr>
    </xdr:pic>
    <xdr:clientData/>
  </xdr:twoCellAnchor>
  <xdr:twoCellAnchor editAs="oneCell">
    <xdr:from>
      <xdr:col>13</xdr:col>
      <xdr:colOff>0</xdr:colOff>
      <xdr:row>153</xdr:row>
      <xdr:rowOff>0</xdr:rowOff>
    </xdr:from>
    <xdr:to>
      <xdr:col>28</xdr:col>
      <xdr:colOff>423103</xdr:colOff>
      <xdr:row>183</xdr:row>
      <xdr:rowOff>6843</xdr:rowOff>
    </xdr:to>
    <xdr:pic>
      <xdr:nvPicPr>
        <xdr:cNvPr id="31" name="Picture 30">
          <a:extLst>
            <a:ext uri="{FF2B5EF4-FFF2-40B4-BE49-F238E27FC236}">
              <a16:creationId xmlns:a16="http://schemas.microsoft.com/office/drawing/2014/main" id="{6628DC06-24B2-0244-BDB3-717C50682F0D}"/>
            </a:ext>
          </a:extLst>
        </xdr:cNvPr>
        <xdr:cNvPicPr>
          <a:picLocks noChangeAspect="1"/>
        </xdr:cNvPicPr>
      </xdr:nvPicPr>
      <xdr:blipFill>
        <a:blip xmlns:r="http://schemas.openxmlformats.org/officeDocument/2006/relationships" r:embed="rId10"/>
        <a:stretch>
          <a:fillRect/>
        </a:stretch>
      </xdr:blipFill>
      <xdr:spPr>
        <a:xfrm>
          <a:off x="45419570" y="32801505"/>
          <a:ext cx="12713426" cy="6152005"/>
        </a:xfrm>
        <a:prstGeom prst="rect">
          <a:avLst/>
        </a:prstGeom>
      </xdr:spPr>
    </xdr:pic>
    <xdr:clientData/>
  </xdr:twoCellAnchor>
  <xdr:twoCellAnchor editAs="oneCell">
    <xdr:from>
      <xdr:col>13</xdr:col>
      <xdr:colOff>0</xdr:colOff>
      <xdr:row>217</xdr:row>
      <xdr:rowOff>0</xdr:rowOff>
    </xdr:from>
    <xdr:to>
      <xdr:col>28</xdr:col>
      <xdr:colOff>316983</xdr:colOff>
      <xdr:row>247</xdr:row>
      <xdr:rowOff>28913</xdr:rowOff>
    </xdr:to>
    <xdr:pic>
      <xdr:nvPicPr>
        <xdr:cNvPr id="32" name="Picture 31">
          <a:extLst>
            <a:ext uri="{FF2B5EF4-FFF2-40B4-BE49-F238E27FC236}">
              <a16:creationId xmlns:a16="http://schemas.microsoft.com/office/drawing/2014/main" id="{F6AC37D5-E846-E849-906A-7C2F572A12B3}"/>
            </a:ext>
          </a:extLst>
        </xdr:cNvPr>
        <xdr:cNvPicPr>
          <a:picLocks noChangeAspect="1"/>
        </xdr:cNvPicPr>
      </xdr:nvPicPr>
      <xdr:blipFill>
        <a:blip xmlns:r="http://schemas.openxmlformats.org/officeDocument/2006/relationships" r:embed="rId11"/>
        <a:stretch>
          <a:fillRect/>
        </a:stretch>
      </xdr:blipFill>
      <xdr:spPr>
        <a:xfrm>
          <a:off x="45419570" y="45911183"/>
          <a:ext cx="12607306" cy="61740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koenvanbemmelen/work/etdataset/nodes_source_analyses/energy/energy/energy_heat_heatpump_waste_water_water_ts_mt_electricity.converter.xslx.xlsx" TargetMode="External"/><Relationship Id="rId1" Type="http://schemas.openxmlformats.org/officeDocument/2006/relationships/externalLinkPath" Target="energy_heat_heatpump_waste_water_water_ts_mt_electricity.converter.xsl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
      <sheetName val="Dashboard"/>
      <sheetName val="Research data"/>
      <sheetName val="Sources"/>
      <sheetName val="Notes"/>
    </sheetNames>
    <sheetDataSet>
      <sheetData sheetId="0" refreshError="1"/>
      <sheetData sheetId="1" refreshError="1"/>
      <sheetData sheetId="2" refreshError="1"/>
      <sheetData sheetId="3">
        <row r="7">
          <cell r="D7" t="str">
            <v>IF Technology - Kengetallen aquathermie</v>
          </cell>
        </row>
        <row r="8">
          <cell r="D8" t="str">
            <v>WarmingUp - Gedetailleerde kostenberekening aquathermie</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Koen van Bemmelen" id="{F990B93D-9745-7A4A-813A-528B8E7C83F9}" userId="S::koen.vanbemmelen@quintel.com::3e1b4bb7-59fe-4b2c-b92b-6e594f4088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3-10-16T10:10:36.14" personId="{F990B93D-9745-7A4A-813A-528B8E7C83F9}" id="{345BE5E5-A823-0240-970A-4F77B49CE08B}">
    <text>Deze waarde verschilt enigszins van de vermelde 180 TJ naast de grafiek. Erg?</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3320312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130</v>
      </c>
    </row>
    <row r="5" spans="1:3">
      <c r="A5" s="1"/>
      <c r="B5" s="4" t="s">
        <v>39</v>
      </c>
      <c r="C5" s="5" t="s">
        <v>131</v>
      </c>
    </row>
    <row r="6" spans="1:3">
      <c r="A6" s="1"/>
      <c r="B6" s="6" t="s">
        <v>12</v>
      </c>
      <c r="C6" s="7" t="s">
        <v>13</v>
      </c>
    </row>
    <row r="7" spans="1:3">
      <c r="A7" s="1"/>
      <c r="B7" s="8"/>
      <c r="C7" s="8"/>
    </row>
    <row r="8" spans="1:3">
      <c r="A8" s="1"/>
      <c r="B8" s="8"/>
      <c r="C8" s="8"/>
    </row>
    <row r="9" spans="1:3">
      <c r="A9" s="1"/>
      <c r="B9" s="64" t="s">
        <v>24</v>
      </c>
      <c r="C9" s="65"/>
    </row>
    <row r="10" spans="1:3">
      <c r="A10" s="1"/>
      <c r="B10" s="66"/>
      <c r="C10" s="67"/>
    </row>
    <row r="11" spans="1:3">
      <c r="A11" s="1"/>
      <c r="B11" s="66" t="s">
        <v>25</v>
      </c>
      <c r="C11" s="68" t="s">
        <v>26</v>
      </c>
    </row>
    <row r="12" spans="1:3" ht="17" thickBot="1">
      <c r="A12" s="1"/>
      <c r="B12" s="66"/>
      <c r="C12" s="13" t="s">
        <v>27</v>
      </c>
    </row>
    <row r="13" spans="1:3" ht="17" thickBot="1">
      <c r="A13" s="1"/>
      <c r="B13" s="66"/>
      <c r="C13" s="69" t="s">
        <v>28</v>
      </c>
    </row>
    <row r="14" spans="1:3">
      <c r="A14" s="1"/>
      <c r="B14" s="66"/>
      <c r="C14" s="67" t="s">
        <v>29</v>
      </c>
    </row>
    <row r="15" spans="1:3">
      <c r="A15" s="1"/>
      <c r="B15" s="66"/>
      <c r="C15" s="67"/>
    </row>
    <row r="16" spans="1:3">
      <c r="A16" s="1"/>
      <c r="B16" s="66" t="s">
        <v>30</v>
      </c>
      <c r="C16" s="70" t="s">
        <v>31</v>
      </c>
    </row>
    <row r="17" spans="1:3">
      <c r="A17" s="1"/>
      <c r="B17" s="66"/>
      <c r="C17" s="71" t="s">
        <v>32</v>
      </c>
    </row>
    <row r="18" spans="1:3">
      <c r="A18" s="1"/>
      <c r="B18" s="66"/>
      <c r="C18" s="72" t="s">
        <v>33</v>
      </c>
    </row>
    <row r="19" spans="1:3">
      <c r="A19" s="1"/>
      <c r="B19" s="66"/>
      <c r="C19" s="73" t="s">
        <v>34</v>
      </c>
    </row>
    <row r="20" spans="1:3">
      <c r="A20" s="1"/>
      <c r="B20" s="74"/>
      <c r="C20" s="75" t="s">
        <v>35</v>
      </c>
    </row>
    <row r="21" spans="1:3">
      <c r="A21" s="1"/>
      <c r="B21" s="74"/>
      <c r="C21" s="76" t="s">
        <v>36</v>
      </c>
    </row>
    <row r="22" spans="1:3">
      <c r="A22" s="1"/>
      <c r="B22" s="74"/>
      <c r="C22" s="77" t="s">
        <v>37</v>
      </c>
    </row>
    <row r="23" spans="1:3">
      <c r="A23" s="1"/>
      <c r="B23" s="74"/>
      <c r="C23" s="78"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66"/>
  <sheetViews>
    <sheetView workbookViewId="0">
      <selection activeCell="I15" sqref="I15"/>
    </sheetView>
  </sheetViews>
  <sheetFormatPr baseColWidth="10" defaultColWidth="10.6640625" defaultRowHeight="16"/>
  <cols>
    <col min="1" max="1" width="3.33203125" style="33" customWidth="1"/>
    <col min="2" max="2" width="3.6640625" style="33" customWidth="1"/>
    <col min="3" max="3" width="51.5" style="33" customWidth="1"/>
    <col min="4" max="4" width="9.33203125" style="33" customWidth="1"/>
    <col min="5" max="5" width="15.33203125" style="33" customWidth="1"/>
    <col min="6" max="6" width="4.6640625" style="33" customWidth="1"/>
    <col min="7" max="7" width="37.83203125" style="33" customWidth="1"/>
    <col min="8" max="8" width="5.1640625" style="33" customWidth="1"/>
    <col min="9" max="9" width="42.5" style="33" customWidth="1"/>
    <col min="10" max="10" width="5.33203125" style="33" customWidth="1"/>
    <col min="11" max="16384" width="10.6640625" style="33"/>
  </cols>
  <sheetData>
    <row r="2" spans="1:11">
      <c r="B2" s="179" t="s">
        <v>81</v>
      </c>
      <c r="C2" s="180"/>
      <c r="D2" s="180"/>
      <c r="E2" s="181"/>
    </row>
    <row r="3" spans="1:11">
      <c r="B3" s="182"/>
      <c r="C3" s="183"/>
      <c r="D3" s="183"/>
      <c r="E3" s="184"/>
    </row>
    <row r="4" spans="1:11">
      <c r="B4" s="182"/>
      <c r="C4" s="183"/>
      <c r="D4" s="183"/>
      <c r="E4" s="184"/>
    </row>
    <row r="5" spans="1:11">
      <c r="B5" s="185"/>
      <c r="C5" s="186"/>
      <c r="D5" s="186"/>
      <c r="E5" s="187"/>
    </row>
    <row r="7" spans="1:11" ht="17" thickBot="1"/>
    <row r="8" spans="1:11">
      <c r="B8" s="34"/>
      <c r="C8" s="19"/>
      <c r="D8" s="19"/>
      <c r="E8" s="19"/>
      <c r="F8" s="19"/>
      <c r="G8" s="19"/>
      <c r="H8" s="19"/>
      <c r="I8" s="19"/>
      <c r="J8" s="35"/>
    </row>
    <row r="9" spans="1:11" s="13" customFormat="1">
      <c r="B9" s="23"/>
      <c r="C9" s="16" t="s">
        <v>18</v>
      </c>
      <c r="D9" s="17" t="s">
        <v>7</v>
      </c>
      <c r="E9" s="15" t="s">
        <v>3</v>
      </c>
      <c r="F9" s="16"/>
      <c r="G9" s="16" t="s">
        <v>6</v>
      </c>
      <c r="H9" s="16"/>
      <c r="I9" s="16" t="s">
        <v>0</v>
      </c>
      <c r="J9" s="81"/>
    </row>
    <row r="10" spans="1:11" s="13" customFormat="1">
      <c r="B10" s="24"/>
      <c r="D10" s="31"/>
      <c r="J10" s="14"/>
    </row>
    <row r="11" spans="1:11" s="13" customFormat="1" ht="29" customHeight="1" thickBot="1">
      <c r="B11" s="24"/>
      <c r="C11" s="13" t="s">
        <v>42</v>
      </c>
      <c r="D11" s="31"/>
      <c r="J11" s="14"/>
    </row>
    <row r="12" spans="1:11" ht="17" thickBot="1">
      <c r="A12" s="13"/>
      <c r="B12" s="24"/>
      <c r="C12" s="121" t="s">
        <v>74</v>
      </c>
      <c r="D12" s="20"/>
      <c r="E12" s="38">
        <f>'Research data'!H7</f>
        <v>5.7</v>
      </c>
      <c r="F12" s="36"/>
      <c r="G12" s="124" t="s">
        <v>76</v>
      </c>
      <c r="H12" s="30"/>
      <c r="I12" s="127" t="str">
        <f>'Research data'!$J$4</f>
        <v>WarmingUp</v>
      </c>
      <c r="J12" s="14"/>
      <c r="K12" s="13"/>
    </row>
    <row r="13" spans="1:11" ht="17" thickBot="1">
      <c r="A13" s="90"/>
      <c r="B13" s="91"/>
      <c r="C13" s="130" t="s">
        <v>80</v>
      </c>
      <c r="D13" s="22"/>
      <c r="E13" s="38">
        <f>'Research data'!H8</f>
        <v>0</v>
      </c>
      <c r="F13" s="88"/>
      <c r="G13" s="120"/>
      <c r="H13" s="88"/>
      <c r="I13" s="144" t="s">
        <v>84</v>
      </c>
      <c r="J13" s="93"/>
    </row>
    <row r="14" spans="1:11" ht="17" thickBot="1">
      <c r="A14" s="13"/>
      <c r="B14" s="24"/>
      <c r="C14" s="130" t="s">
        <v>78</v>
      </c>
      <c r="D14" s="20"/>
      <c r="E14" s="146">
        <f>ROUND('Research data'!H9,3)</f>
        <v>0.71399999999999997</v>
      </c>
      <c r="F14" s="36"/>
      <c r="G14" s="131"/>
      <c r="H14" s="30"/>
      <c r="I14" s="127" t="str">
        <f>'Research data'!$K$4</f>
        <v>IF</v>
      </c>
      <c r="J14" s="14"/>
      <c r="K14" s="13"/>
    </row>
    <row r="15" spans="1:11" ht="17" thickBot="1">
      <c r="A15" s="13"/>
      <c r="B15" s="24"/>
      <c r="C15" s="130" t="s">
        <v>79</v>
      </c>
      <c r="D15" s="20"/>
      <c r="E15" s="146">
        <f>ROUND('Research data'!H10,3)</f>
        <v>0.28599999999999998</v>
      </c>
      <c r="F15" s="36"/>
      <c r="G15" s="120" t="s">
        <v>73</v>
      </c>
      <c r="H15" s="30"/>
      <c r="I15" s="127" t="str">
        <f>'Research data'!$K$4</f>
        <v>IF</v>
      </c>
      <c r="J15" s="14"/>
      <c r="K15" s="13"/>
    </row>
    <row r="16" spans="1:11" ht="17" thickBot="1">
      <c r="A16" s="13"/>
      <c r="B16" s="24"/>
      <c r="C16" s="134" t="s">
        <v>82</v>
      </c>
      <c r="D16" s="20" t="s">
        <v>2</v>
      </c>
      <c r="E16" s="38">
        <f>'Research data'!H11</f>
        <v>1</v>
      </c>
      <c r="F16" s="36"/>
      <c r="G16" s="88"/>
      <c r="H16" s="30"/>
      <c r="I16" s="144" t="s">
        <v>84</v>
      </c>
      <c r="J16" s="14"/>
      <c r="K16" s="13"/>
    </row>
    <row r="17" spans="1:10" ht="17" thickBot="1">
      <c r="A17" s="90"/>
      <c r="B17" s="91"/>
      <c r="C17" s="135" t="s">
        <v>61</v>
      </c>
      <c r="D17" s="22"/>
      <c r="E17" s="143">
        <f>ROUND('Research data'!H12,0)</f>
        <v>6000</v>
      </c>
      <c r="F17" s="88"/>
      <c r="G17" s="88"/>
      <c r="H17" s="88"/>
      <c r="I17" s="127" t="str">
        <f>'Research data'!$J$4</f>
        <v>WarmingUp</v>
      </c>
      <c r="J17" s="93"/>
    </row>
    <row r="18" spans="1:10" ht="17" thickBot="1">
      <c r="B18" s="91"/>
      <c r="C18" s="90" t="s">
        <v>50</v>
      </c>
      <c r="D18" s="22" t="s">
        <v>2</v>
      </c>
      <c r="E18" s="38">
        <f>'Research data'!H13</f>
        <v>1</v>
      </c>
      <c r="F18" s="88"/>
      <c r="G18" s="88"/>
      <c r="H18" s="88"/>
      <c r="I18" s="144" t="s">
        <v>84</v>
      </c>
      <c r="J18" s="93"/>
    </row>
    <row r="19" spans="1:10">
      <c r="B19" s="37"/>
      <c r="J19" s="82"/>
    </row>
    <row r="20" spans="1:10" ht="17" thickBot="1">
      <c r="B20" s="37"/>
      <c r="C20" s="13" t="s">
        <v>41</v>
      </c>
      <c r="J20" s="82"/>
    </row>
    <row r="21" spans="1:10" ht="17" thickBot="1">
      <c r="B21" s="37"/>
      <c r="C21" s="33" t="s">
        <v>21</v>
      </c>
      <c r="D21" s="22" t="s">
        <v>19</v>
      </c>
      <c r="E21" s="38">
        <f>'Research data'!H16</f>
        <v>16258000</v>
      </c>
      <c r="F21" s="36"/>
      <c r="G21" s="36" t="s">
        <v>5</v>
      </c>
      <c r="H21" s="36"/>
      <c r="I21" s="127" t="str">
        <f>'Research data'!$J$4</f>
        <v>WarmingUp</v>
      </c>
      <c r="J21" s="82"/>
    </row>
    <row r="22" spans="1:10" ht="15" customHeight="1" thickBot="1">
      <c r="B22" s="37"/>
      <c r="C22" s="33" t="s">
        <v>22</v>
      </c>
      <c r="D22" s="22" t="s">
        <v>47</v>
      </c>
      <c r="E22" s="38">
        <f>'Research data'!H17</f>
        <v>2700000</v>
      </c>
      <c r="F22" s="36"/>
      <c r="G22" s="114" t="s">
        <v>71</v>
      </c>
      <c r="H22" s="36"/>
      <c r="I22" s="127" t="str">
        <f>'Research data'!$J$4</f>
        <v>WarmingUp</v>
      </c>
      <c r="J22" s="82"/>
    </row>
    <row r="23" spans="1:10" ht="17" thickBot="1">
      <c r="B23" s="107"/>
      <c r="C23" s="136" t="s">
        <v>65</v>
      </c>
      <c r="D23" s="109" t="s">
        <v>59</v>
      </c>
      <c r="E23" s="38">
        <f>'Research data'!H18</f>
        <v>0</v>
      </c>
      <c r="F23" s="110"/>
      <c r="G23" s="108" t="s">
        <v>60</v>
      </c>
      <c r="H23" s="110"/>
      <c r="I23" s="144" t="s">
        <v>84</v>
      </c>
      <c r="J23" s="111"/>
    </row>
    <row r="24" spans="1:10" ht="17" thickBot="1">
      <c r="B24" s="107"/>
      <c r="C24" s="136" t="s">
        <v>63</v>
      </c>
      <c r="D24" s="109"/>
      <c r="E24" s="38">
        <f>'Research data'!H19</f>
        <v>0</v>
      </c>
      <c r="F24" s="110"/>
      <c r="G24" s="113" t="s">
        <v>67</v>
      </c>
      <c r="H24" s="110"/>
      <c r="I24" s="144" t="s">
        <v>84</v>
      </c>
      <c r="J24" s="111"/>
    </row>
    <row r="25" spans="1:10" ht="17" thickBot="1">
      <c r="B25" s="107"/>
      <c r="C25" s="136" t="s">
        <v>64</v>
      </c>
      <c r="D25" s="109"/>
      <c r="E25" s="38">
        <f>'Research data'!H20</f>
        <v>0</v>
      </c>
      <c r="F25" s="110"/>
      <c r="G25" s="113" t="s">
        <v>68</v>
      </c>
      <c r="H25" s="110"/>
      <c r="I25" s="144" t="s">
        <v>84</v>
      </c>
      <c r="J25" s="111"/>
    </row>
    <row r="26" spans="1:10" ht="17" thickBot="1">
      <c r="B26" s="107"/>
      <c r="C26" s="137" t="s">
        <v>72</v>
      </c>
      <c r="D26" s="109"/>
      <c r="E26" s="38">
        <f>'Research data'!H21</f>
        <v>0</v>
      </c>
      <c r="F26" s="110"/>
      <c r="G26" s="113" t="s">
        <v>69</v>
      </c>
      <c r="H26" s="110"/>
      <c r="I26" s="144" t="s">
        <v>84</v>
      </c>
      <c r="J26" s="111"/>
    </row>
    <row r="27" spans="1:10" ht="17" thickBot="1">
      <c r="B27" s="107"/>
      <c r="C27" s="136" t="s">
        <v>66</v>
      </c>
      <c r="D27" s="109"/>
      <c r="E27" s="38">
        <f>'Research data'!H22</f>
        <v>0</v>
      </c>
      <c r="F27" s="110"/>
      <c r="G27" s="114" t="s">
        <v>70</v>
      </c>
      <c r="H27" s="110"/>
      <c r="I27" s="144" t="s">
        <v>84</v>
      </c>
      <c r="J27" s="111"/>
    </row>
    <row r="28" spans="1:10" ht="17" thickBot="1">
      <c r="A28" s="90"/>
      <c r="B28" s="91"/>
      <c r="C28" s="90" t="s">
        <v>52</v>
      </c>
      <c r="D28" s="22" t="s">
        <v>53</v>
      </c>
      <c r="E28" s="145">
        <f>'Research data'!H23</f>
        <v>0.06</v>
      </c>
      <c r="F28" s="88"/>
      <c r="G28" s="155" t="s">
        <v>128</v>
      </c>
      <c r="H28" s="88"/>
      <c r="I28" s="127" t="str">
        <f>'Research data'!$J$4</f>
        <v>WarmingUp</v>
      </c>
      <c r="J28" s="93"/>
    </row>
    <row r="29" spans="1:10" ht="17" thickBot="1">
      <c r="A29" s="90"/>
      <c r="B29" s="91"/>
      <c r="C29" s="90" t="s">
        <v>54</v>
      </c>
      <c r="D29" s="22" t="s">
        <v>55</v>
      </c>
      <c r="E29" s="38">
        <f>'Research data'!H24</f>
        <v>0</v>
      </c>
      <c r="F29" s="88"/>
      <c r="G29" s="88"/>
      <c r="H29" s="88"/>
      <c r="I29" s="144" t="s">
        <v>84</v>
      </c>
      <c r="J29" s="93"/>
    </row>
    <row r="30" spans="1:10">
      <c r="A30" s="90"/>
      <c r="B30" s="91"/>
      <c r="C30" s="90"/>
      <c r="D30" s="22"/>
      <c r="E30" s="95"/>
      <c r="F30" s="88"/>
      <c r="G30" s="88"/>
      <c r="H30" s="88"/>
      <c r="I30" s="90"/>
      <c r="J30" s="93"/>
    </row>
    <row r="31" spans="1:10" ht="17" thickBot="1">
      <c r="A31" s="90"/>
      <c r="B31" s="91"/>
      <c r="C31" s="13" t="s">
        <v>4</v>
      </c>
      <c r="D31" s="83"/>
      <c r="E31" s="95"/>
      <c r="F31" s="90"/>
      <c r="H31" s="90"/>
      <c r="I31" s="90"/>
      <c r="J31" s="93"/>
    </row>
    <row r="32" spans="1:10" ht="17" thickBot="1">
      <c r="A32" s="90"/>
      <c r="B32" s="91"/>
      <c r="C32" s="90" t="s">
        <v>23</v>
      </c>
      <c r="D32" s="22" t="s">
        <v>1</v>
      </c>
      <c r="E32" s="38">
        <f>'Research data'!H27</f>
        <v>30</v>
      </c>
      <c r="F32" s="88"/>
      <c r="G32" s="88" t="s">
        <v>58</v>
      </c>
      <c r="H32" s="88"/>
      <c r="I32" s="127" t="str">
        <f>IF(LEN('Research data'!J27)&gt;=1,'Research data'!J$4,'Research data'!L$4)</f>
        <v>WarmingUp</v>
      </c>
      <c r="J32" s="93"/>
    </row>
    <row r="33" spans="1:10" ht="17" thickBot="1">
      <c r="A33" s="90"/>
      <c r="B33" s="91"/>
      <c r="C33" s="90" t="s">
        <v>56</v>
      </c>
      <c r="D33" s="22" t="s">
        <v>1</v>
      </c>
      <c r="E33" s="38">
        <f>'Research data'!H28</f>
        <v>0</v>
      </c>
      <c r="F33" s="88"/>
      <c r="G33" s="88" t="s">
        <v>57</v>
      </c>
      <c r="H33" s="88"/>
      <c r="I33" s="144" t="s">
        <v>84</v>
      </c>
      <c r="J33" s="93"/>
    </row>
    <row r="34" spans="1:10" ht="17" thickBot="1">
      <c r="A34" s="90"/>
      <c r="B34" s="91"/>
      <c r="C34" s="90" t="s">
        <v>20</v>
      </c>
      <c r="D34" s="22" t="s">
        <v>2</v>
      </c>
      <c r="E34" s="38">
        <f>'Research data'!H29</f>
        <v>0</v>
      </c>
      <c r="F34" s="88"/>
      <c r="G34" s="88"/>
      <c r="H34" s="88"/>
      <c r="I34" s="144" t="s">
        <v>84</v>
      </c>
      <c r="J34" s="93"/>
    </row>
    <row r="35" spans="1:10">
      <c r="A35" s="90"/>
      <c r="B35" s="91"/>
      <c r="C35" s="130"/>
      <c r="D35" s="22"/>
      <c r="E35" s="22"/>
      <c r="F35" s="22"/>
      <c r="G35" s="22"/>
      <c r="H35" s="88"/>
      <c r="I35" s="88"/>
      <c r="J35" s="93"/>
    </row>
    <row r="36" spans="1:10" ht="17" thickBot="1">
      <c r="A36" s="90"/>
      <c r="B36" s="96"/>
      <c r="C36" s="97"/>
      <c r="D36" s="138"/>
      <c r="E36" s="132"/>
      <c r="F36" s="139"/>
      <c r="G36" s="139"/>
      <c r="H36" s="139"/>
      <c r="I36" s="133"/>
      <c r="J36" s="98"/>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C39" s="128"/>
      <c r="D39" s="90"/>
      <c r="E39" s="90"/>
      <c r="F39" s="90"/>
      <c r="G39" s="90"/>
      <c r="H39" s="90"/>
      <c r="I39" s="90"/>
      <c r="J39" s="90"/>
    </row>
    <row r="40" spans="1:10">
      <c r="A40" s="90"/>
      <c r="B40" s="90"/>
      <c r="C40" s="129"/>
      <c r="E40" s="90"/>
      <c r="F40" s="90"/>
      <c r="G40" s="90"/>
      <c r="H40" s="90"/>
      <c r="I40" s="90"/>
      <c r="J40" s="90"/>
    </row>
    <row r="41" spans="1:10">
      <c r="A41" s="90"/>
      <c r="B41" s="90"/>
      <c r="C41" s="128"/>
      <c r="D41" s="90"/>
      <c r="E41" s="90"/>
      <c r="F41" s="90"/>
      <c r="G41" s="90"/>
      <c r="H41" s="90"/>
      <c r="I41" s="90"/>
      <c r="J41" s="90"/>
    </row>
    <row r="42" spans="1:10">
      <c r="A42" s="90"/>
      <c r="B42" s="90"/>
      <c r="D42" s="90"/>
      <c r="E42" s="90"/>
      <c r="F42" s="90"/>
      <c r="G42" s="90"/>
      <c r="H42" s="90"/>
      <c r="I42" s="90"/>
      <c r="J42" s="90"/>
    </row>
    <row r="43" spans="1:10">
      <c r="A43" s="90"/>
      <c r="B43" s="90"/>
      <c r="D43" s="90"/>
      <c r="E43" s="90"/>
      <c r="F43" s="90"/>
      <c r="G43" s="90"/>
      <c r="H43" s="90"/>
      <c r="I43" s="90"/>
      <c r="J43" s="90"/>
    </row>
    <row r="44" spans="1:10">
      <c r="A44" s="90"/>
      <c r="B44" s="90"/>
      <c r="D44" s="90"/>
      <c r="E44" s="90"/>
      <c r="F44" s="90"/>
      <c r="G44" s="90"/>
      <c r="H44" s="90"/>
      <c r="I44" s="90"/>
      <c r="J44" s="90"/>
    </row>
    <row r="45" spans="1:10">
      <c r="A45" s="90"/>
    </row>
    <row r="46" spans="1:10">
      <c r="A46" s="90"/>
      <c r="C46" s="129"/>
    </row>
    <row r="47" spans="1:10">
      <c r="C47" s="129"/>
    </row>
    <row r="48" spans="1:10">
      <c r="C48" s="129"/>
    </row>
    <row r="49" spans="3:3">
      <c r="C49" s="129"/>
    </row>
    <row r="50" spans="3:3">
      <c r="C50" s="129"/>
    </row>
    <row r="51" spans="3:3">
      <c r="C51" s="129"/>
    </row>
    <row r="52" spans="3:3">
      <c r="C52" s="129"/>
    </row>
    <row r="53" spans="3:3">
      <c r="C53" s="129"/>
    </row>
    <row r="54" spans="3:3">
      <c r="C54" s="129"/>
    </row>
    <row r="55" spans="3:3">
      <c r="C55" s="129"/>
    </row>
    <row r="56" spans="3:3">
      <c r="C56" s="129"/>
    </row>
    <row r="57" spans="3:3">
      <c r="C57" s="129"/>
    </row>
    <row r="58" spans="3:3">
      <c r="C58" s="129"/>
    </row>
    <row r="59" spans="3:3">
      <c r="C59" s="129"/>
    </row>
    <row r="60" spans="3:3">
      <c r="C60" s="129"/>
    </row>
    <row r="61" spans="3:3">
      <c r="C61" s="129"/>
    </row>
    <row r="62" spans="3:3">
      <c r="C62" s="129"/>
    </row>
    <row r="63" spans="3:3">
      <c r="C63" s="129"/>
    </row>
    <row r="64" spans="3:3">
      <c r="C64" s="129"/>
    </row>
    <row r="65" spans="3:3">
      <c r="C65" s="129"/>
    </row>
    <row r="66" spans="3:3">
      <c r="C66" s="129"/>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0"/>
  <sheetViews>
    <sheetView zoomScale="92" workbookViewId="0">
      <selection activeCell="J16" sqref="J16"/>
    </sheetView>
  </sheetViews>
  <sheetFormatPr baseColWidth="10" defaultColWidth="10.6640625" defaultRowHeight="16"/>
  <cols>
    <col min="1" max="1" width="3.6640625" style="39" customWidth="1"/>
    <col min="2" max="2" width="3" style="39" customWidth="1"/>
    <col min="3" max="3" width="52.1640625" style="39" bestFit="1" customWidth="1"/>
    <col min="4" max="4" width="16.6640625" style="39" hidden="1" customWidth="1"/>
    <col min="5" max="5" width="13.83203125" style="39" hidden="1" customWidth="1"/>
    <col min="6" max="6" width="10" style="39" customWidth="1"/>
    <col min="7" max="7" width="3" style="39" customWidth="1"/>
    <col min="8" max="8" width="14.83203125" style="39" customWidth="1"/>
    <col min="9" max="9" width="2.6640625" style="39" customWidth="1"/>
    <col min="10" max="12" width="15.83203125" style="39" customWidth="1"/>
    <col min="13" max="13" width="2.33203125" style="39" customWidth="1"/>
    <col min="14" max="14" width="37.33203125" style="39" customWidth="1"/>
    <col min="15" max="15" width="11" style="39" customWidth="1"/>
    <col min="16" max="16" width="2.5" style="39" customWidth="1"/>
    <col min="17" max="17" width="22.33203125" style="39" customWidth="1"/>
    <col min="18" max="16384" width="10.6640625" style="39"/>
  </cols>
  <sheetData>
    <row r="2" spans="1:17" ht="17" thickBot="1"/>
    <row r="3" spans="1:17">
      <c r="B3" s="40"/>
      <c r="C3" s="41"/>
      <c r="D3" s="41"/>
      <c r="E3" s="41"/>
      <c r="F3" s="41"/>
      <c r="G3" s="41"/>
      <c r="H3" s="41"/>
      <c r="I3" s="41"/>
      <c r="J3" s="41"/>
      <c r="K3" s="41"/>
      <c r="L3" s="41"/>
      <c r="M3" s="41"/>
      <c r="N3" s="41"/>
      <c r="O3" s="41"/>
      <c r="P3" s="41"/>
      <c r="Q3" s="41"/>
    </row>
    <row r="4" spans="1:17" s="13" customFormat="1">
      <c r="B4" s="24"/>
      <c r="C4" s="79" t="s">
        <v>18</v>
      </c>
      <c r="D4" s="9"/>
      <c r="E4" s="9"/>
      <c r="F4" s="79" t="s">
        <v>7</v>
      </c>
      <c r="G4" s="79"/>
      <c r="H4" s="79" t="s">
        <v>46</v>
      </c>
      <c r="I4" s="79"/>
      <c r="J4" s="79" t="s">
        <v>123</v>
      </c>
      <c r="K4" s="79" t="s">
        <v>124</v>
      </c>
      <c r="L4" s="79" t="s">
        <v>77</v>
      </c>
      <c r="M4" s="79"/>
      <c r="N4" s="79" t="s">
        <v>43</v>
      </c>
    </row>
    <row r="5" spans="1:17" ht="18" customHeight="1">
      <c r="B5" s="42"/>
      <c r="C5" s="45"/>
      <c r="D5" s="45"/>
      <c r="E5" s="45"/>
      <c r="H5" s="43"/>
      <c r="I5" s="43"/>
      <c r="J5" s="43"/>
      <c r="K5" s="43"/>
      <c r="L5" s="43"/>
      <c r="M5" s="43"/>
      <c r="N5" s="49"/>
    </row>
    <row r="6" spans="1:17" ht="18" customHeight="1" thickBot="1">
      <c r="B6" s="42"/>
      <c r="C6" s="12" t="s">
        <v>42</v>
      </c>
      <c r="D6" s="12"/>
      <c r="E6" s="12"/>
      <c r="F6" s="12"/>
      <c r="G6" s="32"/>
      <c r="H6" s="10"/>
      <c r="I6" s="10"/>
      <c r="J6" s="10"/>
      <c r="K6" s="10"/>
      <c r="L6" s="10"/>
      <c r="M6" s="10"/>
      <c r="N6" s="47"/>
    </row>
    <row r="7" spans="1:17" ht="17" thickBot="1">
      <c r="B7" s="42"/>
      <c r="C7" s="122" t="str">
        <f>Dashboard!C12</f>
        <v>heat_output_capacity</v>
      </c>
      <c r="D7" s="46"/>
      <c r="E7" s="46"/>
      <c r="F7" s="100" t="s">
        <v>49</v>
      </c>
      <c r="G7" s="80"/>
      <c r="H7" s="123">
        <f>J7</f>
        <v>5.7</v>
      </c>
      <c r="I7" s="43"/>
      <c r="J7" s="140">
        <f>Notes!H6</f>
        <v>5.7</v>
      </c>
      <c r="K7" s="43"/>
      <c r="L7" s="48"/>
      <c r="M7" s="43"/>
      <c r="N7" s="87"/>
    </row>
    <row r="8" spans="1:17" ht="17" thickBot="1">
      <c r="B8" s="42"/>
      <c r="C8" s="122" t="str">
        <f>Dashboard!C13</f>
        <v>electricity_output_capacity</v>
      </c>
      <c r="D8" s="46"/>
      <c r="E8" s="46"/>
      <c r="F8" s="100"/>
      <c r="G8" s="80"/>
      <c r="H8" s="123">
        <f>L8</f>
        <v>0</v>
      </c>
      <c r="I8" s="43"/>
      <c r="J8" s="43"/>
      <c r="K8" s="43"/>
      <c r="L8" s="140">
        <v>0</v>
      </c>
      <c r="M8" s="43"/>
      <c r="N8" s="87"/>
    </row>
    <row r="9" spans="1:17" ht="17" thickBot="1">
      <c r="B9" s="42"/>
      <c r="C9" s="122" t="str">
        <f>Dashboard!C14</f>
        <v>input.ambient_heat</v>
      </c>
      <c r="D9" s="46"/>
      <c r="E9" s="46"/>
      <c r="F9" s="100"/>
      <c r="G9" s="80"/>
      <c r="H9" s="158">
        <f>K9</f>
        <v>0.7142857142857143</v>
      </c>
      <c r="I9" s="43"/>
      <c r="K9" s="156">
        <f>1-K10</f>
        <v>0.7142857142857143</v>
      </c>
      <c r="L9" s="48"/>
      <c r="M9" s="43"/>
      <c r="N9" s="87"/>
    </row>
    <row r="10" spans="1:17" ht="17" thickBot="1">
      <c r="B10" s="42"/>
      <c r="C10" s="122" t="str">
        <f>Dashboard!C15</f>
        <v>input.electricity</v>
      </c>
      <c r="D10" s="46"/>
      <c r="E10" s="46"/>
      <c r="F10" s="100"/>
      <c r="G10" s="80"/>
      <c r="H10" s="158">
        <f>K10</f>
        <v>0.2857142857142857</v>
      </c>
      <c r="I10" s="43"/>
      <c r="K10" s="157">
        <f>1/Notes!H8</f>
        <v>0.2857142857142857</v>
      </c>
      <c r="L10" s="48"/>
      <c r="M10" s="43"/>
      <c r="N10" s="87"/>
    </row>
    <row r="11" spans="1:17" ht="17" thickBot="1">
      <c r="B11" s="42"/>
      <c r="C11" s="122" t="str">
        <f>Dashboard!C16</f>
        <v>output.steam_hot_water</v>
      </c>
      <c r="D11" s="46"/>
      <c r="E11" s="46"/>
      <c r="F11" s="86" t="s">
        <v>2</v>
      </c>
      <c r="G11" s="80"/>
      <c r="H11" s="123">
        <f>L11</f>
        <v>1</v>
      </c>
      <c r="I11" s="43"/>
      <c r="K11" s="43"/>
      <c r="L11" s="140">
        <v>1</v>
      </c>
      <c r="M11" s="43"/>
      <c r="N11" s="47"/>
    </row>
    <row r="12" spans="1:17" ht="17" thickBot="1">
      <c r="A12" s="90"/>
      <c r="B12" s="91"/>
      <c r="C12" s="122" t="str">
        <f>Dashboard!C17</f>
        <v>full_load_hours</v>
      </c>
      <c r="D12" s="89"/>
      <c r="E12" s="89"/>
      <c r="F12" s="22" t="s">
        <v>62</v>
      </c>
      <c r="H12" s="92">
        <f>J12</f>
        <v>6000</v>
      </c>
      <c r="J12" s="105">
        <f>Notes!H4</f>
        <v>6000</v>
      </c>
      <c r="K12" s="90"/>
      <c r="M12" s="90"/>
      <c r="N12" s="112"/>
      <c r="O12" s="90"/>
    </row>
    <row r="13" spans="1:17" ht="17" thickBot="1">
      <c r="A13" s="90"/>
      <c r="B13" s="91"/>
      <c r="C13" s="122" t="str">
        <f>Dashboard!C18</f>
        <v>availability</v>
      </c>
      <c r="D13" s="46"/>
      <c r="E13" s="46"/>
      <c r="F13" s="22" t="s">
        <v>2</v>
      </c>
      <c r="G13" s="80"/>
      <c r="H13" s="92">
        <f>L13</f>
        <v>1</v>
      </c>
      <c r="I13" s="88"/>
      <c r="K13" s="90"/>
      <c r="L13" s="105">
        <v>1</v>
      </c>
      <c r="M13" s="90"/>
      <c r="N13" s="112" t="s">
        <v>84</v>
      </c>
      <c r="O13" s="90"/>
    </row>
    <row r="14" spans="1:17">
      <c r="A14" s="90"/>
      <c r="B14" s="91"/>
      <c r="C14" s="32"/>
      <c r="F14" s="32"/>
      <c r="H14" s="11"/>
      <c r="I14" s="102"/>
      <c r="J14" s="101"/>
      <c r="K14" s="102"/>
      <c r="L14" s="102"/>
      <c r="M14" s="101"/>
      <c r="N14" s="49"/>
    </row>
    <row r="15" spans="1:17" ht="17" thickBot="1">
      <c r="A15" s="90"/>
      <c r="B15" s="91"/>
      <c r="C15" s="12" t="s">
        <v>40</v>
      </c>
      <c r="F15" s="12"/>
      <c r="H15" s="11"/>
      <c r="I15" s="11"/>
      <c r="J15" s="11"/>
      <c r="K15" s="11"/>
      <c r="L15" s="11"/>
      <c r="M15" s="101"/>
      <c r="N15" s="87"/>
    </row>
    <row r="16" spans="1:17" ht="17" thickBot="1">
      <c r="A16" s="90"/>
      <c r="B16" s="91"/>
      <c r="C16" s="141" t="str">
        <f>Dashboard!C21</f>
        <v>initial_investment</v>
      </c>
      <c r="D16" s="99"/>
      <c r="E16" s="99"/>
      <c r="F16" s="104" t="s">
        <v>19</v>
      </c>
      <c r="H16" s="105">
        <f>J16</f>
        <v>16258000</v>
      </c>
      <c r="I16" s="101"/>
      <c r="J16" s="123">
        <f>Notes!H12</f>
        <v>16258000</v>
      </c>
      <c r="K16" s="105">
        <f>Notes!H13</f>
        <v>4560000</v>
      </c>
      <c r="N16" s="173" t="s">
        <v>129</v>
      </c>
    </row>
    <row r="17" spans="1:14" ht="17" thickBot="1">
      <c r="A17" s="90"/>
      <c r="B17" s="91"/>
      <c r="C17" s="141" t="str">
        <f>Dashboard!C22</f>
        <v>fixed_operation_and_maintenance_costs_per_year</v>
      </c>
      <c r="F17" s="106" t="s">
        <v>47</v>
      </c>
      <c r="H17" s="105">
        <f>J17</f>
        <v>2700000</v>
      </c>
      <c r="J17" s="123">
        <f>Notes!H14</f>
        <v>2700000</v>
      </c>
      <c r="K17" s="123">
        <f>Notes!H15</f>
        <v>142500</v>
      </c>
      <c r="L17" s="101"/>
      <c r="M17" s="101"/>
      <c r="N17" s="173" t="s">
        <v>129</v>
      </c>
    </row>
    <row r="18" spans="1:14" ht="17" thickBot="1">
      <c r="A18" s="90"/>
      <c r="B18" s="91"/>
      <c r="C18" s="141" t="str">
        <f>Dashboard!C23</f>
        <v>variable_operation_and_maintenance_costs_per_full_load_hour</v>
      </c>
      <c r="F18" s="100" t="s">
        <v>51</v>
      </c>
      <c r="H18" s="118">
        <f>L18</f>
        <v>0</v>
      </c>
      <c r="J18" s="101"/>
      <c r="L18" s="118">
        <v>0</v>
      </c>
      <c r="M18" s="94"/>
      <c r="N18" s="155" t="s">
        <v>84</v>
      </c>
    </row>
    <row r="19" spans="1:14" ht="17" thickBot="1">
      <c r="A19" s="116"/>
      <c r="B19" s="117"/>
      <c r="C19" s="141" t="str">
        <f>Dashboard!C24</f>
        <v>ccs_investment</v>
      </c>
      <c r="D19" s="116"/>
      <c r="E19" s="116"/>
      <c r="F19" s="115" t="s">
        <v>19</v>
      </c>
      <c r="G19" s="116"/>
      <c r="H19" s="118">
        <f>L19</f>
        <v>0</v>
      </c>
      <c r="I19" s="119"/>
      <c r="K19" s="119"/>
      <c r="L19" s="118">
        <v>0</v>
      </c>
      <c r="M19" s="116"/>
      <c r="N19" s="155" t="s">
        <v>84</v>
      </c>
    </row>
    <row r="20" spans="1:14" ht="17" thickBot="1">
      <c r="A20" s="116"/>
      <c r="B20" s="117"/>
      <c r="C20" s="141" t="str">
        <f>Dashboard!C25</f>
        <v>cost_of_installing</v>
      </c>
      <c r="D20" s="116"/>
      <c r="E20" s="116"/>
      <c r="F20" s="115" t="s">
        <v>19</v>
      </c>
      <c r="G20" s="116"/>
      <c r="H20" s="118">
        <f>J20</f>
        <v>0</v>
      </c>
      <c r="I20" s="119"/>
      <c r="J20" s="118">
        <v>0</v>
      </c>
      <c r="K20" s="119"/>
      <c r="M20" s="116"/>
      <c r="N20" s="155" t="s">
        <v>125</v>
      </c>
    </row>
    <row r="21" spans="1:14" ht="17" thickBot="1">
      <c r="A21" s="90"/>
      <c r="B21" s="91"/>
      <c r="C21" s="141" t="str">
        <f>Dashboard!C26</f>
        <v>decommissioning_costs</v>
      </c>
      <c r="F21" s="115" t="s">
        <v>19</v>
      </c>
      <c r="H21" s="105">
        <f>L21</f>
        <v>0</v>
      </c>
      <c r="I21" s="94"/>
      <c r="K21" s="94"/>
      <c r="L21" s="105">
        <v>0</v>
      </c>
      <c r="M21" s="94"/>
      <c r="N21" s="155" t="s">
        <v>84</v>
      </c>
    </row>
    <row r="22" spans="1:14" ht="17" thickBot="1">
      <c r="A22" s="90"/>
      <c r="B22" s="91"/>
      <c r="C22" s="141" t="str">
        <f>Dashboard!C27</f>
        <v>variable_operation_and_maintenance_costs_for_ccs_per_full_load_hour</v>
      </c>
      <c r="F22" s="100" t="s">
        <v>48</v>
      </c>
      <c r="H22" s="118">
        <f>L22</f>
        <v>0</v>
      </c>
      <c r="L22" s="105">
        <v>0</v>
      </c>
      <c r="M22" s="94"/>
      <c r="N22" s="155" t="s">
        <v>84</v>
      </c>
    </row>
    <row r="23" spans="1:14" ht="17" thickBot="1">
      <c r="C23" s="141" t="str">
        <f>Dashboard!C28</f>
        <v>wacc</v>
      </c>
      <c r="H23" s="118">
        <f>J23</f>
        <v>0.06</v>
      </c>
      <c r="J23" s="140">
        <f>Notes!H16</f>
        <v>0.06</v>
      </c>
      <c r="L23" s="140">
        <v>7.0000000000000007E-2</v>
      </c>
      <c r="N23" s="173" t="s">
        <v>129</v>
      </c>
    </row>
    <row r="24" spans="1:14">
      <c r="C24" s="141" t="str">
        <f>Dashboard!C29</f>
        <v>takes_part_in_ets</v>
      </c>
    </row>
    <row r="25" spans="1:14">
      <c r="B25" s="42"/>
      <c r="C25" s="142"/>
      <c r="H25" s="44"/>
      <c r="J25" s="44"/>
      <c r="N25" s="87"/>
    </row>
    <row r="26" spans="1:14" ht="17" thickBot="1">
      <c r="A26" s="90"/>
      <c r="B26" s="91"/>
      <c r="C26" s="32" t="s">
        <v>4</v>
      </c>
      <c r="F26" s="32"/>
      <c r="H26" s="11"/>
      <c r="I26" s="11"/>
      <c r="J26" s="11"/>
      <c r="K26" s="11"/>
      <c r="L26" s="11"/>
      <c r="M26" s="11"/>
      <c r="N26" s="112"/>
    </row>
    <row r="27" spans="1:14" ht="17" thickBot="1">
      <c r="A27" s="90"/>
      <c r="B27" s="91"/>
      <c r="C27" s="103" t="str">
        <f>Dashboard!C32</f>
        <v>technical_lifetime</v>
      </c>
      <c r="F27" s="100" t="s">
        <v>1</v>
      </c>
      <c r="H27" s="105">
        <f>J27</f>
        <v>30</v>
      </c>
      <c r="I27" s="101"/>
      <c r="J27" s="123">
        <f>Notes!H5</f>
        <v>30</v>
      </c>
      <c r="K27" s="101"/>
      <c r="L27" s="101"/>
      <c r="M27" s="102"/>
      <c r="N27" s="112"/>
    </row>
    <row r="28" spans="1:14" ht="17" thickBot="1">
      <c r="A28" s="90"/>
      <c r="B28" s="91"/>
      <c r="C28" s="103" t="str">
        <f>Dashboard!C33</f>
        <v>construction_time</v>
      </c>
      <c r="F28" s="100" t="s">
        <v>1</v>
      </c>
      <c r="H28" s="92">
        <f t="shared" ref="H28:H29" si="0">L28</f>
        <v>0</v>
      </c>
      <c r="J28" s="94"/>
      <c r="K28" s="90"/>
      <c r="L28" s="92">
        <v>0</v>
      </c>
      <c r="M28" s="102"/>
      <c r="N28" s="155" t="s">
        <v>84</v>
      </c>
    </row>
    <row r="29" spans="1:14" ht="17" thickBot="1">
      <c r="A29" s="90"/>
      <c r="B29" s="91"/>
      <c r="C29" s="103" t="str">
        <f>Dashboard!C34</f>
        <v>free_co2_factor</v>
      </c>
      <c r="F29" s="12"/>
      <c r="H29" s="92">
        <f t="shared" si="0"/>
        <v>0</v>
      </c>
      <c r="J29" s="94"/>
      <c r="K29" s="90"/>
      <c r="L29" s="92">
        <v>0</v>
      </c>
      <c r="N29" s="155" t="s">
        <v>84</v>
      </c>
    </row>
    <row r="30" spans="1:14">
      <c r="A30" s="90"/>
      <c r="B30" s="91"/>
      <c r="C30" s="88"/>
      <c r="H30" s="44"/>
      <c r="J30" s="44"/>
      <c r="N30" s="11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6"/>
  <sheetViews>
    <sheetView zoomScaleNormal="85" zoomScalePageLayoutView="85" workbookViewId="0">
      <selection activeCell="D23" sqref="D23"/>
    </sheetView>
  </sheetViews>
  <sheetFormatPr baseColWidth="10" defaultColWidth="33.1640625" defaultRowHeight="16"/>
  <cols>
    <col min="1" max="1" width="3.5" style="50" customWidth="1"/>
    <col min="2" max="2" width="6.33203125" style="50" customWidth="1"/>
    <col min="3" max="3" width="27.83203125" style="50" customWidth="1"/>
    <col min="4" max="4" width="40" style="50" bestFit="1" customWidth="1"/>
    <col min="5" max="5" width="10.1640625" style="50" customWidth="1"/>
    <col min="6" max="7" width="13.1640625" style="50" customWidth="1"/>
    <col min="8" max="8" width="12.6640625" style="54" customWidth="1"/>
    <col min="9" max="9" width="31.5" style="54" customWidth="1"/>
    <col min="10" max="10" width="98.33203125" style="50" customWidth="1"/>
    <col min="11" max="16384" width="33.1640625" style="50"/>
  </cols>
  <sheetData>
    <row r="1" spans="2:10" ht="17" thickBot="1"/>
    <row r="2" spans="2:10">
      <c r="B2" s="51"/>
      <c r="C2" s="52"/>
      <c r="D2" s="52"/>
      <c r="E2" s="52"/>
      <c r="F2" s="52"/>
      <c r="G2" s="52"/>
      <c r="H2" s="55"/>
      <c r="I2" s="55"/>
      <c r="J2" s="159"/>
    </row>
    <row r="3" spans="2:10">
      <c r="B3" s="53"/>
      <c r="C3" s="13" t="s">
        <v>14</v>
      </c>
      <c r="D3" s="13"/>
      <c r="E3" s="13"/>
      <c r="F3" s="13"/>
      <c r="G3" s="13"/>
      <c r="H3" s="160"/>
      <c r="I3" s="160"/>
      <c r="J3" s="161"/>
    </row>
    <row r="4" spans="2:10">
      <c r="B4" s="53"/>
      <c r="J4" s="161"/>
    </row>
    <row r="5" spans="2:10">
      <c r="B5" s="56"/>
      <c r="C5" s="15" t="s">
        <v>15</v>
      </c>
      <c r="D5" s="15" t="s">
        <v>0</v>
      </c>
      <c r="E5" s="15" t="s">
        <v>11</v>
      </c>
      <c r="F5" s="15" t="s">
        <v>16</v>
      </c>
      <c r="G5" s="15" t="s">
        <v>44</v>
      </c>
      <c r="H5" s="18" t="s">
        <v>17</v>
      </c>
      <c r="I5" s="18" t="s">
        <v>45</v>
      </c>
      <c r="J5" s="81" t="s">
        <v>8</v>
      </c>
    </row>
    <row r="6" spans="2:10">
      <c r="B6" s="53"/>
      <c r="C6" s="13"/>
      <c r="D6" s="13"/>
      <c r="E6" s="13"/>
      <c r="F6" s="13"/>
      <c r="G6" s="13"/>
      <c r="H6" s="160"/>
      <c r="I6" s="160"/>
      <c r="J6" s="14"/>
    </row>
    <row r="7" spans="2:10">
      <c r="B7" s="53"/>
      <c r="C7" s="90"/>
      <c r="D7" s="162" t="s">
        <v>122</v>
      </c>
      <c r="E7" s="162" t="s">
        <v>75</v>
      </c>
      <c r="F7" s="162">
        <v>2019</v>
      </c>
      <c r="G7" s="162"/>
      <c r="H7" s="163">
        <v>45200</v>
      </c>
      <c r="I7" s="164" t="s">
        <v>85</v>
      </c>
      <c r="J7" s="93"/>
    </row>
    <row r="8" spans="2:10">
      <c r="B8" s="53"/>
      <c r="C8" s="165"/>
      <c r="D8" s="166" t="s">
        <v>121</v>
      </c>
      <c r="E8" s="166" t="s">
        <v>75</v>
      </c>
      <c r="F8" s="50">
        <v>2022</v>
      </c>
      <c r="H8" s="167">
        <v>45200</v>
      </c>
      <c r="I8" s="50" t="s">
        <v>108</v>
      </c>
      <c r="J8" s="161"/>
    </row>
    <row r="9" spans="2:10">
      <c r="B9" s="53"/>
      <c r="C9" s="168"/>
      <c r="J9" s="161"/>
    </row>
    <row r="10" spans="2:10" ht="17" thickBot="1">
      <c r="B10" s="169"/>
      <c r="C10" s="170"/>
      <c r="D10" s="170"/>
      <c r="E10" s="170"/>
      <c r="F10" s="170"/>
      <c r="G10" s="170"/>
      <c r="H10" s="171"/>
      <c r="I10" s="171"/>
      <c r="J10" s="172"/>
    </row>
    <row r="11" spans="2:10">
      <c r="J11" s="85"/>
    </row>
    <row r="16" spans="2:10">
      <c r="H16" s="126"/>
      <c r="J16" s="125"/>
    </row>
  </sheetData>
  <phoneticPr fontId="35"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B1:O217"/>
  <sheetViews>
    <sheetView tabSelected="1" zoomScale="149" zoomScaleNormal="149" zoomScalePageLayoutView="85" workbookViewId="0">
      <selection activeCell="H10" sqref="H10:H11"/>
    </sheetView>
  </sheetViews>
  <sheetFormatPr baseColWidth="10" defaultColWidth="10.6640625" defaultRowHeight="16"/>
  <cols>
    <col min="1" max="1" width="10.6640625" style="57"/>
    <col min="2" max="2" width="4.6640625" style="57" customWidth="1"/>
    <col min="3" max="3" width="40" style="57" bestFit="1" customWidth="1"/>
    <col min="4" max="4" width="67" style="57" bestFit="1" customWidth="1"/>
    <col min="5" max="5" width="61.83203125" style="57" bestFit="1" customWidth="1"/>
    <col min="6" max="7" width="10.6640625" style="57"/>
    <col min="8" max="8" width="16.5" style="57" bestFit="1" customWidth="1"/>
    <col min="9" max="9" width="10.6640625" style="57"/>
    <col min="10" max="10" width="113.83203125" style="57" bestFit="1" customWidth="1"/>
    <col min="11" max="16384" width="10.6640625" style="57"/>
  </cols>
  <sheetData>
    <row r="1" spans="2:15" ht="17" thickBot="1"/>
    <row r="2" spans="2:15">
      <c r="B2" s="58"/>
      <c r="C2" s="59"/>
      <c r="D2" s="59"/>
      <c r="E2" s="59"/>
      <c r="F2" s="59"/>
      <c r="G2" s="59"/>
      <c r="H2" s="59"/>
      <c r="I2" s="59"/>
      <c r="J2" s="59"/>
      <c r="K2" s="60"/>
      <c r="O2" s="61" t="s">
        <v>92</v>
      </c>
    </row>
    <row r="3" spans="2:15">
      <c r="B3" s="84"/>
      <c r="C3" s="63" t="s">
        <v>0</v>
      </c>
      <c r="D3" s="63" t="s">
        <v>86</v>
      </c>
      <c r="E3" s="63" t="s">
        <v>87</v>
      </c>
      <c r="F3" s="63" t="s">
        <v>88</v>
      </c>
      <c r="G3" s="63" t="s">
        <v>89</v>
      </c>
      <c r="H3" s="63" t="s">
        <v>3</v>
      </c>
      <c r="I3" s="63" t="s">
        <v>7</v>
      </c>
      <c r="J3" s="63" t="s">
        <v>90</v>
      </c>
      <c r="K3" s="147" t="s">
        <v>91</v>
      </c>
    </row>
    <row r="4" spans="2:15">
      <c r="B4" s="62"/>
      <c r="C4" s="57" t="str">
        <f>[3]Sources!$D$8</f>
        <v>WarmingUp - Gedetailleerde kostenberekening aquathermie</v>
      </c>
      <c r="D4" s="57" t="s">
        <v>83</v>
      </c>
      <c r="E4" s="57" t="s">
        <v>93</v>
      </c>
      <c r="H4" s="174">
        <v>6000</v>
      </c>
      <c r="I4" s="57" t="s">
        <v>109</v>
      </c>
      <c r="J4" s="57" t="s">
        <v>120</v>
      </c>
      <c r="K4" s="148" t="s">
        <v>92</v>
      </c>
    </row>
    <row r="5" spans="2:15">
      <c r="B5" s="62"/>
      <c r="C5" s="57" t="str">
        <f>[3]Sources!$D$8</f>
        <v>WarmingUp - Gedetailleerde kostenberekening aquathermie</v>
      </c>
      <c r="D5" s="57" t="s">
        <v>94</v>
      </c>
      <c r="E5" s="57" t="s">
        <v>95</v>
      </c>
      <c r="H5" s="174">
        <v>30</v>
      </c>
      <c r="I5" s="57" t="s">
        <v>110</v>
      </c>
      <c r="J5" s="57" t="s">
        <v>119</v>
      </c>
      <c r="K5" s="148" t="s">
        <v>104</v>
      </c>
    </row>
    <row r="6" spans="2:15">
      <c r="B6" s="62"/>
      <c r="C6" s="57" t="str">
        <f>[3]Sources!$D$8</f>
        <v>WarmingUp - Gedetailleerde kostenberekening aquathermie</v>
      </c>
      <c r="D6" s="57" t="s">
        <v>76</v>
      </c>
      <c r="E6" s="57" t="s">
        <v>96</v>
      </c>
      <c r="H6" s="174">
        <v>5.7</v>
      </c>
      <c r="I6" s="57" t="s">
        <v>49</v>
      </c>
      <c r="J6" s="57" t="s">
        <v>138</v>
      </c>
      <c r="K6" s="148" t="s">
        <v>92</v>
      </c>
    </row>
    <row r="7" spans="2:15">
      <c r="B7" s="62"/>
      <c r="D7" s="57" t="s">
        <v>112</v>
      </c>
      <c r="E7" s="57" t="s">
        <v>113</v>
      </c>
      <c r="H7" s="175">
        <f>ROUND(H4*H6*3.6,0)</f>
        <v>123120</v>
      </c>
      <c r="I7" s="57" t="s">
        <v>114</v>
      </c>
      <c r="K7" s="148"/>
    </row>
    <row r="8" spans="2:15">
      <c r="B8" s="62"/>
      <c r="C8" s="57" t="str">
        <f>[3]Sources!$D$7</f>
        <v>IF Technology - Kengetallen aquathermie</v>
      </c>
      <c r="D8" s="57" t="s">
        <v>98</v>
      </c>
      <c r="E8" s="57" t="s">
        <v>97</v>
      </c>
      <c r="H8" s="150">
        <f>ROUND(-0.191*LN(H7)+5.7502,1)</f>
        <v>3.5</v>
      </c>
      <c r="I8" s="57" t="s">
        <v>111</v>
      </c>
      <c r="J8" s="57" t="s">
        <v>139</v>
      </c>
      <c r="K8" s="148" t="s">
        <v>105</v>
      </c>
    </row>
    <row r="9" spans="2:15">
      <c r="B9" s="62"/>
      <c r="K9" s="148"/>
    </row>
    <row r="10" spans="2:15">
      <c r="B10" s="62"/>
      <c r="C10" s="57" t="str">
        <f>[3]Sources!$D$7</f>
        <v>IF Technology - Kengetallen aquathermie</v>
      </c>
      <c r="D10" s="57" t="s">
        <v>133</v>
      </c>
      <c r="E10" s="57" t="s">
        <v>134</v>
      </c>
      <c r="F10" s="176"/>
      <c r="G10" s="176"/>
      <c r="H10" s="177">
        <f>ROUND(-215.6*LN(H7)+3327,0)</f>
        <v>800</v>
      </c>
      <c r="I10" s="57" t="s">
        <v>135</v>
      </c>
      <c r="J10" s="57" t="s">
        <v>139</v>
      </c>
      <c r="K10" s="148" t="s">
        <v>106</v>
      </c>
    </row>
    <row r="11" spans="2:15">
      <c r="B11" s="62"/>
      <c r="C11" s="57" t="str">
        <f>[3]Sources!$D$7</f>
        <v>IF Technology - Kengetallen aquathermie</v>
      </c>
      <c r="D11" s="57" t="s">
        <v>136</v>
      </c>
      <c r="E11" s="57" t="s">
        <v>137</v>
      </c>
      <c r="H11" s="150">
        <f>ROUND(-2.049*LN(H7)+48.924,0)</f>
        <v>25</v>
      </c>
      <c r="I11" s="57" t="s">
        <v>135</v>
      </c>
      <c r="J11" s="57" t="s">
        <v>132</v>
      </c>
      <c r="K11" s="148" t="s">
        <v>107</v>
      </c>
    </row>
    <row r="12" spans="2:15">
      <c r="B12" s="62"/>
      <c r="C12" s="57" t="str">
        <f>[3]Sources!$D$8</f>
        <v>WarmingUp - Gedetailleerde kostenberekening aquathermie</v>
      </c>
      <c r="D12" s="57" t="s">
        <v>99</v>
      </c>
      <c r="E12" s="57" t="s">
        <v>100</v>
      </c>
      <c r="H12" s="154">
        <f>8600000+3600000+4058000</f>
        <v>16258000</v>
      </c>
      <c r="I12" s="57" t="s">
        <v>115</v>
      </c>
      <c r="J12" s="57" t="s">
        <v>117</v>
      </c>
      <c r="K12" s="148" t="s">
        <v>92</v>
      </c>
    </row>
    <row r="13" spans="2:15">
      <c r="B13" s="62"/>
      <c r="C13" s="57" t="str">
        <f>[3]Sources!$D$7</f>
        <v>IF Technology - Kengetallen aquathermie</v>
      </c>
      <c r="D13" s="57" t="s">
        <v>99</v>
      </c>
      <c r="E13" s="57" t="s">
        <v>100</v>
      </c>
      <c r="H13" s="154">
        <f>H10*H6*1000</f>
        <v>4560000</v>
      </c>
      <c r="I13" s="57" t="s">
        <v>115</v>
      </c>
      <c r="K13" s="148" t="s">
        <v>106</v>
      </c>
    </row>
    <row r="14" spans="2:15">
      <c r="B14" s="62"/>
      <c r="C14" s="57" t="str">
        <f>[3]Sources!$D$8</f>
        <v>WarmingUp - Gedetailleerde kostenberekening aquathermie</v>
      </c>
      <c r="D14" s="57" t="s">
        <v>101</v>
      </c>
      <c r="E14" s="57" t="s">
        <v>102</v>
      </c>
      <c r="H14" s="178">
        <v>2700000</v>
      </c>
      <c r="I14" s="57" t="s">
        <v>116</v>
      </c>
      <c r="J14" s="57" t="s">
        <v>118</v>
      </c>
      <c r="K14" s="148" t="s">
        <v>104</v>
      </c>
    </row>
    <row r="15" spans="2:15">
      <c r="B15" s="62"/>
      <c r="C15" s="57" t="str">
        <f>[3]Sources!$D$7</f>
        <v>IF Technology - Kengetallen aquathermie</v>
      </c>
      <c r="D15" s="57" t="s">
        <v>101</v>
      </c>
      <c r="E15" s="57" t="s">
        <v>102</v>
      </c>
      <c r="H15" s="154">
        <f>H11*H6*1000</f>
        <v>142500</v>
      </c>
      <c r="I15" s="57" t="s">
        <v>116</v>
      </c>
      <c r="K15" s="148" t="s">
        <v>107</v>
      </c>
    </row>
    <row r="16" spans="2:15">
      <c r="B16" s="62"/>
      <c r="C16" s="57" t="str">
        <f>[3]Sources!$D$8</f>
        <v>WarmingUp - Gedetailleerde kostenberekening aquathermie</v>
      </c>
      <c r="D16" s="57" t="s">
        <v>127</v>
      </c>
      <c r="E16" s="57" t="s">
        <v>126</v>
      </c>
      <c r="H16" s="174">
        <v>0.06</v>
      </c>
      <c r="I16" s="57" t="s">
        <v>111</v>
      </c>
      <c r="K16" s="148" t="s">
        <v>92</v>
      </c>
    </row>
    <row r="17" spans="2:15">
      <c r="B17" s="62"/>
      <c r="K17" s="148"/>
      <c r="O17" s="61" t="s">
        <v>103</v>
      </c>
    </row>
    <row r="18" spans="2:15" ht="17" thickBot="1">
      <c r="B18" s="151"/>
      <c r="C18" s="152"/>
      <c r="D18" s="152"/>
      <c r="E18" s="152"/>
      <c r="F18" s="152"/>
      <c r="G18" s="152"/>
      <c r="H18" s="152"/>
      <c r="I18" s="152"/>
      <c r="J18" s="152"/>
      <c r="K18" s="153"/>
    </row>
    <row r="37" spans="14:14">
      <c r="N37" s="61" t="s">
        <v>103</v>
      </c>
    </row>
    <row r="73" spans="15:15">
      <c r="O73" s="61"/>
    </row>
    <row r="96" spans="14:14">
      <c r="N96" s="61" t="s">
        <v>104</v>
      </c>
    </row>
    <row r="109" spans="15:15">
      <c r="O109" s="61"/>
    </row>
    <row r="146" spans="14:15">
      <c r="O146" s="149"/>
    </row>
    <row r="153" spans="14:15">
      <c r="N153" s="61" t="s">
        <v>105</v>
      </c>
    </row>
    <row r="181" spans="14:15">
      <c r="O181" s="149"/>
    </row>
    <row r="185" spans="14:15">
      <c r="N185" s="61" t="s">
        <v>106</v>
      </c>
    </row>
    <row r="217" spans="14:14">
      <c r="N217" s="61" t="s">
        <v>107</v>
      </c>
    </row>
  </sheetData>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cp:lastPrinted>2015-02-13T09:40:54Z</cp:lastPrinted>
  <dcterms:created xsi:type="dcterms:W3CDTF">2011-10-26T09:05:09Z</dcterms:created>
  <dcterms:modified xsi:type="dcterms:W3CDTF">2023-10-16T14:22:01Z</dcterms:modified>
</cp:coreProperties>
</file>