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koenvanbemmelen/work/etdataset/nodes_source_analyses/energy/energy/"/>
    </mc:Choice>
  </mc:AlternateContent>
  <xr:revisionPtr revIDLastSave="0" documentId="13_ncr:1_{85B4EABE-EF2F-6E48-8ED9-CE890A192EB6}" xr6:coauthVersionLast="47" xr6:coauthVersionMax="47" xr10:uidLastSave="{00000000-0000-0000-0000-000000000000}"/>
  <bookViews>
    <workbookView xWindow="25600" yWindow="500" windowWidth="25600" windowHeight="283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16" i="13" l="1"/>
  <c r="K12" i="13"/>
  <c r="I24" i="13"/>
  <c r="I16" i="13"/>
  <c r="I12" i="13"/>
  <c r="I9" i="13"/>
  <c r="D15" i="16"/>
  <c r="D16" i="16" s="1"/>
  <c r="D47" i="16"/>
  <c r="D45" i="16"/>
  <c r="D46" i="16" s="1"/>
  <c r="F39" i="16"/>
  <c r="D39" i="16"/>
  <c r="F38" i="16"/>
  <c r="E38" i="16"/>
  <c r="E11" i="12" l="1"/>
  <c r="I13" i="12" l="1"/>
  <c r="I28" i="12"/>
  <c r="I20" i="12"/>
  <c r="I26" i="12"/>
  <c r="I16" i="12"/>
  <c r="I12" i="12"/>
  <c r="I10" i="12"/>
  <c r="G13" i="13" l="1"/>
  <c r="E12" i="12" l="1"/>
  <c r="E10" i="12"/>
  <c r="G9" i="13"/>
  <c r="E13" i="12" s="1"/>
  <c r="F6" i="13"/>
  <c r="F7" i="13"/>
  <c r="E27" i="12"/>
  <c r="G24" i="13"/>
  <c r="E28" i="12" s="1"/>
  <c r="E29" i="12"/>
  <c r="E17" i="12"/>
  <c r="G14" i="13"/>
  <c r="E18" i="12" s="1"/>
  <c r="G15" i="13"/>
  <c r="E19" i="12" s="1"/>
  <c r="G17" i="13"/>
  <c r="E21" i="12" s="1"/>
  <c r="G18" i="13"/>
  <c r="E22" i="12" s="1"/>
  <c r="F23" i="13"/>
  <c r="F24" i="13"/>
  <c r="F22" i="13"/>
  <c r="F15" i="13"/>
  <c r="F16" i="13"/>
  <c r="F17" i="13"/>
  <c r="F18" i="13"/>
  <c r="F19" i="13"/>
  <c r="F14" i="13"/>
  <c r="F13" i="13"/>
  <c r="F12" i="13"/>
  <c r="F9" i="13"/>
  <c r="F8" i="13"/>
  <c r="C21" i="13"/>
  <c r="C22" i="13"/>
  <c r="C23" i="13"/>
  <c r="C24" i="13"/>
  <c r="C11" i="13"/>
  <c r="C12" i="13"/>
  <c r="C13" i="13"/>
  <c r="C14" i="13"/>
  <c r="C15" i="13"/>
  <c r="C16" i="13"/>
  <c r="C17" i="13"/>
  <c r="C18" i="13"/>
  <c r="C19" i="13"/>
  <c r="G16" i="13" l="1"/>
  <c r="E20" i="12" s="1"/>
  <c r="G12" i="13"/>
  <c r="E16" i="12" s="1"/>
  <c r="E26" i="12" l="1"/>
</calcChain>
</file>

<file path=xl/sharedStrings.xml><?xml version="1.0" encoding="utf-8"?>
<sst xmlns="http://schemas.openxmlformats.org/spreadsheetml/2006/main" count="155" uniqueCount="119">
  <si>
    <t>Source</t>
  </si>
  <si>
    <t>years</t>
  </si>
  <si>
    <t>%</t>
  </si>
  <si>
    <t>km2</t>
  </si>
  <si>
    <t>-</t>
  </si>
  <si>
    <t>Value</t>
  </si>
  <si>
    <t>Other</t>
  </si>
  <si>
    <t>Initial investment costs</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</si>
  <si>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</si>
  <si>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</si>
  <si>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</si>
  <si>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</si>
  <si>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</si>
  <si>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</si>
  <si>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</si>
  <si>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</si>
  <si>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</si>
  <si>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</si>
  <si>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</si>
  <si>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</si>
  <si>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</si>
  <si>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</si>
  <si>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</si>
  <si>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</si>
  <si>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euro/MWh</t>
  </si>
  <si>
    <t>Type</t>
  </si>
  <si>
    <t>Date published</t>
  </si>
  <si>
    <t>Attribute</t>
  </si>
  <si>
    <t>euro</t>
  </si>
  <si>
    <t>availability</t>
  </si>
  <si>
    <t>free_co2_factor</t>
  </si>
  <si>
    <t>land_use_per_unit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</si>
  <si>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</si>
  <si>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</si>
  <si>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</si>
  <si>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</si>
  <si>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</si>
  <si>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</si>
  <si>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</si>
  <si>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</si>
  <si>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</si>
  <si>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</si>
  <si>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</si>
  <si>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</si>
  <si>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</si>
  <si>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</si>
  <si>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</si>
  <si>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</si>
  <si>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</si>
  <si>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</si>
  <si>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</si>
  <si>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</si>
  <si>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</si>
  <si>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</si>
  <si>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</si>
  <si>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</si>
  <si>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</si>
  <si>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</si>
  <si>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</si>
  <si>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</si>
  <si>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</si>
  <si>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</si>
  <si>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</si>
  <si>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Cost</t>
  </si>
  <si>
    <t xml:space="preserve">Technical </t>
  </si>
  <si>
    <t>Parameter</t>
  </si>
  <si>
    <t>Comments</t>
  </si>
  <si>
    <t>Technical</t>
  </si>
  <si>
    <t>output.steam_hot_water</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</si>
  <si>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</si>
  <si>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</si>
  <si>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</si>
  <si>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Full load hours</t>
  </si>
  <si>
    <t>NL</t>
  </si>
  <si>
    <t>full_load_hours</t>
  </si>
  <si>
    <t>h/y</t>
  </si>
  <si>
    <t>Guestimate</t>
  </si>
  <si>
    <t>Availability</t>
  </si>
  <si>
    <t>Efficiency</t>
  </si>
  <si>
    <t>Same as PV plant</t>
  </si>
  <si>
    <t>See https://github.com/quintel/documentation/blob/master/general/cost_calculations.md#weighted-average-cost-of-capital</t>
  </si>
  <si>
    <t>SDE++</t>
  </si>
  <si>
    <t>Vesta</t>
  </si>
  <si>
    <t>Functioneel Ontwerp Vesta 4.0</t>
  </si>
  <si>
    <t>PBL</t>
  </si>
  <si>
    <t>no link available yet: not published</t>
  </si>
  <si>
    <t>https://www.pbl.nl/sites/default/files/downloads/pbl-2019-conceptadvies-SDE-plus-plus-industriele-restwarmte_3745.pdf</t>
  </si>
  <si>
    <t>Conceptadvies SDE++ CO2-reducerende opties - industriële restwarmte</t>
  </si>
  <si>
    <t>Date retrieved</t>
  </si>
  <si>
    <t>Investering</t>
  </si>
  <si>
    <t>Vast</t>
  </si>
  <si>
    <t>Variabel</t>
  </si>
  <si>
    <t>Minimaal vemogen</t>
  </si>
  <si>
    <t>euro / kWth output</t>
  </si>
  <si>
    <t>% van investering</t>
  </si>
  <si>
    <t>euro / GJ warmte</t>
  </si>
  <si>
    <t>MWth output</t>
  </si>
  <si>
    <t>Industrie</t>
  </si>
  <si>
    <t>100-275</t>
  </si>
  <si>
    <t>Raffinaderijen</t>
  </si>
  <si>
    <t>225-275</t>
  </si>
  <si>
    <t>Vermogen</t>
  </si>
  <si>
    <t>Industrie (midden temp 75 - 100C)</t>
  </si>
  <si>
    <t>Industrie (lage temp &lt;35C)</t>
  </si>
  <si>
    <t>Variabel (elektriciteit)</t>
  </si>
  <si>
    <t>SDE++  p.15</t>
  </si>
  <si>
    <t>VESTA p.194</t>
  </si>
  <si>
    <t xml:space="preserve">technical_lifetime </t>
  </si>
  <si>
    <t>Variabele kosten nemen we niet mee omdat we op den duur de gebruikte elektriciteit ook willen gaan modelleren</t>
  </si>
  <si>
    <t>Voor chemie, raffinaderijen en kunstmest gaan we uit van midden temperatuur bronnen</t>
  </si>
  <si>
    <t>In bovenstaande tabel zijn de parameters voor de uitkoppeling naar warmteoverdrachtsstation getoond</t>
  </si>
  <si>
    <t>Parameters chemie, raffinaderijen en kunstmest</t>
  </si>
  <si>
    <t>niet gegeven</t>
  </si>
  <si>
    <t>we rekenen met een vlak profiel voor restwarmte</t>
  </si>
  <si>
    <t>Parameters chemie en kunstmest</t>
  </si>
  <si>
    <t>Aanname = vlakprofiel</t>
  </si>
  <si>
    <t>gemiddelde bij vermogen van 25 MW (netals SDE ++)</t>
  </si>
  <si>
    <t>Marlieke Verweij + Koen van Bemmelen</t>
  </si>
  <si>
    <t>energy_heat_production_ht_residual_heat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</si>
</sst>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64"/>
      </left>
      <right style="thin">
        <color indexed="64"/>
      </right>
      <top style="thin">
        <color indexed="64"/>
      </top>
      <bottom style="thin">
        <color indexed="64"/>
      </bottom>
      <diagonal/>
    </border>
  </borders>
  <cellStyleXfs count="25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2">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xf numFmtId="0" fontId="13" fillId="2" borderId="0" xfId="0" applyFont="1" applyFill="1" applyAlignment="1">
      <alignment vertical="center"/>
    </xf>
    <xf numFmtId="1" fontId="13" fillId="2" borderId="0" xfId="0" applyNumberFormat="1" applyFont="1" applyFill="1" applyAlignment="1">
      <alignment vertical="center"/>
    </xf>
    <xf numFmtId="0" fontId="13" fillId="2" borderId="0" xfId="0" applyFont="1" applyFill="1"/>
    <xf numFmtId="0" fontId="13" fillId="2" borderId="9" xfId="0" applyFont="1" applyFill="1" applyBorder="1"/>
    <xf numFmtId="0" fontId="13" fillId="2" borderId="4" xfId="0" applyFont="1" applyFill="1" applyBorder="1"/>
    <xf numFmtId="0" fontId="15" fillId="0" borderId="0" xfId="0" applyFont="1"/>
    <xf numFmtId="0" fontId="10" fillId="2" borderId="0" xfId="0" applyFont="1" applyFill="1"/>
    <xf numFmtId="0" fontId="14" fillId="0" borderId="0" xfId="0" applyFont="1"/>
    <xf numFmtId="0" fontId="13" fillId="2" borderId="6" xfId="0" applyFont="1" applyFill="1" applyBorder="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xf numFmtId="0" fontId="10" fillId="2" borderId="7" xfId="0" applyFont="1" applyFill="1" applyBorder="1"/>
    <xf numFmtId="0" fontId="13" fillId="0" borderId="0" xfId="0" applyFont="1"/>
    <xf numFmtId="0" fontId="15" fillId="3" borderId="0" xfId="0" applyFont="1" applyFill="1"/>
    <xf numFmtId="0" fontId="13" fillId="2" borderId="0" xfId="0" applyFont="1" applyFill="1" applyAlignment="1">
      <alignment horizontal="left" vertical="center"/>
    </xf>
    <xf numFmtId="0" fontId="9" fillId="2" borderId="18" xfId="0" applyFont="1" applyFill="1" applyBorder="1"/>
    <xf numFmtId="0" fontId="9" fillId="2" borderId="0" xfId="0" applyFont="1" applyFill="1"/>
    <xf numFmtId="0" fontId="9" fillId="0" borderId="0" xfId="0" applyFont="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xf numFmtId="49" fontId="20" fillId="2" borderId="0" xfId="0" applyNumberFormat="1" applyFont="1" applyFill="1"/>
    <xf numFmtId="0" fontId="19" fillId="2" borderId="16" xfId="0" applyFont="1" applyFill="1" applyBorder="1"/>
    <xf numFmtId="0" fontId="20" fillId="2" borderId="9" xfId="0" applyFont="1" applyFill="1" applyBorder="1"/>
    <xf numFmtId="49" fontId="20" fillId="2" borderId="9" xfId="0" applyNumberFormat="1" applyFont="1" applyFill="1" applyBorder="1"/>
    <xf numFmtId="2" fontId="13" fillId="2" borderId="9" xfId="0" applyNumberFormat="1" applyFont="1" applyFill="1" applyBorder="1" applyAlignment="1">
      <alignment vertical="center"/>
    </xf>
    <xf numFmtId="0" fontId="8" fillId="2" borderId="0" xfId="0" applyFont="1" applyFill="1"/>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xf numFmtId="0" fontId="22" fillId="2" borderId="0" xfId="0" applyFont="1" applyFill="1"/>
    <xf numFmtId="0" fontId="7" fillId="2" borderId="18" xfId="0" applyFont="1" applyFill="1" applyBorder="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7" fillId="2" borderId="7" xfId="0" applyFont="1" applyFill="1" applyBorder="1"/>
    <xf numFmtId="0" fontId="13" fillId="2" borderId="16" xfId="0" applyFont="1" applyFill="1" applyBorder="1"/>
    <xf numFmtId="0" fontId="15" fillId="2" borderId="9" xfId="0" applyFont="1" applyFill="1" applyBorder="1"/>
    <xf numFmtId="0" fontId="14" fillId="2" borderId="0" xfId="0" applyFont="1" applyFill="1"/>
    <xf numFmtId="2" fontId="9" fillId="2" borderId="0" xfId="0" applyNumberFormat="1" applyFont="1" applyFill="1"/>
    <xf numFmtId="164" fontId="9" fillId="2" borderId="0" xfId="0" applyNumberFormat="1" applyFont="1" applyFill="1"/>
    <xf numFmtId="0" fontId="18" fillId="2" borderId="19" xfId="0" applyFont="1" applyFill="1" applyBorder="1"/>
    <xf numFmtId="0" fontId="9" fillId="2" borderId="5" xfId="0" applyFont="1" applyFill="1" applyBorder="1"/>
    <xf numFmtId="1" fontId="13" fillId="2" borderId="0" xfId="0" applyNumberFormat="1" applyFont="1" applyFill="1" applyAlignment="1">
      <alignment horizontal="left" vertical="center"/>
    </xf>
    <xf numFmtId="0" fontId="13" fillId="2" borderId="9" xfId="0" applyFont="1" applyFill="1" applyBorder="1" applyAlignment="1">
      <alignment vertical="center"/>
    </xf>
    <xf numFmtId="0" fontId="6" fillId="0" borderId="0" xfId="0" applyFont="1"/>
    <xf numFmtId="0" fontId="6" fillId="0" borderId="0" xfId="0" applyFont="1" applyAlignment="1">
      <alignment horizontal="lef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Font="1" applyFill="1" applyAlignment="1">
      <alignment horizontal="left" vertical="center"/>
    </xf>
    <xf numFmtId="1" fontId="6" fillId="2" borderId="0" xfId="0" applyNumberFormat="1" applyFont="1" applyFill="1" applyAlignment="1">
      <alignment vertical="center"/>
    </xf>
    <xf numFmtId="165" fontId="6" fillId="2" borderId="0" xfId="0" applyNumberFormat="1" applyFont="1" applyFill="1" applyAlignment="1">
      <alignment vertical="center"/>
    </xf>
    <xf numFmtId="164" fontId="6" fillId="0" borderId="0" xfId="0" applyNumberFormat="1" applyFont="1" applyAlignment="1">
      <alignment horizontal="left" vertical="center" indent="2"/>
    </xf>
    <xf numFmtId="1" fontId="6" fillId="2" borderId="18" xfId="0" applyNumberFormat="1" applyFont="1" applyFill="1" applyBorder="1" applyAlignment="1">
      <alignment vertical="center"/>
    </xf>
    <xf numFmtId="0" fontId="5" fillId="0" borderId="0" xfId="0" applyFont="1" applyAlignment="1">
      <alignment horizontal="left" vertical="center"/>
    </xf>
    <xf numFmtId="0" fontId="4" fillId="2" borderId="0" xfId="0" applyFont="1" applyFill="1"/>
    <xf numFmtId="0" fontId="4" fillId="2" borderId="6" xfId="0" applyFont="1" applyFill="1" applyBorder="1"/>
    <xf numFmtId="0" fontId="13" fillId="2" borderId="20" xfId="0" applyFont="1" applyFill="1" applyBorder="1"/>
    <xf numFmtId="0" fontId="13" fillId="2" borderId="21" xfId="0" applyFont="1" applyFill="1" applyBorder="1"/>
    <xf numFmtId="0" fontId="19" fillId="2" borderId="0" xfId="0" applyFont="1" applyFill="1" applyAlignment="1">
      <alignment horizontal="left"/>
    </xf>
    <xf numFmtId="3" fontId="19" fillId="2" borderId="0" xfId="0" applyNumberFormat="1" applyFont="1" applyFill="1" applyAlignment="1">
      <alignment horizontal="left"/>
    </xf>
    <xf numFmtId="0" fontId="3" fillId="0" borderId="0" xfId="0" applyFont="1"/>
    <xf numFmtId="165" fontId="3" fillId="0" borderId="0" xfId="0" applyNumberFormat="1" applyFont="1" applyAlignment="1">
      <alignment vertical="center"/>
    </xf>
    <xf numFmtId="0" fontId="2" fillId="9" borderId="0" xfId="0" applyFont="1" applyFill="1"/>
    <xf numFmtId="0" fontId="2" fillId="2" borderId="0" xfId="0" applyFont="1" applyFill="1"/>
    <xf numFmtId="0" fontId="2" fillId="0" borderId="0" xfId="0" applyFont="1"/>
    <xf numFmtId="0" fontId="2" fillId="2" borderId="0" xfId="0" applyFont="1" applyFill="1" applyAlignment="1">
      <alignment horizontal="left" vertical="center"/>
    </xf>
    <xf numFmtId="1" fontId="6" fillId="2" borderId="18" xfId="0" applyNumberFormat="1" applyFont="1" applyFill="1" applyBorder="1"/>
    <xf numFmtId="164" fontId="6" fillId="2" borderId="18" xfId="0" applyNumberFormat="1" applyFont="1" applyFill="1" applyBorder="1" applyAlignment="1">
      <alignment vertical="center"/>
    </xf>
    <xf numFmtId="2" fontId="2" fillId="2" borderId="18" xfId="0" applyNumberFormat="1" applyFont="1" applyFill="1" applyBorder="1" applyAlignment="1">
      <alignment vertical="center"/>
    </xf>
    <xf numFmtId="165" fontId="6" fillId="2" borderId="18" xfId="0" applyNumberFormat="1" applyFont="1" applyFill="1" applyBorder="1" applyAlignment="1">
      <alignment vertical="center"/>
    </xf>
    <xf numFmtId="166" fontId="9" fillId="2" borderId="18" xfId="0" applyNumberFormat="1" applyFont="1" applyFill="1" applyBorder="1"/>
    <xf numFmtId="0" fontId="21" fillId="4" borderId="18" xfId="0" applyFont="1" applyFill="1" applyBorder="1"/>
    <xf numFmtId="14" fontId="19" fillId="2" borderId="0" xfId="0" applyNumberFormat="1" applyFont="1" applyFill="1"/>
    <xf numFmtId="17" fontId="19" fillId="2" borderId="0" xfId="0" applyNumberFormat="1" applyFont="1" applyFill="1"/>
    <xf numFmtId="0" fontId="1" fillId="2" borderId="0" xfId="0" applyFont="1" applyFill="1"/>
    <xf numFmtId="0" fontId="2" fillId="2" borderId="22" xfId="0" applyFont="1" applyFill="1" applyBorder="1"/>
    <xf numFmtId="0" fontId="4" fillId="2" borderId="22" xfId="0" applyFont="1" applyFill="1" applyBorder="1"/>
    <xf numFmtId="0" fontId="1" fillId="2" borderId="22" xfId="0" applyFont="1" applyFill="1" applyBorder="1"/>
    <xf numFmtId="0" fontId="13" fillId="2" borderId="22" xfId="0" applyFont="1" applyFill="1" applyBorder="1"/>
    <xf numFmtId="0" fontId="23" fillId="2" borderId="0" xfId="0" applyFont="1" applyFill="1"/>
    <xf numFmtId="0" fontId="1" fillId="0" borderId="0" xfId="0" applyFont="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540926</xdr:colOff>
      <xdr:row>3</xdr:row>
      <xdr:rowOff>35278</xdr:rowOff>
    </xdr:from>
    <xdr:to>
      <xdr:col>20</xdr:col>
      <xdr:colOff>51271</xdr:colOff>
      <xdr:row>32</xdr:row>
      <xdr:rowOff>60985</xdr:rowOff>
    </xdr:to>
    <xdr:pic>
      <xdr:nvPicPr>
        <xdr:cNvPr id="8" name="Picture 7">
          <a:extLst>
            <a:ext uri="{FF2B5EF4-FFF2-40B4-BE49-F238E27FC236}">
              <a16:creationId xmlns:a16="http://schemas.microsoft.com/office/drawing/2014/main" id="{208159A9-1E23-9543-BBDF-5EFEAB624D53}"/>
            </a:ext>
          </a:extLst>
        </xdr:cNvPr>
        <xdr:cNvPicPr>
          <a:picLocks noChangeAspect="1"/>
        </xdr:cNvPicPr>
      </xdr:nvPicPr>
      <xdr:blipFill>
        <a:blip xmlns:r="http://schemas.openxmlformats.org/officeDocument/2006/relationships" r:embed="rId1"/>
        <a:stretch>
          <a:fillRect/>
        </a:stretch>
      </xdr:blipFill>
      <xdr:spPr>
        <a:xfrm>
          <a:off x="9501482" y="646759"/>
          <a:ext cx="10058400" cy="5928856"/>
        </a:xfrm>
        <a:prstGeom prst="rect">
          <a:avLst/>
        </a:prstGeom>
      </xdr:spPr>
    </xdr:pic>
    <xdr:clientData/>
  </xdr:twoCellAnchor>
  <xdr:twoCellAnchor editAs="oneCell">
    <xdr:from>
      <xdr:col>7</xdr:col>
      <xdr:colOff>776111</xdr:colOff>
      <xdr:row>33</xdr:row>
      <xdr:rowOff>11760</xdr:rowOff>
    </xdr:from>
    <xdr:to>
      <xdr:col>20</xdr:col>
      <xdr:colOff>286456</xdr:colOff>
      <xdr:row>53</xdr:row>
      <xdr:rowOff>61788</xdr:rowOff>
    </xdr:to>
    <xdr:pic>
      <xdr:nvPicPr>
        <xdr:cNvPr id="2" name="Picture 1">
          <a:extLst>
            <a:ext uri="{FF2B5EF4-FFF2-40B4-BE49-F238E27FC236}">
              <a16:creationId xmlns:a16="http://schemas.microsoft.com/office/drawing/2014/main" id="{829868FD-212D-A448-AB79-496A76D44990}"/>
            </a:ext>
          </a:extLst>
        </xdr:cNvPr>
        <xdr:cNvPicPr>
          <a:picLocks noChangeAspect="1"/>
        </xdr:cNvPicPr>
      </xdr:nvPicPr>
      <xdr:blipFill>
        <a:blip xmlns:r="http://schemas.openxmlformats.org/officeDocument/2006/relationships" r:embed="rId2"/>
        <a:stretch>
          <a:fillRect/>
        </a:stretch>
      </xdr:blipFill>
      <xdr:spPr>
        <a:xfrm>
          <a:off x="9736667" y="6620464"/>
          <a:ext cx="10058400" cy="4154010"/>
        </a:xfrm>
        <a:prstGeom prst="rect">
          <a:avLst/>
        </a:prstGeom>
      </xdr:spPr>
    </xdr:pic>
    <xdr:clientData/>
  </xdr:twoCellAnchor>
  <xdr:twoCellAnchor editAs="oneCell">
    <xdr:from>
      <xdr:col>7</xdr:col>
      <xdr:colOff>693796</xdr:colOff>
      <xdr:row>51</xdr:row>
      <xdr:rowOff>47036</xdr:rowOff>
    </xdr:from>
    <xdr:to>
      <xdr:col>20</xdr:col>
      <xdr:colOff>204141</xdr:colOff>
      <xdr:row>68</xdr:row>
      <xdr:rowOff>73453</xdr:rowOff>
    </xdr:to>
    <xdr:pic>
      <xdr:nvPicPr>
        <xdr:cNvPr id="3" name="Picture 2">
          <a:extLst>
            <a:ext uri="{FF2B5EF4-FFF2-40B4-BE49-F238E27FC236}">
              <a16:creationId xmlns:a16="http://schemas.microsoft.com/office/drawing/2014/main" id="{F323FD26-166A-9342-9B02-EF7EBC1130BF}"/>
            </a:ext>
          </a:extLst>
        </xdr:cNvPr>
        <xdr:cNvPicPr>
          <a:picLocks noChangeAspect="1"/>
        </xdr:cNvPicPr>
      </xdr:nvPicPr>
      <xdr:blipFill>
        <a:blip xmlns:r="http://schemas.openxmlformats.org/officeDocument/2006/relationships" r:embed="rId3"/>
        <a:stretch>
          <a:fillRect/>
        </a:stretch>
      </xdr:blipFill>
      <xdr:spPr>
        <a:xfrm>
          <a:off x="9654352" y="10653888"/>
          <a:ext cx="10058400" cy="3424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4" sqref="C4"/>
    </sheetView>
  </sheetViews>
  <sheetFormatPr baseColWidth="10" defaultColWidth="10.7109375" defaultRowHeight="16"/>
  <cols>
    <col min="1" max="1" width="3.42578125" style="22" customWidth="1"/>
    <col min="2" max="2" width="9.140625" style="15" customWidth="1"/>
    <col min="3" max="3" width="44.140625" style="15" customWidth="1"/>
    <col min="4" max="16384" width="10.7109375" style="15"/>
  </cols>
  <sheetData>
    <row r="1" spans="1:3" s="20" customFormat="1">
      <c r="A1" s="18"/>
      <c r="B1" s="19"/>
      <c r="C1" s="19"/>
    </row>
    <row r="2" spans="1:3" ht="21">
      <c r="A2" s="1"/>
      <c r="B2" s="21" t="s">
        <v>13</v>
      </c>
      <c r="C2" s="21"/>
    </row>
    <row r="3" spans="1:3">
      <c r="A3" s="1"/>
      <c r="B3" s="8"/>
      <c r="C3" s="8"/>
    </row>
    <row r="4" spans="1:3">
      <c r="A4" s="1"/>
      <c r="B4" s="2" t="s">
        <v>14</v>
      </c>
      <c r="C4" s="3" t="s">
        <v>118</v>
      </c>
    </row>
    <row r="5" spans="1:3">
      <c r="A5" s="1"/>
      <c r="B5" s="4" t="s">
        <v>50</v>
      </c>
      <c r="C5" s="5" t="s">
        <v>117</v>
      </c>
    </row>
    <row r="6" spans="1:3">
      <c r="A6" s="1"/>
      <c r="B6" s="6" t="s">
        <v>16</v>
      </c>
      <c r="C6" s="7" t="s">
        <v>17</v>
      </c>
    </row>
    <row r="7" spans="1:3">
      <c r="A7" s="1"/>
      <c r="B7" s="8"/>
      <c r="C7" s="8"/>
    </row>
    <row r="8" spans="1:3">
      <c r="A8" s="1"/>
      <c r="B8" s="8"/>
      <c r="C8" s="8"/>
    </row>
    <row r="9" spans="1:3">
      <c r="A9" s="1"/>
      <c r="B9" s="52" t="s">
        <v>51</v>
      </c>
      <c r="C9" s="53"/>
    </row>
    <row r="10" spans="1:3">
      <c r="A10" s="1"/>
      <c r="B10" s="54"/>
      <c r="C10" s="55"/>
    </row>
    <row r="11" spans="1:3">
      <c r="A11" s="1"/>
      <c r="B11" s="54" t="s">
        <v>52</v>
      </c>
      <c r="C11" s="56" t="s">
        <v>53</v>
      </c>
    </row>
    <row r="12" spans="1:3" ht="17" thickBot="1">
      <c r="A12" s="1"/>
      <c r="B12" s="54"/>
      <c r="C12" s="11" t="s">
        <v>54</v>
      </c>
    </row>
    <row r="13" spans="1:3" ht="17" thickBot="1">
      <c r="A13" s="1"/>
      <c r="B13" s="54"/>
      <c r="C13" s="57" t="s">
        <v>55</v>
      </c>
    </row>
    <row r="14" spans="1:3">
      <c r="A14" s="1"/>
      <c r="B14" s="54"/>
      <c r="C14" s="55" t="s">
        <v>56</v>
      </c>
    </row>
    <row r="15" spans="1:3">
      <c r="A15" s="1"/>
      <c r="B15" s="54"/>
      <c r="C15" s="55"/>
    </row>
    <row r="16" spans="1:3">
      <c r="A16" s="1"/>
      <c r="B16" s="54" t="s">
        <v>57</v>
      </c>
      <c r="C16" s="58" t="s">
        <v>58</v>
      </c>
    </row>
    <row r="17" spans="1:3">
      <c r="A17" s="1"/>
      <c r="B17" s="54"/>
      <c r="C17" s="59" t="s">
        <v>59</v>
      </c>
    </row>
    <row r="18" spans="1:3">
      <c r="A18" s="1"/>
      <c r="B18" s="54"/>
      <c r="C18" s="60" t="s">
        <v>60</v>
      </c>
    </row>
    <row r="19" spans="1:3">
      <c r="A19" s="1"/>
      <c r="B19" s="54"/>
      <c r="C19" s="61" t="s">
        <v>61</v>
      </c>
    </row>
    <row r="20" spans="1:3">
      <c r="A20" s="1"/>
      <c r="B20" s="62"/>
      <c r="C20" s="94" t="s">
        <v>69</v>
      </c>
    </row>
    <row r="21" spans="1:3">
      <c r="A21" s="1"/>
      <c r="B21" s="62"/>
    </row>
    <row r="22" spans="1:3">
      <c r="A22" s="1"/>
      <c r="B22" s="62"/>
    </row>
    <row r="23" spans="1:3">
      <c r="B23" s="6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0"/>
  <sheetViews>
    <sheetView workbookViewId="0">
      <selection activeCell="C31" sqref="C31"/>
    </sheetView>
  </sheetViews>
  <sheetFormatPr baseColWidth="10" defaultColWidth="10.7109375" defaultRowHeight="16"/>
  <cols>
    <col min="1" max="1" width="3.28515625" style="27" customWidth="1"/>
    <col min="2" max="2" width="3.7109375" style="27" customWidth="1"/>
    <col min="3" max="3" width="62.85546875"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c r="B2" s="113" t="s">
        <v>71</v>
      </c>
      <c r="C2" s="114"/>
      <c r="D2" s="114"/>
      <c r="E2" s="115"/>
    </row>
    <row r="3" spans="2:10">
      <c r="B3" s="116"/>
      <c r="C3" s="117"/>
      <c r="D3" s="117"/>
      <c r="E3" s="118"/>
    </row>
    <row r="4" spans="2:10" ht="36" customHeight="1">
      <c r="B4" s="119"/>
      <c r="C4" s="120"/>
      <c r="D4" s="120"/>
      <c r="E4" s="121"/>
    </row>
    <row r="5" spans="2:10" ht="17" thickBot="1"/>
    <row r="6" spans="2:10">
      <c r="B6" s="29"/>
      <c r="C6" s="13"/>
      <c r="D6" s="13"/>
      <c r="E6" s="13"/>
      <c r="F6" s="13"/>
      <c r="G6" s="13"/>
      <c r="H6" s="13"/>
      <c r="I6" s="13"/>
      <c r="J6" s="30"/>
    </row>
    <row r="7" spans="2:10" s="35" customFormat="1" ht="19">
      <c r="B7" s="63"/>
      <c r="C7" s="12" t="s">
        <v>27</v>
      </c>
      <c r="D7" s="64" t="s">
        <v>10</v>
      </c>
      <c r="E7" s="12" t="s">
        <v>5</v>
      </c>
      <c r="F7" s="12"/>
      <c r="G7" s="12" t="s">
        <v>9</v>
      </c>
      <c r="H7" s="12"/>
      <c r="I7" s="12" t="s">
        <v>0</v>
      </c>
      <c r="J7" s="68"/>
    </row>
    <row r="8" spans="2:10" s="35" customFormat="1" ht="19">
      <c r="B8" s="17"/>
      <c r="C8" s="11"/>
      <c r="D8" s="24"/>
      <c r="E8" s="11"/>
      <c r="F8" s="11"/>
      <c r="G8" s="11"/>
      <c r="H8" s="11"/>
      <c r="I8" s="11"/>
      <c r="J8" s="36"/>
    </row>
    <row r="9" spans="2:10" s="35" customFormat="1" ht="20" thickBot="1">
      <c r="B9" s="17"/>
      <c r="C9" s="11" t="s">
        <v>67</v>
      </c>
      <c r="D9" s="24"/>
      <c r="E9" s="11"/>
      <c r="F9" s="11"/>
      <c r="G9" s="11"/>
      <c r="H9" s="11"/>
      <c r="I9" s="11"/>
      <c r="J9" s="36"/>
    </row>
    <row r="10" spans="2:10" s="35" customFormat="1" ht="20" thickBot="1">
      <c r="B10" s="17"/>
      <c r="C10" s="72" t="s">
        <v>68</v>
      </c>
      <c r="D10" s="14" t="s">
        <v>4</v>
      </c>
      <c r="E10" s="37">
        <f>'Research data'!G6</f>
        <v>1</v>
      </c>
      <c r="F10" s="28"/>
      <c r="G10" s="96" t="s">
        <v>78</v>
      </c>
      <c r="H10" s="23"/>
      <c r="I10" s="26" t="str">
        <f>'Research data'!I$3&amp;" &amp; "&amp;'Research data'!K$3</f>
        <v>SDE++ &amp; Vesta</v>
      </c>
      <c r="J10" s="36"/>
    </row>
    <row r="11" spans="2:10" ht="17" thickBot="1">
      <c r="B11" s="31"/>
      <c r="C11" s="28" t="s">
        <v>29</v>
      </c>
      <c r="D11" s="16" t="s">
        <v>4</v>
      </c>
      <c r="E11" s="37">
        <f>'Research data'!G7</f>
        <v>1</v>
      </c>
      <c r="F11" s="28"/>
      <c r="G11" s="96" t="s">
        <v>77</v>
      </c>
      <c r="H11" s="28"/>
      <c r="I11" s="26"/>
      <c r="J11" s="69"/>
    </row>
    <row r="12" spans="2:10" ht="17" thickBot="1">
      <c r="B12" s="31"/>
      <c r="C12" s="92" t="s">
        <v>74</v>
      </c>
      <c r="D12" s="16" t="s">
        <v>75</v>
      </c>
      <c r="E12" s="37">
        <f>'Research data'!G8</f>
        <v>8760</v>
      </c>
      <c r="F12" s="28"/>
      <c r="G12" s="96" t="s">
        <v>72</v>
      </c>
      <c r="H12" s="28"/>
      <c r="I12" s="26" t="str">
        <f>'Research data'!I$3&amp;" &amp; "&amp;'Research data'!K$3</f>
        <v>SDE++ &amp; Vesta</v>
      </c>
      <c r="J12" s="69"/>
    </row>
    <row r="13" spans="2:10" ht="17" thickBot="1">
      <c r="B13" s="31"/>
      <c r="C13" s="28" t="s">
        <v>32</v>
      </c>
      <c r="D13" s="16" t="s">
        <v>49</v>
      </c>
      <c r="E13" s="37">
        <f>'Research data'!G9</f>
        <v>25</v>
      </c>
      <c r="F13" s="28"/>
      <c r="G13" s="28" t="s">
        <v>44</v>
      </c>
      <c r="H13" s="28"/>
      <c r="I13" s="37" t="str">
        <f>'Research data'!I$3</f>
        <v>SDE++</v>
      </c>
      <c r="J13" s="69"/>
    </row>
    <row r="14" spans="2:10">
      <c r="B14" s="31"/>
      <c r="C14" s="51"/>
      <c r="D14" s="65"/>
      <c r="E14" s="66"/>
      <c r="G14" s="51"/>
      <c r="J14" s="69"/>
    </row>
    <row r="15" spans="2:10" ht="17" thickBot="1">
      <c r="B15" s="31"/>
      <c r="C15" s="11" t="s">
        <v>63</v>
      </c>
      <c r="D15" s="65"/>
      <c r="E15" s="66"/>
      <c r="G15" s="51"/>
      <c r="J15" s="69"/>
    </row>
    <row r="16" spans="2:10" ht="17" thickBot="1">
      <c r="B16" s="31"/>
      <c r="C16" s="28" t="s">
        <v>33</v>
      </c>
      <c r="D16" s="16" t="s">
        <v>28</v>
      </c>
      <c r="E16" s="38">
        <f>'Research data'!G12</f>
        <v>6625000</v>
      </c>
      <c r="F16" s="28"/>
      <c r="G16" s="28" t="s">
        <v>7</v>
      </c>
      <c r="H16" s="28"/>
      <c r="I16" s="37" t="str">
        <f>'Research data'!I$3</f>
        <v>SDE++</v>
      </c>
      <c r="J16" s="69"/>
    </row>
    <row r="17" spans="2:10" ht="17" thickBot="1">
      <c r="B17" s="31"/>
      <c r="C17" s="28" t="s">
        <v>34</v>
      </c>
      <c r="D17" s="16" t="s">
        <v>28</v>
      </c>
      <c r="E17" s="38">
        <f>'Research data'!G13</f>
        <v>0</v>
      </c>
      <c r="F17" s="28"/>
      <c r="G17" s="28" t="s">
        <v>45</v>
      </c>
      <c r="H17" s="28"/>
      <c r="I17" s="26"/>
      <c r="J17" s="69"/>
    </row>
    <row r="18" spans="2:10" ht="17" thickBot="1">
      <c r="B18" s="31"/>
      <c r="C18" s="28" t="s">
        <v>8</v>
      </c>
      <c r="D18" s="16" t="s">
        <v>28</v>
      </c>
      <c r="E18" s="38">
        <f>'Research data'!G14</f>
        <v>0</v>
      </c>
      <c r="F18" s="28"/>
      <c r="G18" s="28" t="s">
        <v>20</v>
      </c>
      <c r="H18" s="28"/>
      <c r="I18" s="26"/>
      <c r="J18" s="69"/>
    </row>
    <row r="19" spans="2:10" ht="17" thickBot="1">
      <c r="B19" s="31"/>
      <c r="C19" s="28" t="s">
        <v>35</v>
      </c>
      <c r="D19" s="16" t="s">
        <v>24</v>
      </c>
      <c r="E19" s="38">
        <f>'Research data'!G15</f>
        <v>0</v>
      </c>
      <c r="F19" s="28"/>
      <c r="G19" s="28" t="s">
        <v>23</v>
      </c>
      <c r="H19" s="28"/>
      <c r="I19" s="26"/>
      <c r="J19" s="69"/>
    </row>
    <row r="20" spans="2:10" ht="17" thickBot="1">
      <c r="B20" s="31"/>
      <c r="C20" s="28" t="s">
        <v>36</v>
      </c>
      <c r="D20" s="16" t="s">
        <v>43</v>
      </c>
      <c r="E20" s="38">
        <f>'Research data'!G16</f>
        <v>132500</v>
      </c>
      <c r="F20" s="28"/>
      <c r="G20" s="28" t="s">
        <v>46</v>
      </c>
      <c r="H20" s="28"/>
      <c r="I20" s="37" t="str">
        <f>'Research data'!I$3</f>
        <v>SDE++</v>
      </c>
      <c r="J20" s="69"/>
    </row>
    <row r="21" spans="2:10" ht="17" thickBot="1">
      <c r="B21" s="31"/>
      <c r="C21" s="28" t="s">
        <v>37</v>
      </c>
      <c r="D21" s="16" t="s">
        <v>42</v>
      </c>
      <c r="E21" s="38">
        <f>'Research data'!G17</f>
        <v>0</v>
      </c>
      <c r="F21" s="28"/>
      <c r="G21" s="28" t="s">
        <v>47</v>
      </c>
      <c r="H21" s="28"/>
      <c r="I21" s="26"/>
      <c r="J21" s="69"/>
    </row>
    <row r="22" spans="2:10" ht="17" thickBot="1">
      <c r="B22" s="31"/>
      <c r="C22" s="28" t="s">
        <v>38</v>
      </c>
      <c r="D22" s="16" t="s">
        <v>42</v>
      </c>
      <c r="E22" s="38">
        <f>'Research data'!G18</f>
        <v>0</v>
      </c>
      <c r="F22" s="28"/>
      <c r="G22" s="28" t="s">
        <v>48</v>
      </c>
      <c r="H22" s="28"/>
      <c r="I22" s="26"/>
      <c r="J22" s="69"/>
    </row>
    <row r="23" spans="2:10" ht="17" thickBot="1">
      <c r="B23" s="31"/>
      <c r="C23" s="28" t="s">
        <v>41</v>
      </c>
      <c r="D23" s="16" t="s">
        <v>2</v>
      </c>
      <c r="E23" s="37">
        <v>0.04</v>
      </c>
      <c r="F23" s="28"/>
      <c r="G23" s="28" t="s">
        <v>19</v>
      </c>
      <c r="H23" s="28"/>
      <c r="I23" s="103" t="s">
        <v>80</v>
      </c>
      <c r="J23" s="69"/>
    </row>
    <row r="24" spans="2:10">
      <c r="B24" s="31"/>
      <c r="C24" s="28"/>
      <c r="D24" s="16"/>
      <c r="E24" s="67"/>
      <c r="F24" s="28"/>
      <c r="G24" s="28"/>
      <c r="H24" s="28"/>
      <c r="J24" s="69"/>
    </row>
    <row r="25" spans="2:10" ht="17" thickBot="1">
      <c r="B25" s="31"/>
      <c r="C25" s="11" t="s">
        <v>6</v>
      </c>
      <c r="D25" s="65"/>
      <c r="E25" s="67"/>
      <c r="J25" s="69"/>
    </row>
    <row r="26" spans="2:10" ht="17" thickBot="1">
      <c r="B26" s="31"/>
      <c r="C26" s="28" t="s">
        <v>31</v>
      </c>
      <c r="D26" s="16" t="s">
        <v>3</v>
      </c>
      <c r="E26" s="102">
        <f>'Research data'!G22</f>
        <v>0</v>
      </c>
      <c r="F26" s="28"/>
      <c r="G26" s="28" t="s">
        <v>11</v>
      </c>
      <c r="H26" s="28"/>
      <c r="I26" s="26" t="str">
        <f>'Research data'!I$3&amp;" &amp; "&amp;'Research data'!K$3</f>
        <v>SDE++ &amp; Vesta</v>
      </c>
      <c r="J26" s="69"/>
    </row>
    <row r="27" spans="2:10" ht="17" thickBot="1">
      <c r="B27" s="31"/>
      <c r="C27" s="28" t="s">
        <v>39</v>
      </c>
      <c r="D27" s="16" t="s">
        <v>1</v>
      </c>
      <c r="E27" s="38">
        <f>'Research data'!G23</f>
        <v>0</v>
      </c>
      <c r="F27" s="28"/>
      <c r="G27" s="28" t="s">
        <v>22</v>
      </c>
      <c r="H27" s="28"/>
      <c r="I27" s="26"/>
      <c r="J27" s="69"/>
    </row>
    <row r="28" spans="2:10" ht="17" thickBot="1">
      <c r="B28" s="31"/>
      <c r="C28" s="28" t="s">
        <v>40</v>
      </c>
      <c r="D28" s="16" t="s">
        <v>1</v>
      </c>
      <c r="E28" s="37">
        <f>'Research data'!G24</f>
        <v>15</v>
      </c>
      <c r="F28" s="28"/>
      <c r="G28" s="28" t="s">
        <v>21</v>
      </c>
      <c r="H28" s="28"/>
      <c r="I28" s="37" t="str">
        <f>'Research data'!I$3</f>
        <v>SDE++</v>
      </c>
      <c r="J28" s="69"/>
    </row>
    <row r="29" spans="2:10" ht="17" thickBot="1">
      <c r="B29" s="31"/>
      <c r="C29" s="28" t="s">
        <v>30</v>
      </c>
      <c r="D29" s="16" t="s">
        <v>4</v>
      </c>
      <c r="E29" s="38">
        <f>'Research data'!G25</f>
        <v>0</v>
      </c>
      <c r="F29" s="28"/>
      <c r="G29" s="28"/>
      <c r="H29" s="28"/>
      <c r="I29" s="26"/>
      <c r="J29" s="69"/>
    </row>
    <row r="30" spans="2:10" ht="20" customHeight="1" thickBot="1">
      <c r="B30" s="32"/>
      <c r="C30" s="33"/>
      <c r="D30" s="33"/>
      <c r="E30" s="33"/>
      <c r="F30" s="33"/>
      <c r="G30" s="33"/>
      <c r="H30" s="33"/>
      <c r="I30" s="33"/>
      <c r="J30"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52"/>
  <sheetViews>
    <sheetView workbookViewId="0">
      <selection activeCell="C8" sqref="A8:XFD8"/>
    </sheetView>
  </sheetViews>
  <sheetFormatPr baseColWidth="10" defaultColWidth="10.7109375" defaultRowHeight="16"/>
  <cols>
    <col min="1" max="2" width="3.42578125" style="74" customWidth="1"/>
    <col min="3" max="3" width="40.140625" style="74" bestFit="1" customWidth="1"/>
    <col min="4" max="4" width="16.42578125" style="74" hidden="1" customWidth="1"/>
    <col min="5" max="5" width="13.85546875" style="74" hidden="1" customWidth="1"/>
    <col min="6" max="6" width="12.42578125" style="74" customWidth="1"/>
    <col min="7" max="7" width="10.7109375" style="74" customWidth="1"/>
    <col min="8" max="8" width="3.140625" style="74" customWidth="1"/>
    <col min="9" max="9" width="8.42578125" style="75" customWidth="1"/>
    <col min="10" max="10" width="2.42578125" style="75" customWidth="1"/>
    <col min="11" max="13" width="8.42578125" style="75" customWidth="1"/>
    <col min="14" max="14" width="60" style="74" customWidth="1"/>
    <col min="15" max="16384" width="10.7109375" style="74"/>
  </cols>
  <sheetData>
    <row r="1" spans="2:14" ht="17" thickBot="1"/>
    <row r="2" spans="2:14">
      <c r="B2" s="76"/>
      <c r="C2" s="77"/>
      <c r="D2" s="77"/>
      <c r="E2" s="77"/>
      <c r="F2" s="77"/>
      <c r="G2" s="77"/>
      <c r="H2" s="77"/>
      <c r="I2" s="78"/>
      <c r="J2" s="78"/>
      <c r="K2" s="78"/>
      <c r="L2" s="78"/>
      <c r="M2" s="78"/>
      <c r="N2" s="77"/>
    </row>
    <row r="3" spans="2:14" s="11" customFormat="1">
      <c r="B3" s="17"/>
      <c r="C3" s="71" t="s">
        <v>65</v>
      </c>
      <c r="D3" s="9"/>
      <c r="E3" s="9"/>
      <c r="F3" s="71" t="s">
        <v>10</v>
      </c>
      <c r="G3" s="71" t="s">
        <v>62</v>
      </c>
      <c r="H3" s="71"/>
      <c r="I3" s="50" t="s">
        <v>81</v>
      </c>
      <c r="J3" s="50"/>
      <c r="K3" s="50" t="s">
        <v>82</v>
      </c>
      <c r="L3" s="50"/>
      <c r="M3" s="50"/>
      <c r="N3" s="71" t="s">
        <v>66</v>
      </c>
    </row>
    <row r="4" spans="2:14">
      <c r="B4" s="79"/>
      <c r="C4" s="80"/>
      <c r="D4" s="80"/>
      <c r="E4" s="80"/>
      <c r="F4" s="80"/>
      <c r="G4" s="81"/>
      <c r="H4" s="81"/>
      <c r="I4" s="70"/>
      <c r="J4" s="70"/>
      <c r="K4" s="70"/>
      <c r="L4" s="70"/>
      <c r="M4" s="70"/>
      <c r="N4" s="9"/>
    </row>
    <row r="5" spans="2:14" ht="17" thickBot="1">
      <c r="B5" s="79"/>
      <c r="C5" s="25" t="s">
        <v>64</v>
      </c>
      <c r="D5" s="25"/>
      <c r="E5" s="25"/>
      <c r="F5" s="25"/>
      <c r="G5" s="10"/>
      <c r="H5" s="10"/>
      <c r="I5" s="10"/>
      <c r="J5" s="10"/>
      <c r="K5" s="10"/>
      <c r="L5" s="10"/>
      <c r="M5" s="10"/>
      <c r="N5" s="72"/>
    </row>
    <row r="6" spans="2:14" ht="17" thickBot="1">
      <c r="B6" s="79"/>
      <c r="C6" s="83" t="s">
        <v>68</v>
      </c>
      <c r="D6" s="25"/>
      <c r="E6" s="25"/>
      <c r="F6" s="97" t="str">
        <f>Dashboard!D10</f>
        <v>-</v>
      </c>
      <c r="G6" s="99">
        <v>1</v>
      </c>
      <c r="H6" s="10"/>
      <c r="I6" s="10"/>
      <c r="J6" s="10"/>
      <c r="K6" s="10"/>
      <c r="L6" s="74"/>
      <c r="M6" s="74"/>
      <c r="N6" s="96" t="s">
        <v>76</v>
      </c>
    </row>
    <row r="7" spans="2:14" ht="17" thickBot="1">
      <c r="B7" s="79"/>
      <c r="C7" s="83" t="s">
        <v>29</v>
      </c>
      <c r="D7" s="25"/>
      <c r="E7" s="25"/>
      <c r="F7" s="97" t="str">
        <f>Dashboard!D11</f>
        <v>-</v>
      </c>
      <c r="G7" s="100">
        <v>1</v>
      </c>
      <c r="H7" s="10"/>
      <c r="I7" s="10"/>
      <c r="J7" s="74"/>
      <c r="K7" s="74"/>
      <c r="L7" s="74"/>
      <c r="M7" s="74"/>
      <c r="N7" s="96" t="s">
        <v>76</v>
      </c>
    </row>
    <row r="8" spans="2:14" ht="17" thickBot="1">
      <c r="B8" s="79"/>
      <c r="C8" s="83" t="s">
        <v>74</v>
      </c>
      <c r="D8" s="25"/>
      <c r="E8" s="25"/>
      <c r="F8" s="97" t="str">
        <f>Dashboard!D12</f>
        <v>h/y</v>
      </c>
      <c r="G8" s="84">
        <v>8760</v>
      </c>
      <c r="H8" s="10"/>
      <c r="I8" s="10"/>
      <c r="J8" s="10"/>
      <c r="K8" s="74"/>
      <c r="L8" s="10"/>
      <c r="M8" s="10"/>
      <c r="N8" s="112" t="s">
        <v>115</v>
      </c>
    </row>
    <row r="9" spans="2:14" ht="17" thickBot="1">
      <c r="B9" s="79"/>
      <c r="C9" s="83" t="s">
        <v>32</v>
      </c>
      <c r="D9" s="73"/>
      <c r="E9" s="73"/>
      <c r="F9" s="97" t="str">
        <f>Dashboard!D13</f>
        <v>MW</v>
      </c>
      <c r="G9" s="84">
        <f t="shared" ref="G9" si="0">I9</f>
        <v>25</v>
      </c>
      <c r="H9" s="82"/>
      <c r="I9" s="84">
        <f>Notes!D45</f>
        <v>25</v>
      </c>
      <c r="J9" s="81"/>
      <c r="K9" s="81"/>
      <c r="L9" s="81"/>
      <c r="M9" s="10"/>
      <c r="N9" s="72"/>
    </row>
    <row r="10" spans="2:14">
      <c r="B10" s="79"/>
      <c r="C10" s="25"/>
      <c r="D10" s="73"/>
      <c r="E10" s="73"/>
      <c r="G10" s="81"/>
      <c r="H10" s="82"/>
      <c r="I10" s="81"/>
      <c r="J10" s="81"/>
      <c r="K10" s="81"/>
      <c r="L10" s="81"/>
      <c r="M10" s="10"/>
      <c r="N10" s="72"/>
    </row>
    <row r="11" spans="2:14" ht="17" thickBot="1">
      <c r="B11" s="79"/>
      <c r="C11" s="25" t="str">
        <f>Dashboard!C15</f>
        <v>Cost</v>
      </c>
      <c r="D11" s="73"/>
      <c r="E11" s="73"/>
      <c r="G11" s="81"/>
      <c r="H11" s="82"/>
      <c r="I11" s="81"/>
      <c r="J11" s="81"/>
      <c r="K11" s="81"/>
      <c r="L11" s="81"/>
      <c r="M11" s="10"/>
      <c r="N11" s="72"/>
    </row>
    <row r="12" spans="2:14" ht="17" thickBot="1">
      <c r="B12" s="79"/>
      <c r="C12" s="83" t="str">
        <f>Dashboard!G16</f>
        <v>Initial investment costs</v>
      </c>
      <c r="D12" s="73"/>
      <c r="E12" s="73"/>
      <c r="F12" s="97" t="str">
        <f>Dashboard!D16</f>
        <v>euro</v>
      </c>
      <c r="G12" s="84">
        <f t="shared" ref="G12:G18" si="1">I12</f>
        <v>6625000</v>
      </c>
      <c r="H12" s="82"/>
      <c r="I12" s="98">
        <f>Notes!D46</f>
        <v>6625000</v>
      </c>
      <c r="J12" s="81"/>
      <c r="K12" s="98">
        <f>Notes!D15</f>
        <v>4687500</v>
      </c>
      <c r="L12" s="81"/>
      <c r="M12" s="10"/>
      <c r="N12" s="72"/>
    </row>
    <row r="13" spans="2:14" ht="17" thickBot="1">
      <c r="B13" s="79"/>
      <c r="C13" s="83" t="str">
        <f>Dashboard!G17</f>
        <v>Investment cost with ccs</v>
      </c>
      <c r="D13" s="73"/>
      <c r="E13" s="73"/>
      <c r="F13" s="97" t="str">
        <f>Dashboard!D17</f>
        <v>euro</v>
      </c>
      <c r="G13" s="84">
        <f t="shared" si="1"/>
        <v>0</v>
      </c>
      <c r="H13" s="82"/>
      <c r="I13" s="74"/>
      <c r="J13" s="81"/>
      <c r="K13" s="81"/>
      <c r="L13" s="81"/>
      <c r="M13" s="10"/>
      <c r="N13" s="96"/>
    </row>
    <row r="14" spans="2:14" ht="17" thickBot="1">
      <c r="B14" s="79"/>
      <c r="C14" s="83" t="str">
        <f>Dashboard!G18</f>
        <v>Installation cost</v>
      </c>
      <c r="D14" s="73"/>
      <c r="E14" s="73"/>
      <c r="F14" s="97" t="str">
        <f>Dashboard!D18</f>
        <v>euro</v>
      </c>
      <c r="G14" s="84">
        <f t="shared" si="1"/>
        <v>0</v>
      </c>
      <c r="H14" s="82"/>
      <c r="I14" s="81"/>
      <c r="J14" s="81"/>
      <c r="K14" s="81"/>
      <c r="L14" s="81"/>
      <c r="M14" s="10"/>
      <c r="N14" s="96"/>
    </row>
    <row r="15" spans="2:14" ht="17" thickBot="1">
      <c r="B15" s="79"/>
      <c r="C15" s="83" t="str">
        <f>Dashboard!G19</f>
        <v xml:space="preserve">Decmmmissioning cost </v>
      </c>
      <c r="D15" s="73"/>
      <c r="E15" s="73"/>
      <c r="F15" s="97" t="str">
        <f>Dashboard!D19</f>
        <v>euro/MWh</v>
      </c>
      <c r="G15" s="84">
        <f t="shared" si="1"/>
        <v>0</v>
      </c>
      <c r="H15" s="82"/>
      <c r="I15" s="81"/>
      <c r="J15" s="81"/>
      <c r="K15" s="81"/>
      <c r="L15" s="81"/>
      <c r="M15" s="10"/>
      <c r="N15" s="96"/>
    </row>
    <row r="16" spans="2:14" ht="17" thickBot="1">
      <c r="B16" s="79"/>
      <c r="C16" s="83" t="str">
        <f>Dashboard!G20</f>
        <v>Fixed operational and maintenance costs per year</v>
      </c>
      <c r="D16" s="73"/>
      <c r="E16" s="73"/>
      <c r="F16" s="97" t="str">
        <f>Dashboard!D20</f>
        <v>euro/year</v>
      </c>
      <c r="G16" s="84">
        <f t="shared" si="1"/>
        <v>132500</v>
      </c>
      <c r="H16" s="82"/>
      <c r="I16" s="98">
        <f>Notes!D47</f>
        <v>132500</v>
      </c>
      <c r="J16" s="81"/>
      <c r="K16" s="98">
        <f>Notes!D16</f>
        <v>234375</v>
      </c>
      <c r="L16" s="81"/>
      <c r="M16" s="10"/>
      <c r="N16" s="72"/>
    </row>
    <row r="17" spans="2:14" ht="17" thickBot="1">
      <c r="B17" s="79"/>
      <c r="C17" s="83" t="str">
        <f>Dashboard!G21</f>
        <v>Variable operational and maintenance costs</v>
      </c>
      <c r="D17" s="73"/>
      <c r="E17" s="73"/>
      <c r="F17" s="97" t="str">
        <f>Dashboard!D21</f>
        <v>euro/FLH</v>
      </c>
      <c r="G17" s="84">
        <f t="shared" si="1"/>
        <v>0</v>
      </c>
      <c r="H17" s="82"/>
      <c r="I17" s="81"/>
      <c r="J17" s="81"/>
      <c r="K17" s="81"/>
      <c r="L17" s="81"/>
      <c r="M17" s="10"/>
      <c r="N17" s="96"/>
    </row>
    <row r="18" spans="2:14" ht="17" thickBot="1">
      <c r="B18" s="79"/>
      <c r="C18" s="83" t="str">
        <f>Dashboard!G22</f>
        <v>Variable operational and maintenance costs for ccs</v>
      </c>
      <c r="D18" s="73"/>
      <c r="E18" s="73"/>
      <c r="F18" s="97" t="str">
        <f>Dashboard!D22</f>
        <v>euro/FLH</v>
      </c>
      <c r="G18" s="84">
        <f t="shared" si="1"/>
        <v>0</v>
      </c>
      <c r="H18" s="82"/>
      <c r="I18" s="81"/>
      <c r="J18" s="81"/>
      <c r="K18" s="81"/>
      <c r="L18" s="81"/>
      <c r="M18" s="10"/>
      <c r="N18" s="96"/>
    </row>
    <row r="19" spans="2:14" ht="17" thickBot="1">
      <c r="B19" s="79"/>
      <c r="C19" s="83" t="str">
        <f>Dashboard!G23</f>
        <v>Weighted average cost of capita</v>
      </c>
      <c r="D19" s="73"/>
      <c r="E19" s="73"/>
      <c r="F19" s="97" t="str">
        <f>Dashboard!D23</f>
        <v>%</v>
      </c>
      <c r="G19" s="99">
        <v>0.05</v>
      </c>
      <c r="H19" s="82"/>
      <c r="I19" s="81"/>
      <c r="J19" s="81"/>
      <c r="K19" s="81"/>
      <c r="L19" s="81"/>
      <c r="M19" s="10"/>
      <c r="N19" s="96" t="s">
        <v>79</v>
      </c>
    </row>
    <row r="20" spans="2:14">
      <c r="B20" s="79"/>
      <c r="C20" s="25"/>
      <c r="D20" s="73"/>
      <c r="E20" s="73"/>
      <c r="G20" s="81"/>
      <c r="H20" s="82"/>
      <c r="I20" s="74"/>
      <c r="J20" s="74"/>
      <c r="K20" s="74"/>
      <c r="L20" s="81"/>
      <c r="M20" s="10"/>
      <c r="N20" s="72"/>
    </row>
    <row r="21" spans="2:14" ht="17" thickBot="1">
      <c r="B21" s="79"/>
      <c r="C21" s="25" t="str">
        <f>Dashboard!C25</f>
        <v>Other</v>
      </c>
      <c r="D21" s="73"/>
      <c r="E21" s="73"/>
      <c r="G21" s="81"/>
      <c r="H21" s="82"/>
      <c r="I21" s="74"/>
      <c r="J21" s="74"/>
      <c r="K21" s="74"/>
      <c r="L21" s="81"/>
      <c r="M21" s="10"/>
      <c r="N21" s="72"/>
    </row>
    <row r="22" spans="2:14" ht="17" thickBot="1">
      <c r="B22" s="79"/>
      <c r="C22" s="83" t="str">
        <f>Dashboard!G26</f>
        <v>Land use of plant in NL</v>
      </c>
      <c r="D22" s="73"/>
      <c r="E22" s="73"/>
      <c r="F22" s="97" t="str">
        <f>Dashboard!D26</f>
        <v>km2</v>
      </c>
      <c r="G22" s="101">
        <v>0</v>
      </c>
      <c r="H22" s="82"/>
      <c r="I22" s="74"/>
      <c r="J22" s="74"/>
      <c r="K22" s="74"/>
      <c r="L22" s="81"/>
      <c r="M22" s="10"/>
      <c r="N22" s="96" t="s">
        <v>76</v>
      </c>
    </row>
    <row r="23" spans="2:14" ht="17" thickBot="1">
      <c r="B23" s="79"/>
      <c r="C23" s="83" t="str">
        <f>Dashboard!G27</f>
        <v xml:space="preserve">Construction time of the plant </v>
      </c>
      <c r="D23" s="73"/>
      <c r="E23" s="73"/>
      <c r="F23" s="97" t="str">
        <f>Dashboard!D27</f>
        <v>years</v>
      </c>
      <c r="G23" s="84">
        <v>0</v>
      </c>
      <c r="H23" s="82"/>
      <c r="I23" s="81"/>
      <c r="J23" s="81"/>
      <c r="K23" s="81"/>
      <c r="L23" s="81"/>
      <c r="M23" s="10"/>
      <c r="N23" s="96" t="s">
        <v>76</v>
      </c>
    </row>
    <row r="24" spans="2:14" ht="17" thickBot="1">
      <c r="B24" s="79"/>
      <c r="C24" s="83" t="str">
        <f>Dashboard!G28</f>
        <v>Technical lifetime of the plant</v>
      </c>
      <c r="D24" s="73"/>
      <c r="E24" s="73"/>
      <c r="F24" s="97" t="str">
        <f>Dashboard!D28</f>
        <v>years</v>
      </c>
      <c r="G24" s="84">
        <f t="shared" ref="G24" si="2">I24</f>
        <v>15</v>
      </c>
      <c r="H24" s="82"/>
      <c r="I24" s="84">
        <f>Notes!D48</f>
        <v>15</v>
      </c>
      <c r="J24" s="81"/>
      <c r="K24" s="81"/>
      <c r="L24" s="81"/>
      <c r="M24" s="10"/>
      <c r="N24" s="72"/>
    </row>
    <row r="25" spans="2:14">
      <c r="B25" s="79"/>
      <c r="C25" s="25"/>
      <c r="D25" s="73"/>
      <c r="E25" s="73"/>
      <c r="F25" s="93"/>
      <c r="G25" s="81"/>
      <c r="H25" s="82"/>
      <c r="I25" s="81"/>
      <c r="J25" s="81"/>
      <c r="K25" s="81"/>
      <c r="L25" s="81"/>
      <c r="M25" s="10"/>
      <c r="N25" s="72"/>
    </row>
    <row r="26" spans="2:14">
      <c r="B26" s="79"/>
      <c r="C26" s="25"/>
      <c r="D26" s="73"/>
      <c r="E26" s="73"/>
      <c r="G26" s="81"/>
      <c r="H26" s="82"/>
      <c r="I26" s="81"/>
      <c r="J26" s="81"/>
      <c r="K26" s="81"/>
      <c r="L26" s="81"/>
      <c r="M26" s="81"/>
      <c r="N26" s="81"/>
    </row>
    <row r="27" spans="2:14">
      <c r="B27" s="79"/>
      <c r="C27" s="85"/>
      <c r="D27" s="73"/>
      <c r="E27" s="73"/>
      <c r="G27" s="81"/>
      <c r="H27" s="82"/>
      <c r="I27" s="81"/>
      <c r="J27" s="81"/>
      <c r="K27" s="81"/>
      <c r="L27" s="81"/>
      <c r="M27" s="10"/>
      <c r="N27" s="72"/>
    </row>
    <row r="50" spans="3:3">
      <c r="C50" s="39"/>
    </row>
    <row r="51" spans="3:3">
      <c r="C51" s="39"/>
    </row>
    <row r="52" spans="3:3">
      <c r="C52" s="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5"/>
  <sheetViews>
    <sheetView workbookViewId="0">
      <selection activeCell="D7" sqref="D7"/>
    </sheetView>
  </sheetViews>
  <sheetFormatPr baseColWidth="10" defaultColWidth="33.140625" defaultRowHeight="16"/>
  <cols>
    <col min="1" max="1" width="3.28515625" style="39" customWidth="1"/>
    <col min="2" max="2" width="3.42578125" style="39" customWidth="1"/>
    <col min="3" max="3" width="28.7109375" style="39" customWidth="1"/>
    <col min="4" max="4" width="8.42578125" style="39" customWidth="1"/>
    <col min="5" max="5" width="16.140625" style="39" customWidth="1"/>
    <col min="6" max="6" width="10.28515625" style="39" customWidth="1"/>
    <col min="7" max="8" width="12.140625" style="39" customWidth="1"/>
    <col min="9" max="9" width="34.42578125" style="40" customWidth="1"/>
    <col min="10" max="10" width="60.42578125" style="39" customWidth="1"/>
    <col min="11" max="16384" width="33.140625" style="39"/>
  </cols>
  <sheetData>
    <row r="1" spans="2:10" ht="17" thickBot="1"/>
    <row r="2" spans="2:10">
      <c r="B2" s="41"/>
      <c r="C2" s="42"/>
      <c r="D2" s="42"/>
      <c r="E2" s="42"/>
      <c r="F2" s="42"/>
      <c r="G2" s="42"/>
      <c r="H2" s="42"/>
      <c r="I2" s="43"/>
      <c r="J2" s="42"/>
    </row>
    <row r="3" spans="2:10">
      <c r="B3" s="44"/>
      <c r="C3" s="45" t="s">
        <v>18</v>
      </c>
      <c r="D3" s="45"/>
      <c r="E3" s="45"/>
      <c r="F3" s="45"/>
      <c r="G3" s="45"/>
      <c r="H3" s="45"/>
      <c r="I3" s="46"/>
    </row>
    <row r="4" spans="2:10">
      <c r="B4" s="44"/>
    </row>
    <row r="5" spans="2:10">
      <c r="B5" s="47"/>
      <c r="C5" s="48" t="s">
        <v>25</v>
      </c>
      <c r="D5" s="48"/>
      <c r="E5" s="48" t="s">
        <v>0</v>
      </c>
      <c r="F5" s="48" t="s">
        <v>15</v>
      </c>
      <c r="G5" s="48" t="s">
        <v>26</v>
      </c>
      <c r="H5" s="48" t="s">
        <v>88</v>
      </c>
      <c r="I5" s="49" t="s">
        <v>70</v>
      </c>
      <c r="J5" s="48" t="s">
        <v>12</v>
      </c>
    </row>
    <row r="6" spans="2:10">
      <c r="B6" s="44"/>
      <c r="C6" s="91"/>
    </row>
    <row r="7" spans="2:10">
      <c r="B7" s="44"/>
      <c r="C7" s="91" t="s">
        <v>83</v>
      </c>
      <c r="E7" s="39" t="s">
        <v>84</v>
      </c>
      <c r="F7" s="39" t="s">
        <v>73</v>
      </c>
      <c r="J7" s="39" t="s">
        <v>85</v>
      </c>
    </row>
    <row r="8" spans="2:10">
      <c r="B8" s="44"/>
      <c r="C8" s="90"/>
    </row>
    <row r="9" spans="2:10">
      <c r="B9" s="44"/>
      <c r="C9" s="91" t="s">
        <v>87</v>
      </c>
      <c r="E9" s="39" t="s">
        <v>84</v>
      </c>
      <c r="F9" s="39" t="s">
        <v>73</v>
      </c>
      <c r="G9" s="104">
        <v>43672</v>
      </c>
      <c r="H9" s="105">
        <v>43831</v>
      </c>
      <c r="J9" s="39" t="s">
        <v>86</v>
      </c>
    </row>
    <row r="10" spans="2:10">
      <c r="B10" s="44"/>
      <c r="C10" s="90"/>
    </row>
    <row r="11" spans="2:10">
      <c r="B11" s="44"/>
      <c r="C11" s="91"/>
    </row>
    <row r="12" spans="2:10">
      <c r="B12" s="44"/>
      <c r="C12" s="90"/>
    </row>
    <row r="13" spans="2:10">
      <c r="B13" s="44"/>
      <c r="C13" s="91"/>
    </row>
    <row r="14" spans="2:10">
      <c r="B14" s="44"/>
      <c r="C14" s="90"/>
    </row>
    <row r="15" spans="2:10">
      <c r="B15" s="44"/>
      <c r="C15" s="91"/>
    </row>
    <row r="16" spans="2:10">
      <c r="B16" s="44"/>
      <c r="C16" s="90"/>
    </row>
    <row r="17" spans="2:3">
      <c r="B17" s="44"/>
      <c r="C17" s="91"/>
    </row>
    <row r="18" spans="2:3">
      <c r="B18" s="44"/>
      <c r="C18" s="90"/>
    </row>
    <row r="19" spans="2:3">
      <c r="B19" s="44"/>
      <c r="C19" s="91"/>
    </row>
    <row r="20" spans="2:3">
      <c r="B20" s="44"/>
      <c r="C20" s="90"/>
    </row>
    <row r="21" spans="2:3">
      <c r="B21" s="44"/>
      <c r="C21" s="91"/>
    </row>
    <row r="22" spans="2:3">
      <c r="B22" s="44"/>
      <c r="C22" s="90"/>
    </row>
    <row r="23" spans="2:3">
      <c r="B23" s="44"/>
      <c r="C23" s="91"/>
    </row>
    <row r="24" spans="2:3">
      <c r="B24" s="44"/>
      <c r="C24" s="90"/>
    </row>
    <row r="25" spans="2:3">
      <c r="B25" s="44"/>
      <c r="C25" s="90"/>
    </row>
    <row r="26" spans="2:3">
      <c r="B26" s="44"/>
      <c r="C26" s="90"/>
    </row>
    <row r="27" spans="2:3">
      <c r="B27" s="44"/>
      <c r="C27" s="90"/>
    </row>
    <row r="28" spans="2:3">
      <c r="B28" s="44"/>
      <c r="C28" s="90"/>
    </row>
    <row r="29" spans="2:3">
      <c r="B29" s="44"/>
      <c r="C29" s="90"/>
    </row>
    <row r="30" spans="2:3">
      <c r="B30" s="44"/>
    </row>
    <row r="31" spans="2:3">
      <c r="B31" s="44"/>
    </row>
    <row r="32" spans="2:3">
      <c r="B32" s="44"/>
    </row>
    <row r="33" spans="2:2">
      <c r="B33" s="44"/>
    </row>
    <row r="34" spans="2:2">
      <c r="B34" s="44"/>
    </row>
    <row r="35" spans="2:2">
      <c r="B35" s="4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AA149"/>
  <sheetViews>
    <sheetView zoomScale="108" workbookViewId="0">
      <selection activeCell="E52" sqref="E52"/>
    </sheetView>
  </sheetViews>
  <sheetFormatPr baseColWidth="10" defaultColWidth="10.7109375" defaultRowHeight="16"/>
  <cols>
    <col min="1" max="1" width="5.28515625" style="86" customWidth="1"/>
    <col min="2" max="2" width="5.42578125" style="86" customWidth="1"/>
    <col min="3" max="3" width="31.140625" style="86" customWidth="1"/>
    <col min="4" max="4" width="19.140625" style="86" customWidth="1"/>
    <col min="5" max="5" width="17.42578125" style="86" customWidth="1"/>
    <col min="6" max="6" width="19.85546875" style="86" customWidth="1"/>
    <col min="7" max="7" width="19" style="86" customWidth="1"/>
    <col min="8" max="16384" width="10.7109375" style="86"/>
  </cols>
  <sheetData>
    <row r="1" spans="2:27" ht="17" thickBot="1"/>
    <row r="2" spans="2:27" s="11" customFormat="1">
      <c r="B2" s="88"/>
      <c r="C2" s="89" t="s">
        <v>61</v>
      </c>
      <c r="D2" s="89" t="s">
        <v>69</v>
      </c>
      <c r="E2" s="89"/>
      <c r="F2" s="89"/>
      <c r="G2" s="89"/>
      <c r="H2" s="89"/>
      <c r="I2" s="89"/>
      <c r="J2" s="89"/>
      <c r="K2" s="89"/>
      <c r="L2" s="89"/>
      <c r="M2" s="89"/>
      <c r="N2" s="89"/>
      <c r="O2" s="89"/>
      <c r="P2" s="89"/>
      <c r="Q2" s="89"/>
      <c r="R2" s="89"/>
      <c r="S2" s="89"/>
      <c r="T2" s="89"/>
      <c r="U2" s="89"/>
      <c r="V2" s="89"/>
      <c r="W2" s="89"/>
      <c r="X2" s="89"/>
      <c r="Y2" s="89"/>
      <c r="Z2" s="89"/>
      <c r="AA2" s="89"/>
    </row>
    <row r="3" spans="2:27">
      <c r="B3" s="87"/>
    </row>
    <row r="4" spans="2:27">
      <c r="B4" s="87"/>
      <c r="C4" s="11"/>
    </row>
    <row r="5" spans="2:27" ht="24">
      <c r="B5" s="87"/>
      <c r="C5" s="111" t="s">
        <v>106</v>
      </c>
    </row>
    <row r="6" spans="2:27">
      <c r="B6" s="87"/>
      <c r="C6" s="107"/>
      <c r="D6" s="108" t="s">
        <v>89</v>
      </c>
      <c r="E6" s="108" t="s">
        <v>90</v>
      </c>
      <c r="F6" s="108" t="s">
        <v>91</v>
      </c>
      <c r="G6" s="108" t="s">
        <v>92</v>
      </c>
    </row>
    <row r="7" spans="2:27">
      <c r="B7" s="87"/>
      <c r="C7" s="107"/>
      <c r="D7" s="108" t="s">
        <v>93</v>
      </c>
      <c r="E7" s="108" t="s">
        <v>94</v>
      </c>
      <c r="F7" s="108" t="s">
        <v>95</v>
      </c>
      <c r="G7" s="108" t="s">
        <v>96</v>
      </c>
    </row>
    <row r="8" spans="2:27">
      <c r="B8" s="87"/>
      <c r="C8" s="107" t="s">
        <v>97</v>
      </c>
      <c r="D8" s="108" t="s">
        <v>98</v>
      </c>
      <c r="E8" s="108">
        <v>5</v>
      </c>
      <c r="F8" s="108">
        <v>2.3699999999999999E-4</v>
      </c>
      <c r="G8" s="108">
        <v>6</v>
      </c>
    </row>
    <row r="9" spans="2:27">
      <c r="B9" s="87"/>
      <c r="C9" s="107" t="s">
        <v>99</v>
      </c>
      <c r="D9" s="108" t="s">
        <v>100</v>
      </c>
      <c r="E9" s="108">
        <v>5</v>
      </c>
      <c r="F9" s="108">
        <v>2.3699999999999999E-4</v>
      </c>
      <c r="G9" s="108">
        <v>6</v>
      </c>
    </row>
    <row r="10" spans="2:27">
      <c r="B10" s="87"/>
      <c r="C10" s="95"/>
    </row>
    <row r="11" spans="2:27">
      <c r="B11" s="87"/>
      <c r="C11" s="95"/>
    </row>
    <row r="12" spans="2:27">
      <c r="B12" s="87"/>
      <c r="C12" s="110" t="s">
        <v>114</v>
      </c>
      <c r="D12" s="108"/>
    </row>
    <row r="13" spans="2:27">
      <c r="B13" s="87"/>
      <c r="C13" s="107" t="s">
        <v>74</v>
      </c>
      <c r="D13" s="109" t="s">
        <v>112</v>
      </c>
    </row>
    <row r="14" spans="2:27">
      <c r="B14" s="87"/>
      <c r="C14" s="107" t="s">
        <v>32</v>
      </c>
      <c r="D14" s="109" t="s">
        <v>112</v>
      </c>
    </row>
    <row r="15" spans="2:27">
      <c r="B15" s="87"/>
      <c r="C15" s="107" t="s">
        <v>33</v>
      </c>
      <c r="D15" s="108">
        <f>AVERAGE(100,275)*1000*25</f>
        <v>4687500</v>
      </c>
      <c r="E15" s="106" t="s">
        <v>116</v>
      </c>
    </row>
    <row r="16" spans="2:27">
      <c r="B16" s="87"/>
      <c r="C16" s="107" t="s">
        <v>36</v>
      </c>
      <c r="D16" s="108">
        <f>(E8/100)*D15</f>
        <v>234375</v>
      </c>
    </row>
    <row r="17" spans="2:4">
      <c r="B17" s="87"/>
      <c r="C17" s="107" t="s">
        <v>107</v>
      </c>
      <c r="D17" s="109" t="s">
        <v>112</v>
      </c>
    </row>
    <row r="18" spans="2:4">
      <c r="B18" s="87"/>
      <c r="C18" s="95"/>
    </row>
    <row r="19" spans="2:4">
      <c r="B19" s="87"/>
      <c r="C19" s="95"/>
    </row>
    <row r="20" spans="2:4">
      <c r="B20" s="87"/>
      <c r="C20" s="95"/>
    </row>
    <row r="21" spans="2:4">
      <c r="B21" s="87"/>
      <c r="C21" s="95"/>
    </row>
    <row r="22" spans="2:4">
      <c r="B22" s="87"/>
      <c r="C22" s="95"/>
    </row>
    <row r="23" spans="2:4">
      <c r="B23" s="87"/>
      <c r="C23" s="95"/>
    </row>
    <row r="24" spans="2:4">
      <c r="B24" s="87"/>
      <c r="C24" s="95"/>
    </row>
    <row r="25" spans="2:4">
      <c r="B25" s="87"/>
      <c r="C25" s="95"/>
    </row>
    <row r="26" spans="2:4">
      <c r="B26" s="87"/>
      <c r="C26" s="95"/>
    </row>
    <row r="27" spans="2:4">
      <c r="B27" s="87"/>
      <c r="C27" s="95"/>
    </row>
    <row r="28" spans="2:4">
      <c r="B28" s="87"/>
      <c r="C28" s="95"/>
    </row>
    <row r="29" spans="2:4">
      <c r="B29" s="87"/>
      <c r="C29" s="95"/>
    </row>
    <row r="30" spans="2:4">
      <c r="B30" s="87"/>
      <c r="C30" s="95"/>
    </row>
    <row r="31" spans="2:4">
      <c r="B31" s="87"/>
      <c r="C31" s="95"/>
    </row>
    <row r="32" spans="2:4">
      <c r="B32" s="87"/>
      <c r="C32" s="95"/>
    </row>
    <row r="33" spans="2:7">
      <c r="B33" s="87"/>
      <c r="C33" s="95"/>
    </row>
    <row r="34" spans="2:7">
      <c r="B34" s="87"/>
      <c r="C34" s="95"/>
    </row>
    <row r="35" spans="2:7" ht="24">
      <c r="B35" s="87"/>
      <c r="C35" s="111" t="s">
        <v>105</v>
      </c>
    </row>
    <row r="36" spans="2:7">
      <c r="B36" s="87"/>
      <c r="C36" s="107"/>
      <c r="D36" s="108" t="s">
        <v>89</v>
      </c>
      <c r="E36" s="108" t="s">
        <v>90</v>
      </c>
      <c r="F36" s="109" t="s">
        <v>104</v>
      </c>
      <c r="G36" s="108" t="s">
        <v>101</v>
      </c>
    </row>
    <row r="37" spans="2:7">
      <c r="B37" s="87"/>
      <c r="C37" s="107"/>
      <c r="D37" s="108" t="s">
        <v>93</v>
      </c>
      <c r="E37" s="108" t="s">
        <v>94</v>
      </c>
      <c r="F37" s="108" t="s">
        <v>95</v>
      </c>
      <c r="G37" s="108" t="s">
        <v>96</v>
      </c>
    </row>
    <row r="38" spans="2:7">
      <c r="B38" s="87"/>
      <c r="C38" s="107" t="s">
        <v>102</v>
      </c>
      <c r="D38" s="108">
        <v>265</v>
      </c>
      <c r="E38" s="108">
        <f>5.3/265*100</f>
        <v>2</v>
      </c>
      <c r="F38" s="108">
        <f>0.0003/0.0036</f>
        <v>8.3333333333333329E-2</v>
      </c>
      <c r="G38" s="108">
        <v>25</v>
      </c>
    </row>
    <row r="39" spans="2:7">
      <c r="B39" s="87"/>
      <c r="C39" s="107" t="s">
        <v>103</v>
      </c>
      <c r="D39" s="108">
        <f>884</f>
        <v>884</v>
      </c>
      <c r="E39" s="108">
        <v>2</v>
      </c>
      <c r="F39" s="108">
        <f>0.014/0.0036</f>
        <v>3.8888888888888893</v>
      </c>
      <c r="G39" s="108">
        <v>25</v>
      </c>
    </row>
    <row r="40" spans="2:7">
      <c r="B40" s="87"/>
      <c r="C40" s="106" t="s">
        <v>110</v>
      </c>
    </row>
    <row r="41" spans="2:7">
      <c r="B41" s="87"/>
      <c r="C41" s="106" t="s">
        <v>109</v>
      </c>
    </row>
    <row r="42" spans="2:7">
      <c r="B42" s="87"/>
      <c r="C42" s="95"/>
    </row>
    <row r="43" spans="2:7">
      <c r="B43" s="87"/>
      <c r="C43" s="110" t="s">
        <v>111</v>
      </c>
      <c r="D43" s="108"/>
    </row>
    <row r="44" spans="2:7">
      <c r="B44" s="87"/>
      <c r="C44" s="107" t="s">
        <v>74</v>
      </c>
      <c r="D44" s="108">
        <v>8760</v>
      </c>
      <c r="E44" s="106" t="s">
        <v>113</v>
      </c>
    </row>
    <row r="45" spans="2:7">
      <c r="B45" s="87"/>
      <c r="C45" s="107" t="s">
        <v>32</v>
      </c>
      <c r="D45" s="108">
        <f>G38</f>
        <v>25</v>
      </c>
    </row>
    <row r="46" spans="2:7">
      <c r="B46" s="87"/>
      <c r="C46" s="107" t="s">
        <v>33</v>
      </c>
      <c r="D46" s="108">
        <f>D38*D45*1000</f>
        <v>6625000</v>
      </c>
    </row>
    <row r="47" spans="2:7">
      <c r="B47" s="87"/>
      <c r="C47" s="107" t="s">
        <v>36</v>
      </c>
      <c r="D47" s="108">
        <f>5.3*G38*1000</f>
        <v>132500</v>
      </c>
    </row>
    <row r="48" spans="2:7">
      <c r="B48" s="87"/>
      <c r="C48" s="107" t="s">
        <v>107</v>
      </c>
      <c r="D48" s="108">
        <v>15</v>
      </c>
    </row>
    <row r="49" spans="2:3">
      <c r="B49" s="87"/>
      <c r="C49" s="95"/>
    </row>
    <row r="50" spans="2:3">
      <c r="B50" s="87"/>
      <c r="C50" s="106" t="s">
        <v>108</v>
      </c>
    </row>
    <row r="51" spans="2:3">
      <c r="B51" s="87"/>
      <c r="C51" s="95"/>
    </row>
    <row r="52" spans="2:3">
      <c r="B52" s="87"/>
      <c r="C52" s="95"/>
    </row>
    <row r="53" spans="2:3">
      <c r="B53" s="87"/>
      <c r="C53" s="95"/>
    </row>
    <row r="54" spans="2:3">
      <c r="B54" s="87"/>
      <c r="C54" s="95"/>
    </row>
    <row r="55" spans="2:3">
      <c r="B55" s="87"/>
      <c r="C55" s="95"/>
    </row>
    <row r="56" spans="2:3">
      <c r="B56" s="87"/>
      <c r="C56" s="95"/>
    </row>
    <row r="57" spans="2:3">
      <c r="B57" s="87"/>
      <c r="C57" s="95"/>
    </row>
    <row r="58" spans="2:3">
      <c r="B58" s="87"/>
      <c r="C58" s="95"/>
    </row>
    <row r="59" spans="2:3">
      <c r="B59" s="87"/>
      <c r="C59" s="95"/>
    </row>
    <row r="60" spans="2:3">
      <c r="B60" s="87"/>
      <c r="C60" s="95"/>
    </row>
    <row r="61" spans="2:3">
      <c r="B61" s="87"/>
      <c r="C61" s="95"/>
    </row>
    <row r="62" spans="2:3">
      <c r="B62" s="87"/>
      <c r="C62" s="95"/>
    </row>
    <row r="63" spans="2:3">
      <c r="B63" s="87"/>
      <c r="C63" s="95"/>
    </row>
    <row r="64" spans="2:3">
      <c r="B64" s="87"/>
      <c r="C64" s="95"/>
    </row>
    <row r="65" spans="2:3">
      <c r="B65" s="87"/>
      <c r="C65" s="95"/>
    </row>
    <row r="66" spans="2:3">
      <c r="B66" s="87"/>
      <c r="C66" s="95"/>
    </row>
    <row r="67" spans="2:3">
      <c r="B67" s="87"/>
      <c r="C67" s="95"/>
    </row>
    <row r="68" spans="2:3">
      <c r="B68" s="87"/>
      <c r="C68" s="95"/>
    </row>
    <row r="69" spans="2:3">
      <c r="B69" s="87"/>
      <c r="C69" s="95"/>
    </row>
    <row r="70" spans="2:3">
      <c r="B70" s="87"/>
      <c r="C70" s="95"/>
    </row>
    <row r="71" spans="2:3">
      <c r="B71" s="87"/>
      <c r="C71" s="95"/>
    </row>
    <row r="72" spans="2:3">
      <c r="B72" s="87"/>
      <c r="C72" s="95"/>
    </row>
    <row r="73" spans="2:3">
      <c r="B73" s="87"/>
      <c r="C73" s="95"/>
    </row>
    <row r="74" spans="2:3">
      <c r="B74" s="87"/>
      <c r="C74" s="95"/>
    </row>
    <row r="75" spans="2:3">
      <c r="B75" s="87"/>
      <c r="C75" s="95"/>
    </row>
    <row r="76" spans="2:3">
      <c r="B76" s="87"/>
      <c r="C76" s="95"/>
    </row>
    <row r="77" spans="2:3">
      <c r="B77" s="87"/>
      <c r="C77" s="95"/>
    </row>
    <row r="78" spans="2:3">
      <c r="B78" s="87"/>
      <c r="C78" s="95"/>
    </row>
    <row r="79" spans="2:3">
      <c r="B79" s="87"/>
      <c r="C79" s="95"/>
    </row>
    <row r="80" spans="2:3">
      <c r="B80" s="87"/>
      <c r="C80" s="95"/>
    </row>
    <row r="81" spans="2:3">
      <c r="B81" s="87"/>
      <c r="C81" s="95"/>
    </row>
    <row r="82" spans="2:3">
      <c r="B82" s="87"/>
      <c r="C82" s="95"/>
    </row>
    <row r="83" spans="2:3">
      <c r="B83" s="87"/>
      <c r="C83" s="95"/>
    </row>
    <row r="84" spans="2:3">
      <c r="B84" s="87"/>
      <c r="C84" s="95"/>
    </row>
    <row r="85" spans="2:3">
      <c r="B85" s="87"/>
      <c r="C85" s="95"/>
    </row>
    <row r="86" spans="2:3">
      <c r="B86" s="87"/>
      <c r="C86" s="95"/>
    </row>
    <row r="87" spans="2:3">
      <c r="B87" s="87"/>
      <c r="C87" s="95"/>
    </row>
    <row r="88" spans="2:3">
      <c r="B88" s="87"/>
      <c r="C88" s="95"/>
    </row>
    <row r="89" spans="2:3">
      <c r="B89" s="87"/>
      <c r="C89" s="95"/>
    </row>
    <row r="90" spans="2:3">
      <c r="B90" s="87"/>
      <c r="C90" s="95"/>
    </row>
    <row r="91" spans="2:3">
      <c r="B91" s="87"/>
      <c r="C91" s="95"/>
    </row>
    <row r="92" spans="2:3">
      <c r="B92" s="87"/>
      <c r="C92" s="95"/>
    </row>
    <row r="93" spans="2:3">
      <c r="B93" s="87"/>
      <c r="C93" s="95"/>
    </row>
    <row r="94" spans="2:3">
      <c r="B94" s="87"/>
      <c r="C94" s="95"/>
    </row>
    <row r="95" spans="2:3">
      <c r="B95" s="87"/>
      <c r="C95" s="95"/>
    </row>
    <row r="96" spans="2:3">
      <c r="B96" s="87"/>
      <c r="C96" s="95"/>
    </row>
    <row r="97" spans="2:3">
      <c r="B97" s="87"/>
      <c r="C97" s="95"/>
    </row>
    <row r="98" spans="2:3">
      <c r="B98" s="87"/>
      <c r="C98" s="95"/>
    </row>
    <row r="99" spans="2:3">
      <c r="B99" s="87"/>
      <c r="C99" s="95"/>
    </row>
    <row r="100" spans="2:3">
      <c r="B100" s="87"/>
      <c r="C100" s="95"/>
    </row>
    <row r="101" spans="2:3">
      <c r="B101" s="87"/>
      <c r="C101" s="95"/>
    </row>
    <row r="102" spans="2:3">
      <c r="B102" s="87"/>
      <c r="C102" s="95"/>
    </row>
    <row r="103" spans="2:3">
      <c r="B103" s="87"/>
      <c r="C103" s="95"/>
    </row>
    <row r="104" spans="2:3">
      <c r="B104" s="87"/>
      <c r="C104" s="95"/>
    </row>
    <row r="105" spans="2:3">
      <c r="B105" s="87"/>
      <c r="C105" s="95"/>
    </row>
    <row r="106" spans="2:3">
      <c r="B106" s="87"/>
      <c r="C106" s="95"/>
    </row>
    <row r="107" spans="2:3">
      <c r="B107" s="87"/>
      <c r="C107" s="95"/>
    </row>
    <row r="108" spans="2:3">
      <c r="B108" s="87"/>
      <c r="C108" s="95"/>
    </row>
    <row r="109" spans="2:3">
      <c r="B109" s="87"/>
      <c r="C109" s="95"/>
    </row>
    <row r="110" spans="2:3">
      <c r="B110" s="87"/>
      <c r="C110" s="95"/>
    </row>
    <row r="111" spans="2:3">
      <c r="B111" s="87"/>
      <c r="C111" s="95"/>
    </row>
    <row r="112" spans="2:3">
      <c r="B112" s="87"/>
      <c r="C112" s="95"/>
    </row>
    <row r="113" spans="2:3">
      <c r="B113" s="87"/>
      <c r="C113" s="95"/>
    </row>
    <row r="114" spans="2:3">
      <c r="B114" s="87"/>
      <c r="C114" s="95"/>
    </row>
    <row r="115" spans="2:3">
      <c r="B115" s="87"/>
      <c r="C115" s="95"/>
    </row>
    <row r="116" spans="2:3">
      <c r="B116" s="87"/>
      <c r="C116" s="95"/>
    </row>
    <row r="117" spans="2:3">
      <c r="B117" s="87"/>
      <c r="C117" s="95"/>
    </row>
    <row r="118" spans="2:3">
      <c r="B118" s="87"/>
    </row>
    <row r="119" spans="2:3">
      <c r="B119" s="87"/>
    </row>
    <row r="120" spans="2:3">
      <c r="B120" s="87"/>
    </row>
    <row r="121" spans="2:3">
      <c r="B121" s="87"/>
    </row>
    <row r="122" spans="2:3">
      <c r="B122" s="87"/>
    </row>
    <row r="123" spans="2:3">
      <c r="B123" s="87"/>
    </row>
    <row r="124" spans="2:3">
      <c r="B124" s="87"/>
    </row>
    <row r="125" spans="2:3">
      <c r="B125" s="87"/>
    </row>
    <row r="126" spans="2:3">
      <c r="B126" s="87"/>
    </row>
    <row r="127" spans="2:3">
      <c r="B127" s="87"/>
    </row>
    <row r="128" spans="2:3">
      <c r="B128" s="87"/>
    </row>
    <row r="129" spans="2:2">
      <c r="B129" s="87"/>
    </row>
    <row r="130" spans="2:2">
      <c r="B130" s="87"/>
    </row>
    <row r="131" spans="2:2">
      <c r="B131" s="87"/>
    </row>
    <row r="132" spans="2:2">
      <c r="B132" s="87"/>
    </row>
    <row r="133" spans="2:2">
      <c r="B133" s="87"/>
    </row>
    <row r="134" spans="2:2">
      <c r="B134" s="87"/>
    </row>
    <row r="135" spans="2:2">
      <c r="B135" s="87"/>
    </row>
    <row r="136" spans="2:2">
      <c r="B136" s="87"/>
    </row>
    <row r="137" spans="2:2">
      <c r="B137" s="87"/>
    </row>
    <row r="138" spans="2:2">
      <c r="B138" s="87"/>
    </row>
    <row r="139" spans="2:2">
      <c r="B139" s="87"/>
    </row>
    <row r="140" spans="2:2">
      <c r="B140" s="87"/>
    </row>
    <row r="141" spans="2:2">
      <c r="B141" s="87"/>
    </row>
    <row r="142" spans="2:2">
      <c r="B142" s="87"/>
    </row>
    <row r="143" spans="2:2">
      <c r="B143" s="87"/>
    </row>
    <row r="144" spans="2:2">
      <c r="B144" s="87"/>
    </row>
    <row r="145" spans="2:2">
      <c r="B145" s="87"/>
    </row>
    <row r="146" spans="2:2">
      <c r="B146" s="87"/>
    </row>
    <row r="147" spans="2:2">
      <c r="B147" s="87"/>
    </row>
    <row r="148" spans="2:2">
      <c r="B148" s="87"/>
    </row>
    <row r="149" spans="2:2">
      <c r="B149" s="8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Koen van Bemmelen</cp:lastModifiedBy>
  <dcterms:created xsi:type="dcterms:W3CDTF">2011-10-26T09:05:09Z</dcterms:created>
  <dcterms:modified xsi:type="dcterms:W3CDTF">2023-10-23T07:49:22Z</dcterms:modified>
</cp:coreProperties>
</file>