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917"/>
  <workbookPr showInkAnnotation="0" codeName="ThisWorkbook" autoCompressPictures="0"/>
  <mc:AlternateContent xmlns:mc="http://schemas.openxmlformats.org/markup-compatibility/2006">
    <mc:Choice Requires="x15">
      <x15ac:absPath xmlns:x15ac="http://schemas.microsoft.com/office/spreadsheetml/2010/11/ac" url="/Users/mathijsbijkerk/Projects/etdataset/nodes_source_analyses/energy/energy/"/>
    </mc:Choice>
  </mc:AlternateContent>
  <xr:revisionPtr revIDLastSave="0" documentId="13_ncr:1_{9E2BC75F-8307-F848-8F34-CFAEBC6C6381}" xr6:coauthVersionLast="47" xr6:coauthVersionMax="47" xr10:uidLastSave="{00000000-0000-0000-0000-000000000000}"/>
  <bookViews>
    <workbookView xWindow="-10380" yWindow="-28300" windowWidth="25600" windowHeight="13580" tabRatio="762" activeTab="1" xr2:uid="{00000000-000D-0000-FFFF-FFFF00000000}"/>
  </bookViews>
  <sheets>
    <sheet name="Cover sheet" sheetId="14" r:id="rId1"/>
    <sheet name="Dashboard" sheetId="12" r:id="rId2"/>
    <sheet name="Research data" sheetId="13" r:id="rId3"/>
    <sheet name="Sources" sheetId="15" r:id="rId4"/>
    <sheet name="Notes" sheetId="16"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F22" i="13" l="1"/>
  <c r="C22" i="13"/>
  <c r="I25" i="12"/>
  <c r="D84" i="16" l="1"/>
  <c r="K8" i="13" s="1"/>
  <c r="E11" i="12" l="1"/>
  <c r="I12" i="12"/>
  <c r="I27" i="12"/>
  <c r="I19" i="12"/>
  <c r="I15" i="12"/>
  <c r="I10" i="12"/>
  <c r="H54" i="16"/>
  <c r="H56" i="16" s="1"/>
  <c r="H52" i="16"/>
  <c r="H59" i="16" s="1"/>
  <c r="H87" i="16"/>
  <c r="H88" i="16" s="1"/>
  <c r="H89" i="16" s="1"/>
  <c r="E51" i="16"/>
  <c r="C51" i="16"/>
  <c r="C85" i="16"/>
  <c r="C7" i="15"/>
  <c r="E67" i="16" l="1"/>
  <c r="C67" i="16"/>
  <c r="C84" i="16"/>
  <c r="H57" i="16"/>
  <c r="H69" i="16" s="1"/>
  <c r="H58" i="16"/>
  <c r="E85" i="16"/>
  <c r="C12" i="16"/>
  <c r="I6" i="13"/>
  <c r="E27" i="16"/>
  <c r="C27" i="16"/>
  <c r="C83" i="16"/>
  <c r="G13" i="13"/>
  <c r="K6" i="13"/>
  <c r="C81" i="16"/>
  <c r="E84" i="16"/>
  <c r="E83" i="16"/>
  <c r="E22" i="16"/>
  <c r="D67" i="16" l="1"/>
  <c r="I8" i="13" s="1"/>
  <c r="G8" i="13" s="1"/>
  <c r="G6" i="13"/>
  <c r="E10" i="12" s="1"/>
  <c r="I16" i="16"/>
  <c r="I15" i="16"/>
  <c r="I14" i="16"/>
  <c r="E8" i="16"/>
  <c r="E9" i="16"/>
  <c r="D13" i="16"/>
  <c r="I9" i="13" s="1"/>
  <c r="G9" i="13" s="1"/>
  <c r="D9" i="16" s="1"/>
  <c r="C13" i="16"/>
  <c r="C8" i="16"/>
  <c r="C9" i="16"/>
  <c r="F6" i="13"/>
  <c r="C6" i="13"/>
  <c r="C15" i="15" s="1"/>
  <c r="F7" i="13"/>
  <c r="C7" i="13"/>
  <c r="E26" i="12"/>
  <c r="I24" i="13"/>
  <c r="G24" i="13" s="1"/>
  <c r="E27" i="12" s="1"/>
  <c r="E28" i="12"/>
  <c r="E16" i="12"/>
  <c r="G14" i="13"/>
  <c r="E17" i="12" s="1"/>
  <c r="G15" i="13"/>
  <c r="E18" i="12" s="1"/>
  <c r="G17" i="13"/>
  <c r="E20" i="12" s="1"/>
  <c r="G18" i="13"/>
  <c r="E21" i="12" s="1"/>
  <c r="F23" i="13"/>
  <c r="F24" i="13"/>
  <c r="F15" i="13"/>
  <c r="F16" i="13"/>
  <c r="F17" i="13"/>
  <c r="F18" i="13"/>
  <c r="F19" i="13"/>
  <c r="F14" i="13"/>
  <c r="F13" i="13"/>
  <c r="F12" i="13"/>
  <c r="F9" i="13"/>
  <c r="C21" i="13"/>
  <c r="C17" i="15"/>
  <c r="C23" i="13"/>
  <c r="C24" i="13"/>
  <c r="C12" i="15" s="1"/>
  <c r="C11" i="13"/>
  <c r="C12" i="13"/>
  <c r="C10" i="15" s="1"/>
  <c r="C13" i="13"/>
  <c r="C14" i="13"/>
  <c r="C15" i="13"/>
  <c r="C16" i="13"/>
  <c r="C11" i="15" s="1"/>
  <c r="C17" i="13"/>
  <c r="C18" i="13"/>
  <c r="C19" i="13"/>
  <c r="C9" i="13"/>
  <c r="C9" i="15" s="1"/>
  <c r="E12" i="12" l="1"/>
  <c r="H90" i="16" s="1"/>
  <c r="D85" i="16" s="1"/>
  <c r="K22" i="13" s="1"/>
  <c r="C16" i="15"/>
  <c r="C8" i="15"/>
  <c r="I16" i="13"/>
  <c r="G16" i="13" s="1"/>
  <c r="E19" i="12" s="1"/>
  <c r="D8" i="16"/>
  <c r="I12" i="13" s="1"/>
  <c r="G12" i="13" s="1"/>
  <c r="E15" i="12" s="1"/>
  <c r="H60" i="16" l="1"/>
  <c r="I22" i="13" s="1"/>
  <c r="G22" i="13" s="1"/>
  <c r="E25" i="12" s="1"/>
  <c r="D51" i="16"/>
</calcChain>
</file>

<file path=xl/sharedStrings.xml><?xml version="1.0" encoding="utf-8"?>
<sst xmlns="http://schemas.openxmlformats.org/spreadsheetml/2006/main" count="164" uniqueCount="125">
  <si>
    <t>Source</t>
  </si>
  <si>
    <t>years</t>
  </si>
  <si>
    <t>%</t>
  </si>
  <si>
    <t>km2</t>
  </si>
  <si>
    <t>-</t>
  </si>
  <si>
    <t>Value</t>
  </si>
  <si>
    <t>Other</t>
  </si>
  <si>
    <t>Initial investment costs</t>
  </si>
  <si>
    <t>cost_of_installing</t>
  </si>
  <si>
    <t>Definition</t>
  </si>
  <si>
    <t>Unit</t>
  </si>
  <si>
    <t>Link</t>
  </si>
  <si>
    <t>Cover Sheet</t>
  </si>
  <si>
    <t>Document</t>
  </si>
  <si>
    <t>Country</t>
  </si>
  <si>
    <t>Organization</t>
  </si>
  <si>
    <t>Definition on the sources</t>
  </si>
  <si>
    <t>Weighted average cost of capita</t>
  </si>
  <si>
    <t>Installation cost</t>
  </si>
  <si>
    <t>Technical lifetime of the plant</t>
  </si>
  <si>
    <t xml:space="preserve">Construction time of the plant </t>
  </si>
  <si>
    <t xml:space="preserve">Decmmmissioning cost </t>
  </si>
  <si>
    <t>euro/MWh</t>
  </si>
  <si>
    <t>Type</t>
  </si>
  <si>
    <t>Date published</t>
  </si>
  <si>
    <t>Attribute</t>
  </si>
  <si>
    <t>euro</t>
  </si>
  <si>
    <t>availability</t>
  </si>
  <si>
    <t>free_co2_factor</t>
  </si>
  <si>
    <t>heat_output_capacity</t>
  </si>
  <si>
    <t>initial_investment</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</si>
  <si>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</si>
  <si>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</si>
  <si>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</si>
  <si>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</si>
  <si>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</si>
  <si>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</si>
  <si>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technical_lifetime</t>
  </si>
  <si>
    <t>wacc</t>
  </si>
  <si>
    <t>euro/FLH</t>
  </si>
  <si>
    <t>euro/year</t>
  </si>
  <si>
    <t>Heat output capacity</t>
  </si>
  <si>
    <t>Investment cost with ccs</t>
  </si>
  <si>
    <t>Fixed operational and maintenance costs per year</t>
  </si>
  <si>
    <t>Variable operational and maintenance costs</t>
  </si>
  <si>
    <t>Variable operational and maintenance costs for ccs</t>
  </si>
  <si>
    <t>Date retrived</t>
  </si>
  <si>
    <t>MW</t>
  </si>
  <si>
    <t>Author</t>
  </si>
  <si>
    <t>Legend</t>
  </si>
  <si>
    <t>Cells</t>
  </si>
  <si>
    <t>Intermediate (calculation)</t>
  </si>
  <si>
    <t>Result</t>
  </si>
  <si>
    <t>Manual input</t>
  </si>
  <si>
    <t>Reference to manual input or data input</t>
  </si>
  <si>
    <t>Tabs</t>
  </si>
  <si>
    <t>Introductory</t>
  </si>
  <si>
    <t>Dashboard</t>
  </si>
  <si>
    <t>Research data</t>
  </si>
  <si>
    <t>Sources</t>
  </si>
  <si>
    <t>Results</t>
  </si>
  <si>
    <t>Cost</t>
  </si>
  <si>
    <t xml:space="preserve">Technical </t>
  </si>
  <si>
    <t>Parameter</t>
  </si>
  <si>
    <t>Comments</t>
  </si>
  <si>
    <t>Technical</t>
  </si>
  <si>
    <t>output.steam_hot_water</t>
  </si>
  <si>
    <t>Subject year</t>
  </si>
  <si>
    <t>Notes</t>
  </si>
  <si>
    <t>yr</t>
  </si>
  <si>
    <t>ETM Library URL</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</si>
  <si>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</si>
  <si>
    <t>Full load hours</t>
  </si>
  <si>
    <t>Capacity</t>
  </si>
  <si>
    <t>NL</t>
  </si>
  <si>
    <t>Darel</t>
  </si>
  <si>
    <t>2019</t>
  </si>
  <si>
    <t>NL/DK</t>
  </si>
  <si>
    <t>https://refman.energytransitionmodel.com/publications/2105</t>
  </si>
  <si>
    <t>Solar fields</t>
  </si>
  <si>
    <t>SolarFields</t>
  </si>
  <si>
    <t>P.19</t>
  </si>
  <si>
    <t>Guestimate</t>
  </si>
  <si>
    <t>Availability</t>
  </si>
  <si>
    <t>Efficiency</t>
  </si>
  <si>
    <t>[MW]</t>
  </si>
  <si>
    <t>CAPEX</t>
  </si>
  <si>
    <t>[Meuro]</t>
  </si>
  <si>
    <t>eur/MW</t>
  </si>
  <si>
    <t>FLH 1</t>
  </si>
  <si>
    <t>FLH 2</t>
  </si>
  <si>
    <t>P.8</t>
  </si>
  <si>
    <t>Surface</t>
  </si>
  <si>
    <t>W/m2</t>
  </si>
  <si>
    <t>kW/m2</t>
  </si>
  <si>
    <t>h/year</t>
  </si>
  <si>
    <t>Same as PV plant</t>
  </si>
  <si>
    <t>m2</t>
  </si>
  <si>
    <t>Land surface</t>
  </si>
  <si>
    <t>Panel surface</t>
  </si>
  <si>
    <t>FLH NL</t>
  </si>
  <si>
    <t>kWh/m2/jaar</t>
  </si>
  <si>
    <t>FLH DK</t>
  </si>
  <si>
    <t>MWh/jaar</t>
  </si>
  <si>
    <t>W</t>
  </si>
  <si>
    <t>p.6</t>
  </si>
  <si>
    <t>p.10</t>
  </si>
  <si>
    <t>Standard test conditions</t>
  </si>
  <si>
    <t>Yield NL</t>
  </si>
  <si>
    <t>Rated power</t>
  </si>
  <si>
    <t>Yield DK</t>
  </si>
  <si>
    <t>Mailcontact Q4 2019</t>
  </si>
  <si>
    <t>Surface for plant</t>
  </si>
  <si>
    <t>Surface per rated power</t>
  </si>
  <si>
    <t>MW/km2</t>
  </si>
  <si>
    <t>Panel power</t>
  </si>
  <si>
    <t>See https://github.com/quintel/documentation/blob/master/general/cost_calculations.md#weighted-average-cost-of-capital</t>
  </si>
  <si>
    <t>energy_heat_solar_mt_solar_thermal.ad</t>
  </si>
  <si>
    <t>Duplicate of</t>
  </si>
  <si>
    <t>hrs</t>
  </si>
  <si>
    <t>land_use_per_unit</t>
  </si>
  <si>
    <t>Land use of plant in NL</t>
  </si>
  <si>
    <t>Mathijs Bijkerk</t>
  </si>
  <si>
    <t>Quintel</t>
  </si>
  <si>
    <t>energy_heat_solar_ht_solar_thermal.ad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</si>
</sst>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
    <numFmt numFmtId="166" formatCode="0.0000"/>
  </numFmts>
  <fonts count="28">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b/>
      <sz val="14"/>
      <color theme="1"/>
      <name val="Calibri"/>
      <family val="2"/>
      <scheme val="minor"/>
    </font>
    <font>
      <sz val="12"/>
      <name val="Calibri"/>
      <family val="2"/>
      <scheme val="minor"/>
    </font>
    <font>
      <b/>
      <sz val="12"/>
      <name val="Calibri"/>
      <family val="2"/>
      <scheme val="minor"/>
    </font>
    <font>
      <sz val="12"/>
      <color rgb="FF000000"/>
      <name val="Calibri"/>
      <family val="2"/>
    </font>
    <font>
      <i/>
      <sz val="12"/>
      <color theme="1"/>
      <name val="Calibri"/>
      <family val="2"/>
      <scheme val="minor"/>
    </font>
    <font>
      <sz val="12"/>
      <color theme="1"/>
      <name val="Lettertype hoofdtekst"/>
      <family val="2"/>
    </font>
    <font>
      <sz val="12"/>
      <color rgb="FF3F3F76"/>
      <name val="Calibri"/>
      <family val="2"/>
    </font>
    <font>
      <b/>
      <sz val="12"/>
      <color theme="1"/>
      <name val="Calibri"/>
      <family val="2"/>
    </font>
  </fonts>
  <fills count="11">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8" tint="0.39997558519241921"/>
        <bgColor indexed="64"/>
      </patternFill>
    </fill>
    <fill>
      <patternFill patternType="solid">
        <fgColor rgb="FFFFCC99"/>
      </patternFill>
    </fill>
  </fills>
  <borders count="33">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7F7F7F"/>
      </left>
      <right style="thin">
        <color rgb="FF7F7F7F"/>
      </right>
      <top style="thin">
        <color rgb="FF7F7F7F"/>
      </top>
      <bottom style="thin">
        <color rgb="FF7F7F7F"/>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rgb="FF7F7F7F"/>
      </left>
      <right style="thin">
        <color rgb="FF7F7F7F"/>
      </right>
      <top style="thin">
        <color indexed="64"/>
      </top>
      <bottom style="thin">
        <color rgb="FF7F7F7F"/>
      </bottom>
      <diagonal/>
    </border>
    <border>
      <left style="thin">
        <color rgb="FF7F7F7F"/>
      </left>
      <right style="thin">
        <color rgb="FF7F7F7F"/>
      </right>
      <top style="thin">
        <color indexed="64"/>
      </top>
      <bottom style="thin">
        <color indexed="64"/>
      </bottom>
      <diagonal/>
    </border>
    <border>
      <left style="thin">
        <color indexed="64"/>
      </left>
      <right style="thin">
        <color rgb="FF7F7F7F"/>
      </right>
      <top style="thin">
        <color rgb="FF7F7F7F"/>
      </top>
      <bottom style="thin">
        <color rgb="FF7F7F7F"/>
      </bottom>
      <diagonal/>
    </border>
    <border>
      <left style="thin">
        <color indexed="64"/>
      </left>
      <right style="thin">
        <color rgb="FF7F7F7F"/>
      </right>
      <top style="thin">
        <color rgb="FF7F7F7F"/>
      </top>
      <bottom style="thin">
        <color indexed="64"/>
      </bottom>
      <diagonal/>
    </border>
    <border>
      <left style="thin">
        <color rgb="FF7F7F7F"/>
      </left>
      <right style="thin">
        <color rgb="FF7F7F7F"/>
      </right>
      <top style="thin">
        <color rgb="FF7F7F7F"/>
      </top>
      <bottom style="thin">
        <color indexed="64"/>
      </bottom>
      <diagonal/>
    </border>
    <border>
      <left style="thin">
        <color indexed="64"/>
      </left>
      <right style="thin">
        <color rgb="FF7F7F7F"/>
      </right>
      <top style="thin">
        <color indexed="64"/>
      </top>
      <bottom style="thin">
        <color indexed="64"/>
      </bottom>
      <diagonal/>
    </border>
    <border>
      <left style="medium">
        <color auto="1"/>
      </left>
      <right style="thin">
        <color indexed="64"/>
      </right>
      <top style="medium">
        <color auto="1"/>
      </top>
      <bottom style="medium">
        <color auto="1"/>
      </bottom>
      <diagonal/>
    </border>
  </borders>
  <cellStyleXfs count="258">
    <xf numFmtId="0" fontId="0" fillId="0" borderId="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alignment vertical="top"/>
      <protection locked="0"/>
    </xf>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9" fontId="25" fillId="0" borderId="0" applyFont="0" applyFill="0" applyBorder="0" applyAlignment="0" applyProtection="0"/>
    <xf numFmtId="0" fontId="26" fillId="10" borderId="22" applyNumberFormat="0" applyAlignment="0" applyProtection="0"/>
  </cellStyleXfs>
  <cellXfs count="190">
    <xf numFmtId="0" fontId="0" fillId="0" borderId="0" xfId="0"/>
    <xf numFmtId="0" fontId="16" fillId="3" borderId="7" xfId="0" applyFont="1" applyFill="1" applyBorder="1"/>
    <xf numFmtId="0" fontId="17" fillId="3" borderId="17" xfId="0" applyFont="1" applyFill="1" applyBorder="1"/>
    <xf numFmtId="0" fontId="16" fillId="3" borderId="13" xfId="0" applyFont="1" applyFill="1" applyBorder="1"/>
    <xf numFmtId="0" fontId="18" fillId="3" borderId="7" xfId="0" applyFont="1" applyFill="1" applyBorder="1" applyAlignment="1">
      <alignment vertical="center"/>
    </xf>
    <xf numFmtId="2" fontId="16" fillId="3" borderId="8" xfId="0" applyNumberFormat="1" applyFont="1" applyFill="1" applyBorder="1" applyAlignment="1">
      <alignment horizontal="left"/>
    </xf>
    <xf numFmtId="0" fontId="18" fillId="3" borderId="1" xfId="0" applyFont="1" applyFill="1" applyBorder="1" applyAlignment="1">
      <alignment vertical="center"/>
    </xf>
    <xf numFmtId="0" fontId="16" fillId="3" borderId="14" xfId="0" applyFont="1" applyFill="1" applyBorder="1"/>
    <xf numFmtId="0" fontId="16" fillId="3" borderId="0" xfId="0" applyFont="1" applyFill="1"/>
    <xf numFmtId="0" fontId="15" fillId="2" borderId="0" xfId="0" applyFont="1" applyFill="1" applyAlignment="1">
      <alignment vertical="center"/>
    </xf>
    <xf numFmtId="1" fontId="15" fillId="2" borderId="0" xfId="0" applyNumberFormat="1" applyFont="1" applyFill="1" applyAlignment="1">
      <alignment vertical="center"/>
    </xf>
    <xf numFmtId="0" fontId="15" fillId="2" borderId="0" xfId="0" applyFont="1" applyFill="1"/>
    <xf numFmtId="0" fontId="15" fillId="2" borderId="9" xfId="0" applyFont="1" applyFill="1" applyBorder="1"/>
    <xf numFmtId="0" fontId="15" fillId="2" borderId="4" xfId="0" applyFont="1" applyFill="1" applyBorder="1"/>
    <xf numFmtId="0" fontId="17" fillId="0" borderId="0" xfId="0" applyFont="1"/>
    <xf numFmtId="0" fontId="12" fillId="2" borderId="0" xfId="0" applyFont="1" applyFill="1"/>
    <xf numFmtId="0" fontId="16" fillId="0" borderId="0" xfId="0" applyFont="1"/>
    <xf numFmtId="0" fontId="15" fillId="2" borderId="6" xfId="0" applyFont="1" applyFill="1" applyBorder="1"/>
    <xf numFmtId="0" fontId="16" fillId="3" borderId="17" xfId="0" applyFont="1" applyFill="1" applyBorder="1"/>
    <xf numFmtId="0" fontId="16" fillId="3" borderId="2" xfId="0" applyFont="1" applyFill="1" applyBorder="1"/>
    <xf numFmtId="0" fontId="12" fillId="2" borderId="2" xfId="0" applyFont="1" applyFill="1" applyBorder="1"/>
    <xf numFmtId="0" fontId="19" fillId="3" borderId="0" xfId="0" applyFont="1" applyFill="1"/>
    <xf numFmtId="0" fontId="12" fillId="2" borderId="7" xfId="0" applyFont="1" applyFill="1" applyBorder="1"/>
    <xf numFmtId="0" fontId="15" fillId="0" borderId="0" xfId="0" applyFont="1"/>
    <xf numFmtId="0" fontId="17" fillId="3" borderId="0" xfId="0" applyFont="1" applyFill="1"/>
    <xf numFmtId="0" fontId="15" fillId="2" borderId="0" xfId="0" applyFont="1" applyFill="1" applyAlignment="1">
      <alignment horizontal="left" vertical="center"/>
    </xf>
    <xf numFmtId="0" fontId="11" fillId="2" borderId="18" xfId="0" applyFont="1" applyFill="1" applyBorder="1"/>
    <xf numFmtId="0" fontId="11" fillId="2" borderId="0" xfId="0" applyFont="1" applyFill="1"/>
    <xf numFmtId="0" fontId="11" fillId="0" borderId="0" xfId="0" applyFont="1"/>
    <xf numFmtId="0" fontId="11" fillId="2" borderId="3" xfId="0" applyFont="1" applyFill="1" applyBorder="1"/>
    <xf numFmtId="0" fontId="11" fillId="2" borderId="15" xfId="0" applyFont="1" applyFill="1" applyBorder="1"/>
    <xf numFmtId="0" fontId="11" fillId="2" borderId="6" xfId="0" applyFont="1" applyFill="1" applyBorder="1"/>
    <xf numFmtId="0" fontId="11" fillId="2" borderId="10" xfId="0" applyFont="1" applyFill="1" applyBorder="1"/>
    <xf numFmtId="0" fontId="11" fillId="2" borderId="11" xfId="0" applyFont="1" applyFill="1" applyBorder="1"/>
    <xf numFmtId="0" fontId="11" fillId="2" borderId="12" xfId="0" applyFont="1" applyFill="1" applyBorder="1"/>
    <xf numFmtId="0" fontId="20" fillId="2" borderId="0" xfId="0" applyFont="1" applyFill="1"/>
    <xf numFmtId="0" fontId="20" fillId="2" borderId="5" xfId="0" applyFont="1" applyFill="1" applyBorder="1"/>
    <xf numFmtId="2" fontId="11" fillId="2" borderId="18" xfId="0" applyNumberFormat="1" applyFont="1" applyFill="1" applyBorder="1"/>
    <xf numFmtId="164" fontId="11" fillId="2" borderId="18" xfId="0" applyNumberFormat="1" applyFont="1" applyFill="1" applyBorder="1"/>
    <xf numFmtId="0" fontId="21" fillId="2" borderId="0" xfId="0" applyFont="1" applyFill="1"/>
    <xf numFmtId="49" fontId="21" fillId="2" borderId="0" xfId="0" applyNumberFormat="1" applyFont="1" applyFill="1"/>
    <xf numFmtId="0" fontId="21" fillId="2" borderId="3" xfId="0" applyFont="1" applyFill="1" applyBorder="1"/>
    <xf numFmtId="0" fontId="21" fillId="2" borderId="4" xfId="0" applyFont="1" applyFill="1" applyBorder="1"/>
    <xf numFmtId="49" fontId="21" fillId="2" borderId="4" xfId="0" applyNumberFormat="1" applyFont="1" applyFill="1" applyBorder="1"/>
    <xf numFmtId="0" fontId="21" fillId="2" borderId="6" xfId="0" applyFont="1" applyFill="1" applyBorder="1"/>
    <xf numFmtId="0" fontId="22" fillId="2" borderId="0" xfId="0" applyFont="1" applyFill="1"/>
    <xf numFmtId="49" fontId="22" fillId="2" borderId="0" xfId="0" applyNumberFormat="1" applyFont="1" applyFill="1"/>
    <xf numFmtId="0" fontId="21" fillId="2" borderId="16" xfId="0" applyFont="1" applyFill="1" applyBorder="1"/>
    <xf numFmtId="0" fontId="22" fillId="2" borderId="9" xfId="0" applyFont="1" applyFill="1" applyBorder="1"/>
    <xf numFmtId="49" fontId="22" fillId="2" borderId="9" xfId="0" applyNumberFormat="1" applyFont="1" applyFill="1" applyBorder="1"/>
    <xf numFmtId="0" fontId="21" fillId="2" borderId="0" xfId="0" applyFont="1" applyFill="1" applyAlignment="1">
      <alignment vertical="top"/>
    </xf>
    <xf numFmtId="0" fontId="21" fillId="2" borderId="0" xfId="0" applyFont="1" applyFill="1" applyAlignment="1">
      <alignment horizontal="left" vertical="center" indent="2"/>
    </xf>
    <xf numFmtId="0" fontId="21" fillId="0" borderId="0" xfId="0" applyFont="1" applyAlignment="1">
      <alignment vertical="top"/>
    </xf>
    <xf numFmtId="49" fontId="21" fillId="2" borderId="0" xfId="0" applyNumberFormat="1" applyFont="1" applyFill="1" applyAlignment="1">
      <alignment vertical="top"/>
    </xf>
    <xf numFmtId="2" fontId="15" fillId="2" borderId="9" xfId="0" applyNumberFormat="1" applyFont="1" applyFill="1" applyBorder="1" applyAlignment="1">
      <alignment vertical="center"/>
    </xf>
    <xf numFmtId="0" fontId="21" fillId="2" borderId="0" xfId="0" applyFont="1" applyFill="1" applyAlignment="1">
      <alignment horizontal="left" vertical="top"/>
    </xf>
    <xf numFmtId="0" fontId="10" fillId="2" borderId="0" xfId="0" applyFont="1" applyFill="1"/>
    <xf numFmtId="0" fontId="15" fillId="2" borderId="17" xfId="0" applyFont="1" applyFill="1" applyBorder="1"/>
    <xf numFmtId="0" fontId="15" fillId="2" borderId="7" xfId="0" applyFont="1" applyFill="1" applyBorder="1"/>
    <xf numFmtId="0" fontId="9" fillId="2" borderId="7" xfId="0" applyFont="1" applyFill="1" applyBorder="1"/>
    <xf numFmtId="0" fontId="15" fillId="2" borderId="16" xfId="0" applyFont="1" applyFill="1" applyBorder="1"/>
    <xf numFmtId="0" fontId="17" fillId="2" borderId="9" xfId="0" applyFont="1" applyFill="1" applyBorder="1"/>
    <xf numFmtId="0" fontId="16" fillId="2" borderId="0" xfId="0" applyFont="1" applyFill="1"/>
    <xf numFmtId="2" fontId="11" fillId="2" borderId="0" xfId="0" applyNumberFormat="1" applyFont="1" applyFill="1"/>
    <xf numFmtId="164" fontId="11" fillId="2" borderId="0" xfId="0" applyNumberFormat="1" applyFont="1" applyFill="1"/>
    <xf numFmtId="0" fontId="20" fillId="2" borderId="19" xfId="0" applyFont="1" applyFill="1" applyBorder="1"/>
    <xf numFmtId="0" fontId="11" fillId="2" borderId="5" xfId="0" applyFont="1" applyFill="1" applyBorder="1"/>
    <xf numFmtId="1" fontId="15" fillId="2" borderId="0" xfId="0" applyNumberFormat="1" applyFont="1" applyFill="1" applyAlignment="1">
      <alignment horizontal="left" vertical="center"/>
    </xf>
    <xf numFmtId="0" fontId="15" fillId="2" borderId="9" xfId="0" applyFont="1" applyFill="1" applyBorder="1" applyAlignment="1">
      <alignment vertical="center"/>
    </xf>
    <xf numFmtId="0" fontId="21" fillId="0" borderId="0" xfId="177" applyFont="1" applyFill="1" applyBorder="1" applyAlignment="1" applyProtection="1"/>
    <xf numFmtId="0" fontId="8" fillId="0" borderId="0" xfId="0" applyFont="1"/>
    <xf numFmtId="0" fontId="8" fillId="0" borderId="0" xfId="0" applyFont="1" applyAlignment="1">
      <alignment horizontal="left" vertical="center"/>
    </xf>
    <xf numFmtId="0" fontId="8" fillId="2" borderId="0" xfId="0" applyFont="1" applyFill="1"/>
    <xf numFmtId="2" fontId="8" fillId="2" borderId="0" xfId="0" applyNumberFormat="1" applyFont="1" applyFill="1"/>
    <xf numFmtId="0" fontId="8" fillId="2" borderId="3" xfId="0" applyFont="1" applyFill="1" applyBorder="1"/>
    <xf numFmtId="0" fontId="8" fillId="2" borderId="4" xfId="0" applyFont="1" applyFill="1" applyBorder="1"/>
    <xf numFmtId="2" fontId="8" fillId="2" borderId="4" xfId="0" applyNumberFormat="1" applyFont="1" applyFill="1" applyBorder="1"/>
    <xf numFmtId="0" fontId="8" fillId="2" borderId="6" xfId="0" applyFont="1" applyFill="1" applyBorder="1"/>
    <xf numFmtId="0" fontId="8" fillId="2" borderId="0" xfId="0" applyFont="1" applyFill="1" applyAlignment="1">
      <alignment horizontal="left" vertical="center"/>
    </xf>
    <xf numFmtId="1" fontId="8" fillId="2" borderId="0" xfId="0" applyNumberFormat="1" applyFont="1" applyFill="1" applyAlignment="1">
      <alignment vertical="center"/>
    </xf>
    <xf numFmtId="165" fontId="8" fillId="2" borderId="0" xfId="0" applyNumberFormat="1" applyFont="1" applyFill="1" applyAlignment="1">
      <alignment vertical="center"/>
    </xf>
    <xf numFmtId="164" fontId="8" fillId="0" borderId="0" xfId="0" applyNumberFormat="1" applyFont="1" applyAlignment="1">
      <alignment horizontal="left" vertical="center" indent="2"/>
    </xf>
    <xf numFmtId="1" fontId="8" fillId="2" borderId="18" xfId="0" applyNumberFormat="1" applyFont="1" applyFill="1" applyBorder="1" applyAlignment="1">
      <alignment vertical="center"/>
    </xf>
    <xf numFmtId="0" fontId="7" fillId="0" borderId="0" xfId="0" applyFont="1" applyAlignment="1">
      <alignment horizontal="left" vertical="center"/>
    </xf>
    <xf numFmtId="0" fontId="6" fillId="2" borderId="0" xfId="0" applyFont="1" applyFill="1"/>
    <xf numFmtId="0" fontId="6" fillId="2" borderId="6" xfId="0" applyFont="1" applyFill="1" applyBorder="1"/>
    <xf numFmtId="0" fontId="15" fillId="2" borderId="20" xfId="0" applyFont="1" applyFill="1" applyBorder="1"/>
    <xf numFmtId="0" fontId="15" fillId="2" borderId="21" xfId="0" applyFont="1" applyFill="1" applyBorder="1"/>
    <xf numFmtId="0" fontId="5" fillId="2" borderId="0" xfId="0" applyFont="1" applyFill="1"/>
    <xf numFmtId="0" fontId="21" fillId="2" borderId="0" xfId="0" applyFont="1" applyFill="1" applyAlignment="1">
      <alignment horizontal="left"/>
    </xf>
    <xf numFmtId="3" fontId="21" fillId="2" borderId="0" xfId="0" applyNumberFormat="1" applyFont="1" applyFill="1" applyAlignment="1">
      <alignment horizontal="left"/>
    </xf>
    <xf numFmtId="165" fontId="4" fillId="0" borderId="0" xfId="0" applyNumberFormat="1" applyFont="1" applyAlignment="1">
      <alignment vertical="center"/>
    </xf>
    <xf numFmtId="0" fontId="3" fillId="2" borderId="0" xfId="0" applyFont="1" applyFill="1"/>
    <xf numFmtId="0" fontId="3" fillId="0" borderId="0" xfId="0" applyFont="1"/>
    <xf numFmtId="0" fontId="3" fillId="2" borderId="0" xfId="0" applyFont="1" applyFill="1" applyAlignment="1">
      <alignment horizontal="left" vertical="center"/>
    </xf>
    <xf numFmtId="9" fontId="26" fillId="10" borderId="22" xfId="257" applyNumberFormat="1"/>
    <xf numFmtId="0" fontId="26" fillId="10" borderId="22" xfId="257"/>
    <xf numFmtId="1" fontId="8" fillId="2" borderId="18" xfId="0" applyNumberFormat="1" applyFont="1" applyFill="1" applyBorder="1"/>
    <xf numFmtId="9" fontId="8" fillId="2" borderId="18" xfId="0" applyNumberFormat="1" applyFont="1" applyFill="1" applyBorder="1"/>
    <xf numFmtId="1" fontId="3" fillId="2" borderId="18" xfId="0" applyNumberFormat="1" applyFont="1" applyFill="1" applyBorder="1" applyAlignment="1">
      <alignment vertical="center"/>
    </xf>
    <xf numFmtId="164" fontId="8" fillId="2" borderId="18" xfId="0" applyNumberFormat="1" applyFont="1" applyFill="1" applyBorder="1" applyAlignment="1">
      <alignment vertical="center"/>
    </xf>
    <xf numFmtId="9" fontId="3" fillId="2" borderId="18" xfId="256" applyFont="1" applyFill="1" applyBorder="1" applyAlignment="1" applyProtection="1">
      <alignment vertical="center"/>
    </xf>
    <xf numFmtId="0" fontId="0" fillId="2" borderId="0" xfId="0" applyFill="1"/>
    <xf numFmtId="0" fontId="27" fillId="2" borderId="0" xfId="0" applyFont="1" applyFill="1"/>
    <xf numFmtId="0" fontId="6" fillId="0" borderId="0" xfId="0" applyFont="1"/>
    <xf numFmtId="1" fontId="6" fillId="0" borderId="0" xfId="0" applyNumberFormat="1" applyFont="1"/>
    <xf numFmtId="0" fontId="6" fillId="0" borderId="23" xfId="0" applyFont="1" applyBorder="1"/>
    <xf numFmtId="1" fontId="6" fillId="0" borderId="24" xfId="0" applyNumberFormat="1" applyFont="1" applyBorder="1"/>
    <xf numFmtId="0" fontId="6" fillId="0" borderId="25" xfId="0" applyFont="1" applyBorder="1"/>
    <xf numFmtId="0" fontId="6" fillId="0" borderId="17" xfId="0" applyFont="1" applyBorder="1"/>
    <xf numFmtId="0" fontId="6" fillId="0" borderId="13" xfId="0" applyFont="1" applyBorder="1"/>
    <xf numFmtId="0" fontId="6" fillId="0" borderId="7" xfId="0" applyFont="1" applyBorder="1"/>
    <xf numFmtId="0" fontId="6" fillId="0" borderId="8" xfId="0" applyFont="1" applyBorder="1"/>
    <xf numFmtId="0" fontId="6" fillId="0" borderId="1" xfId="0" applyFont="1" applyBorder="1"/>
    <xf numFmtId="1" fontId="6" fillId="0" borderId="9" xfId="0" applyNumberFormat="1" applyFont="1" applyBorder="1"/>
    <xf numFmtId="0" fontId="6" fillId="0" borderId="14" xfId="0" applyFont="1" applyBorder="1"/>
    <xf numFmtId="0" fontId="26" fillId="10" borderId="26" xfId="257" applyBorder="1"/>
    <xf numFmtId="9" fontId="26" fillId="10" borderId="27" xfId="257" applyNumberFormat="1" applyBorder="1"/>
    <xf numFmtId="2" fontId="3" fillId="2" borderId="18" xfId="0" applyNumberFormat="1" applyFont="1" applyFill="1" applyBorder="1" applyAlignment="1">
      <alignment vertical="center"/>
    </xf>
    <xf numFmtId="0" fontId="21" fillId="0" borderId="0" xfId="0" applyFont="1"/>
    <xf numFmtId="49" fontId="21" fillId="0" borderId="0" xfId="0" applyNumberFormat="1" applyFont="1"/>
    <xf numFmtId="0" fontId="21" fillId="0" borderId="0" xfId="0" applyFont="1" applyAlignment="1">
      <alignment horizontal="left" vertical="center" indent="2"/>
    </xf>
    <xf numFmtId="0" fontId="21" fillId="0" borderId="0" xfId="0" applyFont="1" applyAlignment="1">
      <alignment vertical="top" wrapText="1"/>
    </xf>
    <xf numFmtId="49" fontId="21" fillId="0" borderId="0" xfId="0" applyNumberFormat="1" applyFont="1" applyAlignment="1">
      <alignment vertical="top" wrapText="1"/>
    </xf>
    <xf numFmtId="0" fontId="21" fillId="0" borderId="0" xfId="0" applyFont="1" applyAlignment="1">
      <alignment horizontal="left" vertical="top"/>
    </xf>
    <xf numFmtId="49" fontId="21" fillId="0" borderId="0" xfId="0" applyNumberFormat="1" applyFont="1" applyAlignment="1">
      <alignment vertical="top"/>
    </xf>
    <xf numFmtId="0" fontId="22" fillId="0" borderId="0" xfId="0" applyFont="1"/>
    <xf numFmtId="49" fontId="22" fillId="0" borderId="0" xfId="0" applyNumberFormat="1" applyFont="1"/>
    <xf numFmtId="164" fontId="21" fillId="0" borderId="0" xfId="0" applyNumberFormat="1" applyFont="1" applyAlignment="1">
      <alignment horizontal="left" vertical="center" indent="2"/>
    </xf>
    <xf numFmtId="0" fontId="21" fillId="0" borderId="0" xfId="177" applyFont="1" applyFill="1" applyBorder="1" applyAlignment="1" applyProtection="1">
      <alignment vertical="top"/>
    </xf>
    <xf numFmtId="0" fontId="0" fillId="0" borderId="23" xfId="0" applyBorder="1"/>
    <xf numFmtId="0" fontId="0" fillId="0" borderId="25" xfId="0" applyBorder="1"/>
    <xf numFmtId="165" fontId="0" fillId="0" borderId="24" xfId="0" applyNumberFormat="1" applyBorder="1"/>
    <xf numFmtId="2" fontId="6" fillId="0" borderId="9" xfId="0" applyNumberFormat="1" applyFont="1" applyBorder="1"/>
    <xf numFmtId="165" fontId="6" fillId="0" borderId="9" xfId="0" applyNumberFormat="1" applyFont="1" applyBorder="1"/>
    <xf numFmtId="0" fontId="0" fillId="0" borderId="8" xfId="0" applyBorder="1"/>
    <xf numFmtId="0" fontId="0" fillId="0" borderId="17" xfId="0" applyBorder="1"/>
    <xf numFmtId="0" fontId="0" fillId="0" borderId="7" xfId="0" applyBorder="1"/>
    <xf numFmtId="0" fontId="3" fillId="0" borderId="7" xfId="0" applyFont="1" applyBorder="1"/>
    <xf numFmtId="0" fontId="0" fillId="0" borderId="1" xfId="0" applyBorder="1"/>
    <xf numFmtId="1" fontId="0" fillId="0" borderId="0" xfId="0" applyNumberFormat="1"/>
    <xf numFmtId="165" fontId="0" fillId="0" borderId="0" xfId="0" applyNumberFormat="1"/>
    <xf numFmtId="0" fontId="3" fillId="0" borderId="8" xfId="0" applyFont="1" applyBorder="1"/>
    <xf numFmtId="165" fontId="0" fillId="0" borderId="9" xfId="0" applyNumberFormat="1" applyBorder="1"/>
    <xf numFmtId="0" fontId="3" fillId="0" borderId="14" xfId="0" applyFont="1" applyBorder="1"/>
    <xf numFmtId="0" fontId="0" fillId="0" borderId="13" xfId="0" applyBorder="1"/>
    <xf numFmtId="0" fontId="3" fillId="0" borderId="17" xfId="0" applyFont="1" applyBorder="1"/>
    <xf numFmtId="0" fontId="3" fillId="0" borderId="2" xfId="0" applyFont="1" applyBorder="1"/>
    <xf numFmtId="0" fontId="26" fillId="10" borderId="28" xfId="257" applyBorder="1"/>
    <xf numFmtId="0" fontId="26" fillId="10" borderId="29" xfId="257" applyBorder="1"/>
    <xf numFmtId="0" fontId="26" fillId="10" borderId="30" xfId="257" applyBorder="1"/>
    <xf numFmtId="0" fontId="26" fillId="10" borderId="31" xfId="257" applyBorder="1"/>
    <xf numFmtId="0" fontId="3" fillId="0" borderId="25" xfId="0" applyFont="1" applyBorder="1"/>
    <xf numFmtId="1" fontId="0" fillId="0" borderId="9" xfId="0" applyNumberFormat="1" applyBorder="1"/>
    <xf numFmtId="0" fontId="0" fillId="0" borderId="14" xfId="0" applyBorder="1"/>
    <xf numFmtId="0" fontId="3" fillId="0" borderId="1" xfId="0" applyFont="1" applyBorder="1"/>
    <xf numFmtId="1" fontId="6" fillId="0" borderId="2" xfId="0" applyNumberFormat="1" applyFont="1" applyBorder="1"/>
    <xf numFmtId="0" fontId="23" fillId="4" borderId="18" xfId="0" applyFont="1" applyFill="1" applyBorder="1"/>
    <xf numFmtId="0" fontId="17" fillId="3" borderId="7" xfId="0" applyFont="1" applyFill="1" applyBorder="1"/>
    <xf numFmtId="0" fontId="16" fillId="3" borderId="8" xfId="0" applyFont="1" applyFill="1" applyBorder="1"/>
    <xf numFmtId="1" fontId="11" fillId="2" borderId="18" xfId="0" applyNumberFormat="1" applyFont="1" applyFill="1" applyBorder="1"/>
    <xf numFmtId="164" fontId="2" fillId="0" borderId="0" xfId="0" applyNumberFormat="1" applyFont="1" applyAlignment="1">
      <alignment horizontal="left" vertical="center" indent="2"/>
    </xf>
    <xf numFmtId="0" fontId="2" fillId="2" borderId="0" xfId="0" applyFont="1" applyFill="1" applyAlignment="1">
      <alignment horizontal="left" vertical="center"/>
    </xf>
    <xf numFmtId="0" fontId="1" fillId="0" borderId="0" xfId="0" applyFont="1"/>
    <xf numFmtId="165" fontId="8" fillId="2" borderId="18" xfId="0" applyNumberFormat="1" applyFont="1" applyFill="1" applyBorder="1" applyAlignment="1">
      <alignment vertical="center"/>
    </xf>
    <xf numFmtId="166" fontId="8" fillId="2" borderId="18" xfId="0" applyNumberFormat="1" applyFont="1" applyFill="1" applyBorder="1" applyAlignment="1">
      <alignment vertical="center"/>
    </xf>
    <xf numFmtId="166" fontId="11" fillId="2" borderId="18" xfId="0" applyNumberFormat="1" applyFont="1" applyFill="1" applyBorder="1"/>
    <xf numFmtId="0" fontId="23" fillId="4" borderId="17" xfId="0" applyFont="1" applyFill="1" applyBorder="1" applyAlignment="1">
      <alignment horizontal="left" vertical="top" wrapText="1"/>
    </xf>
    <xf numFmtId="0" fontId="23" fillId="4" borderId="2" xfId="0" applyFont="1" applyFill="1" applyBorder="1" applyAlignment="1">
      <alignment horizontal="left" vertical="top" wrapText="1"/>
    </xf>
    <xf numFmtId="0" fontId="23" fillId="4" borderId="13" xfId="0" applyFont="1" applyFill="1" applyBorder="1" applyAlignment="1">
      <alignment horizontal="left" vertical="top" wrapText="1"/>
    </xf>
    <xf numFmtId="0" fontId="23" fillId="4" borderId="7" xfId="0" applyFont="1" applyFill="1" applyBorder="1" applyAlignment="1">
      <alignment horizontal="left" vertical="top" wrapText="1"/>
    </xf>
    <xf numFmtId="0" fontId="23" fillId="4" borderId="0" xfId="0" applyFont="1" applyFill="1" applyAlignment="1">
      <alignment horizontal="left" vertical="top" wrapText="1"/>
    </xf>
    <xf numFmtId="0" fontId="23" fillId="4" borderId="8" xfId="0" applyFont="1" applyFill="1" applyBorder="1" applyAlignment="1">
      <alignment horizontal="left" vertical="top" wrapText="1"/>
    </xf>
    <xf numFmtId="0" fontId="23" fillId="4" borderId="1" xfId="0" applyFont="1" applyFill="1" applyBorder="1" applyAlignment="1">
      <alignment horizontal="left" vertical="top" wrapText="1"/>
    </xf>
    <xf numFmtId="0" fontId="23" fillId="4" borderId="9" xfId="0" applyFont="1" applyFill="1" applyBorder="1" applyAlignment="1">
      <alignment horizontal="left" vertical="top" wrapText="1"/>
    </xf>
    <xf numFmtId="0" fontId="23" fillId="4" borderId="14" xfId="0" applyFont="1" applyFill="1" applyBorder="1" applyAlignment="1">
      <alignment horizontal="left" vertical="top" wrapText="1"/>
    </xf>
    <xf numFmtId="0" fontId="21" fillId="0" borderId="0" xfId="0" applyFont="1" applyAlignment="1">
      <alignment horizontal="left" vertical="center"/>
    </xf>
    <xf numFmtId="0" fontId="9" fillId="2" borderId="13" xfId="0" applyFont="1" applyFill="1" applyBorder="1"/>
    <xf numFmtId="0" fontId="9" fillId="2" borderId="8" xfId="0" applyFont="1" applyFill="1" applyBorder="1"/>
    <xf numFmtId="0" fontId="24" fillId="2" borderId="8" xfId="0" applyFont="1" applyFill="1" applyBorder="1"/>
    <xf numFmtId="0" fontId="15" fillId="2" borderId="8" xfId="0" applyFont="1" applyFill="1" applyBorder="1"/>
    <xf numFmtId="0" fontId="9" fillId="2" borderId="32" xfId="0" applyFont="1" applyFill="1" applyBorder="1"/>
    <xf numFmtId="0" fontId="9" fillId="5" borderId="8" xfId="0" applyFont="1" applyFill="1" applyBorder="1"/>
    <xf numFmtId="0" fontId="9" fillId="6" borderId="8" xfId="0" applyFont="1" applyFill="1" applyBorder="1"/>
    <xf numFmtId="0" fontId="9" fillId="7" borderId="8" xfId="0" applyFont="1" applyFill="1" applyBorder="1"/>
    <xf numFmtId="0" fontId="9" fillId="8" borderId="8" xfId="0" applyFont="1" applyFill="1" applyBorder="1"/>
    <xf numFmtId="0" fontId="3" fillId="9" borderId="8" xfId="0" applyFont="1" applyFill="1" applyBorder="1"/>
    <xf numFmtId="0" fontId="12" fillId="2" borderId="8" xfId="0" applyFont="1" applyFill="1" applyBorder="1"/>
    <xf numFmtId="0" fontId="9" fillId="2" borderId="1" xfId="0" applyFont="1" applyFill="1" applyBorder="1"/>
    <xf numFmtId="0" fontId="12" fillId="2" borderId="14" xfId="0" applyFont="1" applyFill="1" applyBorder="1"/>
  </cellXfs>
  <cellStyles count="258">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Input" xfId="257" builtinId="20"/>
    <cellStyle name="Normal" xfId="0" builtinId="0"/>
    <cellStyle name="Per cent" xfId="256" builtinId="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10</xdr:col>
      <xdr:colOff>736600</xdr:colOff>
      <xdr:row>2</xdr:row>
      <xdr:rowOff>65242</xdr:rowOff>
    </xdr:from>
    <xdr:to>
      <xdr:col>20</xdr:col>
      <xdr:colOff>749300</xdr:colOff>
      <xdr:row>26</xdr:row>
      <xdr:rowOff>50799</xdr:rowOff>
    </xdr:to>
    <xdr:pic>
      <xdr:nvPicPr>
        <xdr:cNvPr id="4" name="Picture 3">
          <a:extLst>
            <a:ext uri="{FF2B5EF4-FFF2-40B4-BE49-F238E27FC236}">
              <a16:creationId xmlns:a16="http://schemas.microsoft.com/office/drawing/2014/main" id="{A52CDE2D-A54A-C843-ACE2-7A266B6E4FA1}"/>
            </a:ext>
          </a:extLst>
        </xdr:cNvPr>
        <xdr:cNvPicPr>
          <a:picLocks noChangeAspect="1"/>
        </xdr:cNvPicPr>
      </xdr:nvPicPr>
      <xdr:blipFill>
        <a:blip xmlns:r="http://schemas.openxmlformats.org/officeDocument/2006/relationships" r:embed="rId1"/>
        <a:stretch>
          <a:fillRect/>
        </a:stretch>
      </xdr:blipFill>
      <xdr:spPr>
        <a:xfrm>
          <a:off x="12293600" y="484342"/>
          <a:ext cx="9537700" cy="4862357"/>
        </a:xfrm>
        <a:prstGeom prst="rect">
          <a:avLst/>
        </a:prstGeom>
      </xdr:spPr>
    </xdr:pic>
    <xdr:clientData/>
  </xdr:twoCellAnchor>
  <xdr:twoCellAnchor editAs="oneCell">
    <xdr:from>
      <xdr:col>10</xdr:col>
      <xdr:colOff>886772</xdr:colOff>
      <xdr:row>81</xdr:row>
      <xdr:rowOff>67775</xdr:rowOff>
    </xdr:from>
    <xdr:to>
      <xdr:col>19</xdr:col>
      <xdr:colOff>117635</xdr:colOff>
      <xdr:row>100</xdr:row>
      <xdr:rowOff>179937</xdr:rowOff>
    </xdr:to>
    <xdr:pic>
      <xdr:nvPicPr>
        <xdr:cNvPr id="5" name="Picture 4">
          <a:extLst>
            <a:ext uri="{FF2B5EF4-FFF2-40B4-BE49-F238E27FC236}">
              <a16:creationId xmlns:a16="http://schemas.microsoft.com/office/drawing/2014/main" id="{F69136E0-E38B-B048-825F-4DB7D785930F}"/>
            </a:ext>
          </a:extLst>
        </xdr:cNvPr>
        <xdr:cNvPicPr>
          <a:picLocks noChangeAspect="1"/>
        </xdr:cNvPicPr>
      </xdr:nvPicPr>
      <xdr:blipFill>
        <a:blip xmlns:r="http://schemas.openxmlformats.org/officeDocument/2006/relationships" r:embed="rId2"/>
        <a:stretch>
          <a:fillRect/>
        </a:stretch>
      </xdr:blipFill>
      <xdr:spPr>
        <a:xfrm>
          <a:off x="12446124" y="16272034"/>
          <a:ext cx="7803363" cy="3910403"/>
        </a:xfrm>
        <a:prstGeom prst="rect">
          <a:avLst/>
        </a:prstGeom>
      </xdr:spPr>
    </xdr:pic>
    <xdr:clientData/>
  </xdr:twoCellAnchor>
  <xdr:twoCellAnchor editAs="oneCell">
    <xdr:from>
      <xdr:col>10</xdr:col>
      <xdr:colOff>614825</xdr:colOff>
      <xdr:row>23</xdr:row>
      <xdr:rowOff>120858</xdr:rowOff>
    </xdr:from>
    <xdr:to>
      <xdr:col>18</xdr:col>
      <xdr:colOff>774701</xdr:colOff>
      <xdr:row>45</xdr:row>
      <xdr:rowOff>127000</xdr:rowOff>
    </xdr:to>
    <xdr:pic>
      <xdr:nvPicPr>
        <xdr:cNvPr id="7" name="Picture 6">
          <a:extLst>
            <a:ext uri="{FF2B5EF4-FFF2-40B4-BE49-F238E27FC236}">
              <a16:creationId xmlns:a16="http://schemas.microsoft.com/office/drawing/2014/main" id="{D2BB90EB-48D2-B04B-9031-83F4B6F42903}"/>
            </a:ext>
          </a:extLst>
        </xdr:cNvPr>
        <xdr:cNvPicPr>
          <a:picLocks noChangeAspect="1"/>
        </xdr:cNvPicPr>
      </xdr:nvPicPr>
      <xdr:blipFill>
        <a:blip xmlns:r="http://schemas.openxmlformats.org/officeDocument/2006/relationships" r:embed="rId3"/>
        <a:stretch>
          <a:fillRect/>
        </a:stretch>
      </xdr:blipFill>
      <xdr:spPr>
        <a:xfrm>
          <a:off x="12171825" y="4807158"/>
          <a:ext cx="7779876" cy="4476542"/>
        </a:xfrm>
        <a:prstGeom prst="rect">
          <a:avLst/>
        </a:prstGeom>
      </xdr:spPr>
    </xdr:pic>
    <xdr:clientData/>
  </xdr:twoCellAnchor>
  <xdr:twoCellAnchor editAs="oneCell">
    <xdr:from>
      <xdr:col>10</xdr:col>
      <xdr:colOff>940742</xdr:colOff>
      <xdr:row>46</xdr:row>
      <xdr:rowOff>164630</xdr:rowOff>
    </xdr:from>
    <xdr:to>
      <xdr:col>16</xdr:col>
      <xdr:colOff>743640</xdr:colOff>
      <xdr:row>62</xdr:row>
      <xdr:rowOff>141111</xdr:rowOff>
    </xdr:to>
    <xdr:pic>
      <xdr:nvPicPr>
        <xdr:cNvPr id="11" name="Picture 10">
          <a:extLst>
            <a:ext uri="{FF2B5EF4-FFF2-40B4-BE49-F238E27FC236}">
              <a16:creationId xmlns:a16="http://schemas.microsoft.com/office/drawing/2014/main" id="{7DB0EA25-BE9C-804F-83FB-622AD688D7C9}"/>
            </a:ext>
          </a:extLst>
        </xdr:cNvPr>
        <xdr:cNvPicPr>
          <a:picLocks noChangeAspect="1"/>
        </xdr:cNvPicPr>
      </xdr:nvPicPr>
      <xdr:blipFill>
        <a:blip xmlns:r="http://schemas.openxmlformats.org/officeDocument/2006/relationships" r:embed="rId4"/>
        <a:stretch>
          <a:fillRect/>
        </a:stretch>
      </xdr:blipFill>
      <xdr:spPr>
        <a:xfrm>
          <a:off x="12500094" y="9372130"/>
          <a:ext cx="5517898" cy="3175000"/>
        </a:xfrm>
        <a:prstGeom prst="rect">
          <a:avLst/>
        </a:prstGeom>
      </xdr:spPr>
    </xdr:pic>
    <xdr:clientData/>
  </xdr:twoCellAnchor>
  <xdr:twoCellAnchor editAs="oneCell">
    <xdr:from>
      <xdr:col>10</xdr:col>
      <xdr:colOff>810918</xdr:colOff>
      <xdr:row>64</xdr:row>
      <xdr:rowOff>70554</xdr:rowOff>
    </xdr:from>
    <xdr:to>
      <xdr:col>16</xdr:col>
      <xdr:colOff>736439</xdr:colOff>
      <xdr:row>80</xdr:row>
      <xdr:rowOff>117592</xdr:rowOff>
    </xdr:to>
    <xdr:pic>
      <xdr:nvPicPr>
        <xdr:cNvPr id="13" name="Picture 12">
          <a:extLst>
            <a:ext uri="{FF2B5EF4-FFF2-40B4-BE49-F238E27FC236}">
              <a16:creationId xmlns:a16="http://schemas.microsoft.com/office/drawing/2014/main" id="{82DE8EDB-2485-044A-9101-7DD5AD8E7CEC}"/>
            </a:ext>
          </a:extLst>
        </xdr:cNvPr>
        <xdr:cNvPicPr>
          <a:picLocks noChangeAspect="1"/>
        </xdr:cNvPicPr>
      </xdr:nvPicPr>
      <xdr:blipFill>
        <a:blip xmlns:r="http://schemas.openxmlformats.org/officeDocument/2006/relationships" r:embed="rId5"/>
        <a:stretch>
          <a:fillRect/>
        </a:stretch>
      </xdr:blipFill>
      <xdr:spPr>
        <a:xfrm>
          <a:off x="12370270" y="16474721"/>
          <a:ext cx="5640521" cy="3245557"/>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Projects/etdataset/nodes_source_analyses/energy/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C24"/>
  <sheetViews>
    <sheetView workbookViewId="0">
      <selection activeCell="E17" sqref="E17"/>
    </sheetView>
  </sheetViews>
  <sheetFormatPr baseColWidth="10" defaultColWidth="10.6640625" defaultRowHeight="16"/>
  <cols>
    <col min="1" max="1" width="3.5" style="22" customWidth="1"/>
    <col min="2" max="2" width="14.83203125" style="15" bestFit="1" customWidth="1"/>
    <col min="3" max="3" width="44.1640625" style="15" customWidth="1"/>
    <col min="4" max="16384" width="10.6640625" style="15"/>
  </cols>
  <sheetData>
    <row r="1" spans="1:3" s="20" customFormat="1">
      <c r="A1" s="18"/>
      <c r="B1" s="19"/>
      <c r="C1" s="19"/>
    </row>
    <row r="2" spans="1:3" ht="21">
      <c r="A2" s="1"/>
      <c r="B2" s="21" t="s">
        <v>12</v>
      </c>
      <c r="C2" s="21"/>
    </row>
    <row r="3" spans="1:3">
      <c r="A3" s="1"/>
      <c r="B3" s="8"/>
      <c r="C3" s="8"/>
    </row>
    <row r="4" spans="1:3">
      <c r="A4" s="1"/>
      <c r="B4" s="2" t="s">
        <v>13</v>
      </c>
      <c r="C4" s="3" t="s">
        <v>124</v>
      </c>
    </row>
    <row r="5" spans="1:3">
      <c r="A5" s="1"/>
      <c r="B5" s="158" t="s">
        <v>118</v>
      </c>
      <c r="C5" s="159" t="s">
        <v>117</v>
      </c>
    </row>
    <row r="6" spans="1:3">
      <c r="A6" s="1"/>
      <c r="B6" s="4" t="s">
        <v>48</v>
      </c>
      <c r="C6" s="5" t="s">
        <v>122</v>
      </c>
    </row>
    <row r="7" spans="1:3">
      <c r="A7" s="1"/>
      <c r="B7" s="6" t="s">
        <v>15</v>
      </c>
      <c r="C7" s="7" t="s">
        <v>123</v>
      </c>
    </row>
    <row r="8" spans="1:3">
      <c r="A8" s="1"/>
      <c r="B8" s="8"/>
      <c r="C8" s="8"/>
    </row>
    <row r="9" spans="1:3">
      <c r="A9" s="1"/>
      <c r="B9" s="8"/>
      <c r="C9" s="8"/>
    </row>
    <row r="10" spans="1:3">
      <c r="A10" s="1"/>
      <c r="B10" s="57" t="s">
        <v>49</v>
      </c>
      <c r="C10" s="177"/>
    </row>
    <row r="11" spans="1:3">
      <c r="A11" s="1"/>
      <c r="B11" s="58"/>
      <c r="C11" s="178"/>
    </row>
    <row r="12" spans="1:3">
      <c r="A12" s="1"/>
      <c r="B12" s="58" t="s">
        <v>50</v>
      </c>
      <c r="C12" s="179" t="s">
        <v>51</v>
      </c>
    </row>
    <row r="13" spans="1:3" ht="17" thickBot="1">
      <c r="A13" s="1"/>
      <c r="B13" s="58"/>
      <c r="C13" s="180" t="s">
        <v>52</v>
      </c>
    </row>
    <row r="14" spans="1:3" ht="17" thickBot="1">
      <c r="A14" s="1"/>
      <c r="B14" s="58"/>
      <c r="C14" s="181" t="s">
        <v>53</v>
      </c>
    </row>
    <row r="15" spans="1:3">
      <c r="A15" s="1"/>
      <c r="B15" s="58"/>
      <c r="C15" s="178" t="s">
        <v>54</v>
      </c>
    </row>
    <row r="16" spans="1:3">
      <c r="A16" s="1"/>
      <c r="B16" s="58"/>
      <c r="C16" s="178"/>
    </row>
    <row r="17" spans="1:3">
      <c r="A17" s="1"/>
      <c r="B17" s="58" t="s">
        <v>55</v>
      </c>
      <c r="C17" s="182" t="s">
        <v>56</v>
      </c>
    </row>
    <row r="18" spans="1:3">
      <c r="A18" s="1"/>
      <c r="B18" s="58"/>
      <c r="C18" s="183" t="s">
        <v>57</v>
      </c>
    </row>
    <row r="19" spans="1:3">
      <c r="A19" s="1"/>
      <c r="B19" s="58"/>
      <c r="C19" s="184" t="s">
        <v>58</v>
      </c>
    </row>
    <row r="20" spans="1:3">
      <c r="A20" s="1"/>
      <c r="B20" s="58"/>
      <c r="C20" s="185" t="s">
        <v>59</v>
      </c>
    </row>
    <row r="21" spans="1:3">
      <c r="A21" s="1"/>
      <c r="B21" s="59"/>
      <c r="C21" s="186" t="s">
        <v>68</v>
      </c>
    </row>
    <row r="22" spans="1:3">
      <c r="A22" s="1"/>
      <c r="B22" s="59"/>
      <c r="C22" s="187"/>
    </row>
    <row r="23" spans="1:3">
      <c r="A23" s="1"/>
      <c r="B23" s="59"/>
      <c r="C23" s="187"/>
    </row>
    <row r="24" spans="1:3">
      <c r="B24" s="188"/>
      <c r="C24" s="189"/>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B2:J29"/>
  <sheetViews>
    <sheetView tabSelected="1" workbookViewId="0">
      <selection activeCell="C43" sqref="C43"/>
    </sheetView>
  </sheetViews>
  <sheetFormatPr baseColWidth="10" defaultColWidth="10.6640625" defaultRowHeight="16"/>
  <cols>
    <col min="1" max="1" width="3.33203125" style="27" customWidth="1"/>
    <col min="2" max="2" width="3.6640625" style="27" customWidth="1"/>
    <col min="3" max="3" width="62.83203125" style="27" customWidth="1"/>
    <col min="4" max="4" width="12.6640625" style="27" customWidth="1"/>
    <col min="5" max="5" width="17.5" style="27" customWidth="1"/>
    <col min="6" max="6" width="4.5" style="27" customWidth="1"/>
    <col min="7" max="7" width="45" style="27" customWidth="1"/>
    <col min="8" max="8" width="5.1640625" style="27" customWidth="1"/>
    <col min="9" max="9" width="51.5" style="27" customWidth="1"/>
    <col min="10" max="10" width="5.5" style="27" customWidth="1"/>
    <col min="11" max="16384" width="10.6640625" style="27"/>
  </cols>
  <sheetData>
    <row r="2" spans="2:10">
      <c r="B2" s="167" t="s">
        <v>71</v>
      </c>
      <c r="C2" s="168"/>
      <c r="D2" s="168"/>
      <c r="E2" s="169"/>
    </row>
    <row r="3" spans="2:10">
      <c r="B3" s="170"/>
      <c r="C3" s="171"/>
      <c r="D3" s="171"/>
      <c r="E3" s="172"/>
    </row>
    <row r="4" spans="2:10" ht="36" customHeight="1">
      <c r="B4" s="173"/>
      <c r="C4" s="174"/>
      <c r="D4" s="174"/>
      <c r="E4" s="175"/>
    </row>
    <row r="5" spans="2:10" ht="17" thickBot="1"/>
    <row r="6" spans="2:10">
      <c r="B6" s="29"/>
      <c r="C6" s="13"/>
      <c r="D6" s="13"/>
      <c r="E6" s="13"/>
      <c r="F6" s="13"/>
      <c r="G6" s="13"/>
      <c r="H6" s="13"/>
      <c r="I6" s="13"/>
      <c r="J6" s="30"/>
    </row>
    <row r="7" spans="2:10" s="35" customFormat="1" ht="19">
      <c r="B7" s="60"/>
      <c r="C7" s="12" t="s">
        <v>25</v>
      </c>
      <c r="D7" s="61" t="s">
        <v>10</v>
      </c>
      <c r="E7" s="12" t="s">
        <v>5</v>
      </c>
      <c r="F7" s="12"/>
      <c r="G7" s="12" t="s">
        <v>9</v>
      </c>
      <c r="H7" s="12"/>
      <c r="I7" s="12" t="s">
        <v>0</v>
      </c>
      <c r="J7" s="65"/>
    </row>
    <row r="8" spans="2:10" s="35" customFormat="1" ht="19">
      <c r="B8" s="17"/>
      <c r="C8" s="11"/>
      <c r="D8" s="24"/>
      <c r="E8" s="11"/>
      <c r="F8" s="11"/>
      <c r="G8" s="11"/>
      <c r="H8" s="11"/>
      <c r="I8" s="11"/>
      <c r="J8" s="36"/>
    </row>
    <row r="9" spans="2:10" s="35" customFormat="1" ht="20" thickBot="1">
      <c r="B9" s="17"/>
      <c r="C9" s="11" t="s">
        <v>65</v>
      </c>
      <c r="D9" s="24"/>
      <c r="E9" s="11"/>
      <c r="F9" s="11"/>
      <c r="G9" s="11"/>
      <c r="H9" s="11"/>
      <c r="I9" s="11"/>
      <c r="J9" s="36"/>
    </row>
    <row r="10" spans="2:10" s="35" customFormat="1" ht="20" thickBot="1">
      <c r="B10" s="17"/>
      <c r="C10" s="70" t="s">
        <v>66</v>
      </c>
      <c r="D10" s="14" t="s">
        <v>4</v>
      </c>
      <c r="E10" s="37">
        <f>'Research data'!G6</f>
        <v>0.6</v>
      </c>
      <c r="F10" s="28"/>
      <c r="G10" s="93" t="s">
        <v>84</v>
      </c>
      <c r="H10" s="23"/>
      <c r="I10" s="26" t="str">
        <f>'Research data'!I$3&amp;" &amp; "&amp;'Research data'!K$3</f>
        <v>Darel &amp; SolarFields</v>
      </c>
      <c r="J10" s="36"/>
    </row>
    <row r="11" spans="2:10" ht="17" thickBot="1">
      <c r="B11" s="31"/>
      <c r="C11" s="28" t="s">
        <v>27</v>
      </c>
      <c r="D11" s="16" t="s">
        <v>4</v>
      </c>
      <c r="E11" s="37">
        <f>'Research data'!G7</f>
        <v>0.98</v>
      </c>
      <c r="F11" s="28"/>
      <c r="G11" s="93" t="s">
        <v>83</v>
      </c>
      <c r="H11" s="28"/>
      <c r="I11" s="26"/>
      <c r="J11" s="66"/>
    </row>
    <row r="12" spans="2:10" ht="17" thickBot="1">
      <c r="B12" s="31"/>
      <c r="C12" s="28" t="s">
        <v>29</v>
      </c>
      <c r="D12" s="16" t="s">
        <v>47</v>
      </c>
      <c r="E12" s="38">
        <f>ROUND('Research data'!G9,1)</f>
        <v>23.3</v>
      </c>
      <c r="F12" s="28"/>
      <c r="G12" s="28" t="s">
        <v>41</v>
      </c>
      <c r="H12" s="28"/>
      <c r="I12" s="37" t="str">
        <f>'Research data'!I$3</f>
        <v>Darel</v>
      </c>
      <c r="J12" s="66"/>
    </row>
    <row r="13" spans="2:10">
      <c r="B13" s="31"/>
      <c r="C13" s="56"/>
      <c r="D13" s="62"/>
      <c r="E13" s="63"/>
      <c r="G13" s="56"/>
      <c r="J13" s="66"/>
    </row>
    <row r="14" spans="2:10" ht="17" thickBot="1">
      <c r="B14" s="31"/>
      <c r="C14" s="11" t="s">
        <v>61</v>
      </c>
      <c r="D14" s="62"/>
      <c r="E14" s="63"/>
      <c r="G14" s="56"/>
      <c r="J14" s="66"/>
    </row>
    <row r="15" spans="2:10" ht="17" thickBot="1">
      <c r="B15" s="31"/>
      <c r="C15" s="28" t="s">
        <v>30</v>
      </c>
      <c r="D15" s="16" t="s">
        <v>26</v>
      </c>
      <c r="E15" s="160">
        <f>ROUND('Research data'!G12,0)</f>
        <v>9333333</v>
      </c>
      <c r="F15" s="28"/>
      <c r="G15" s="28" t="s">
        <v>7</v>
      </c>
      <c r="H15" s="28"/>
      <c r="I15" s="37" t="str">
        <f>'Research data'!I$3</f>
        <v>Darel</v>
      </c>
      <c r="J15" s="66"/>
    </row>
    <row r="16" spans="2:10" ht="17" thickBot="1">
      <c r="B16" s="31"/>
      <c r="C16" s="28" t="s">
        <v>31</v>
      </c>
      <c r="D16" s="16" t="s">
        <v>26</v>
      </c>
      <c r="E16" s="38">
        <f>'Research data'!G13</f>
        <v>0</v>
      </c>
      <c r="F16" s="28"/>
      <c r="G16" s="28" t="s">
        <v>42</v>
      </c>
      <c r="H16" s="28"/>
      <c r="I16" s="26"/>
      <c r="J16" s="66"/>
    </row>
    <row r="17" spans="2:10" ht="17" thickBot="1">
      <c r="B17" s="31"/>
      <c r="C17" s="28" t="s">
        <v>8</v>
      </c>
      <c r="D17" s="16" t="s">
        <v>26</v>
      </c>
      <c r="E17" s="38">
        <f>'Research data'!G14</f>
        <v>0</v>
      </c>
      <c r="F17" s="28"/>
      <c r="G17" s="28" t="s">
        <v>18</v>
      </c>
      <c r="H17" s="28"/>
      <c r="I17" s="26"/>
      <c r="J17" s="66"/>
    </row>
    <row r="18" spans="2:10" ht="17" thickBot="1">
      <c r="B18" s="31"/>
      <c r="C18" s="28" t="s">
        <v>32</v>
      </c>
      <c r="D18" s="16" t="s">
        <v>22</v>
      </c>
      <c r="E18" s="38">
        <f>'Research data'!G15</f>
        <v>0</v>
      </c>
      <c r="F18" s="28"/>
      <c r="G18" s="28" t="s">
        <v>21</v>
      </c>
      <c r="H18" s="28"/>
      <c r="I18" s="26"/>
      <c r="J18" s="66"/>
    </row>
    <row r="19" spans="2:10" ht="17" thickBot="1">
      <c r="B19" s="31"/>
      <c r="C19" s="28" t="s">
        <v>33</v>
      </c>
      <c r="D19" s="16" t="s">
        <v>40</v>
      </c>
      <c r="E19" s="160">
        <f>ROUND('Research data'!G16,0)</f>
        <v>685152</v>
      </c>
      <c r="F19" s="28"/>
      <c r="G19" s="28" t="s">
        <v>43</v>
      </c>
      <c r="H19" s="28"/>
      <c r="I19" s="37" t="str">
        <f>'Research data'!I$3</f>
        <v>Darel</v>
      </c>
      <c r="J19" s="66"/>
    </row>
    <row r="20" spans="2:10" ht="17" thickBot="1">
      <c r="B20" s="31"/>
      <c r="C20" s="28" t="s">
        <v>34</v>
      </c>
      <c r="D20" s="16" t="s">
        <v>39</v>
      </c>
      <c r="E20" s="38">
        <f>'Research data'!G17</f>
        <v>0</v>
      </c>
      <c r="F20" s="28"/>
      <c r="G20" s="28" t="s">
        <v>44</v>
      </c>
      <c r="H20" s="28"/>
      <c r="I20" s="26"/>
      <c r="J20" s="66"/>
    </row>
    <row r="21" spans="2:10" ht="17" thickBot="1">
      <c r="B21" s="31"/>
      <c r="C21" s="28" t="s">
        <v>35</v>
      </c>
      <c r="D21" s="16" t="s">
        <v>39</v>
      </c>
      <c r="E21" s="38">
        <f>'Research data'!G18</f>
        <v>0</v>
      </c>
      <c r="F21" s="28"/>
      <c r="G21" s="28" t="s">
        <v>45</v>
      </c>
      <c r="H21" s="28"/>
      <c r="I21" s="26"/>
      <c r="J21" s="66"/>
    </row>
    <row r="22" spans="2:10" ht="17" thickBot="1">
      <c r="B22" s="31"/>
      <c r="C22" s="28" t="s">
        <v>38</v>
      </c>
      <c r="D22" s="16" t="s">
        <v>2</v>
      </c>
      <c r="E22" s="37">
        <v>0.04</v>
      </c>
      <c r="F22" s="28"/>
      <c r="G22" s="28" t="s">
        <v>17</v>
      </c>
      <c r="H22" s="28"/>
      <c r="I22" s="157" t="s">
        <v>116</v>
      </c>
      <c r="J22" s="66"/>
    </row>
    <row r="23" spans="2:10">
      <c r="B23" s="31"/>
      <c r="C23" s="28"/>
      <c r="D23" s="16"/>
      <c r="E23" s="64"/>
      <c r="F23" s="28"/>
      <c r="G23" s="28"/>
      <c r="H23" s="28"/>
      <c r="J23" s="66"/>
    </row>
    <row r="24" spans="2:10" ht="17" thickBot="1">
      <c r="B24" s="31"/>
      <c r="C24" s="11" t="s">
        <v>6</v>
      </c>
      <c r="D24" s="62"/>
      <c r="E24" s="64"/>
      <c r="J24" s="66"/>
    </row>
    <row r="25" spans="2:10" ht="17" thickBot="1">
      <c r="B25" s="31"/>
      <c r="C25" s="163" t="s">
        <v>120</v>
      </c>
      <c r="D25" s="16" t="s">
        <v>3</v>
      </c>
      <c r="E25" s="166">
        <f>ROUND('Research data'!G22,4)</f>
        <v>5.4699999999999999E-2</v>
      </c>
      <c r="F25" s="28"/>
      <c r="G25" s="163" t="s">
        <v>121</v>
      </c>
      <c r="H25" s="28"/>
      <c r="I25" s="26" t="str">
        <f>'Research data'!I$3&amp;" &amp; "&amp;'Research data'!K$3</f>
        <v>Darel &amp; SolarFields</v>
      </c>
      <c r="J25" s="66"/>
    </row>
    <row r="26" spans="2:10" ht="17" thickBot="1">
      <c r="B26" s="31"/>
      <c r="C26" s="28" t="s">
        <v>36</v>
      </c>
      <c r="D26" s="16" t="s">
        <v>1</v>
      </c>
      <c r="E26" s="38">
        <f>'Research data'!G23</f>
        <v>2</v>
      </c>
      <c r="F26" s="28"/>
      <c r="G26" s="28" t="s">
        <v>20</v>
      </c>
      <c r="H26" s="28"/>
      <c r="I26" s="26"/>
      <c r="J26" s="66"/>
    </row>
    <row r="27" spans="2:10" ht="17" thickBot="1">
      <c r="B27" s="31"/>
      <c r="C27" s="28" t="s">
        <v>37</v>
      </c>
      <c r="D27" s="16" t="s">
        <v>1</v>
      </c>
      <c r="E27" s="37">
        <f>'Research data'!G24</f>
        <v>25</v>
      </c>
      <c r="F27" s="28"/>
      <c r="G27" s="28" t="s">
        <v>19</v>
      </c>
      <c r="H27" s="28"/>
      <c r="I27" s="37" t="str">
        <f>'Research data'!I$3</f>
        <v>Darel</v>
      </c>
      <c r="J27" s="66"/>
    </row>
    <row r="28" spans="2:10" ht="17" thickBot="1">
      <c r="B28" s="31"/>
      <c r="C28" s="28" t="s">
        <v>28</v>
      </c>
      <c r="D28" s="16" t="s">
        <v>4</v>
      </c>
      <c r="E28" s="38">
        <f>'Research data'!G25</f>
        <v>0</v>
      </c>
      <c r="F28" s="28"/>
      <c r="G28" s="28"/>
      <c r="H28" s="28"/>
      <c r="I28" s="26"/>
      <c r="J28" s="66"/>
    </row>
    <row r="29" spans="2:10" ht="20" customHeight="1" thickBot="1">
      <c r="B29" s="32"/>
      <c r="C29" s="33"/>
      <c r="D29" s="33"/>
      <c r="E29" s="33"/>
      <c r="F29" s="33"/>
      <c r="G29" s="33"/>
      <c r="H29" s="33"/>
      <c r="I29" s="33"/>
      <c r="J29" s="34"/>
    </row>
  </sheetData>
  <mergeCells count="1">
    <mergeCell ref="B2:E4"/>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B1:N52"/>
  <sheetViews>
    <sheetView workbookViewId="0">
      <selection activeCell="C8" sqref="C8"/>
    </sheetView>
  </sheetViews>
  <sheetFormatPr baseColWidth="10" defaultColWidth="10.6640625" defaultRowHeight="16"/>
  <cols>
    <col min="1" max="2" width="3.5" style="72" customWidth="1"/>
    <col min="3" max="3" width="40.1640625" style="72" bestFit="1" customWidth="1"/>
    <col min="4" max="4" width="16.5" style="72" hidden="1" customWidth="1"/>
    <col min="5" max="5" width="13.83203125" style="72" hidden="1" customWidth="1"/>
    <col min="6" max="6" width="12.5" style="72" customWidth="1"/>
    <col min="7" max="7" width="10.6640625" style="72" customWidth="1"/>
    <col min="8" max="8" width="3.1640625" style="72" customWidth="1"/>
    <col min="9" max="9" width="8.5" style="73" customWidth="1"/>
    <col min="10" max="10" width="2.5" style="73" customWidth="1"/>
    <col min="11" max="13" width="8.5" style="73" customWidth="1"/>
    <col min="14" max="14" width="60" style="72" customWidth="1"/>
    <col min="15" max="16384" width="10.6640625" style="72"/>
  </cols>
  <sheetData>
    <row r="1" spans="2:14" ht="17" thickBot="1"/>
    <row r="2" spans="2:14">
      <c r="B2" s="74"/>
      <c r="C2" s="75"/>
      <c r="D2" s="75"/>
      <c r="E2" s="75"/>
      <c r="F2" s="75"/>
      <c r="G2" s="75"/>
      <c r="H2" s="75"/>
      <c r="I2" s="76"/>
      <c r="J2" s="76"/>
      <c r="K2" s="76"/>
      <c r="L2" s="76"/>
      <c r="M2" s="76"/>
      <c r="N2" s="75"/>
    </row>
    <row r="3" spans="2:14" s="11" customFormat="1">
      <c r="B3" s="17"/>
      <c r="C3" s="68" t="s">
        <v>63</v>
      </c>
      <c r="D3" s="9"/>
      <c r="E3" s="9"/>
      <c r="F3" s="68" t="s">
        <v>10</v>
      </c>
      <c r="G3" s="68" t="s">
        <v>60</v>
      </c>
      <c r="H3" s="68"/>
      <c r="I3" s="54" t="s">
        <v>75</v>
      </c>
      <c r="J3" s="54"/>
      <c r="K3" s="54" t="s">
        <v>80</v>
      </c>
      <c r="L3" s="54"/>
      <c r="M3" s="54"/>
      <c r="N3" s="68" t="s">
        <v>64</v>
      </c>
    </row>
    <row r="4" spans="2:14">
      <c r="B4" s="77"/>
      <c r="C4" s="78"/>
      <c r="D4" s="78"/>
      <c r="E4" s="78"/>
      <c r="F4" s="78"/>
      <c r="G4" s="79"/>
      <c r="H4" s="79"/>
      <c r="I4" s="67"/>
      <c r="J4" s="67"/>
      <c r="K4" s="67"/>
      <c r="L4" s="67"/>
      <c r="M4" s="67"/>
      <c r="N4" s="9"/>
    </row>
    <row r="5" spans="2:14" ht="17" thickBot="1">
      <c r="B5" s="77"/>
      <c r="C5" s="25" t="s">
        <v>62</v>
      </c>
      <c r="D5" s="25"/>
      <c r="E5" s="25"/>
      <c r="F5" s="25"/>
      <c r="G5" s="10"/>
      <c r="H5" s="10"/>
      <c r="I5" s="10"/>
      <c r="J5" s="10"/>
      <c r="K5" s="10"/>
      <c r="L5" s="10"/>
      <c r="M5" s="10"/>
      <c r="N5" s="70"/>
    </row>
    <row r="6" spans="2:14" ht="17" thickBot="1">
      <c r="B6" s="77"/>
      <c r="C6" s="81" t="str">
        <f>Dashboard!G10</f>
        <v>Efficiency</v>
      </c>
      <c r="D6" s="25"/>
      <c r="E6" s="25"/>
      <c r="F6" s="94" t="str">
        <f>Dashboard!D10</f>
        <v>-</v>
      </c>
      <c r="G6" s="100">
        <f>AVERAGE(I6,K6)</f>
        <v>0.6</v>
      </c>
      <c r="H6" s="10"/>
      <c r="I6" s="101">
        <f>Notes!D27</f>
        <v>0.6</v>
      </c>
      <c r="J6" s="72"/>
      <c r="K6" s="98">
        <f>Notes!D83</f>
        <v>0.6</v>
      </c>
      <c r="L6" s="72"/>
      <c r="M6" s="72"/>
    </row>
    <row r="7" spans="2:14" ht="17" thickBot="1">
      <c r="B7" s="77"/>
      <c r="C7" s="81" t="str">
        <f>Dashboard!G11</f>
        <v>Availability</v>
      </c>
      <c r="D7" s="25"/>
      <c r="E7" s="25"/>
      <c r="F7" s="94" t="str">
        <f>Dashboard!D11</f>
        <v>-</v>
      </c>
      <c r="G7" s="118">
        <v>0.98</v>
      </c>
      <c r="H7" s="10"/>
      <c r="I7" s="10"/>
      <c r="J7" s="72"/>
      <c r="K7" s="72"/>
      <c r="L7" s="72"/>
      <c r="M7" s="72"/>
      <c r="N7" s="93" t="s">
        <v>82</v>
      </c>
    </row>
    <row r="8" spans="2:14" ht="17" thickBot="1">
      <c r="B8" s="77"/>
      <c r="C8" s="161" t="s">
        <v>72</v>
      </c>
      <c r="D8" s="25"/>
      <c r="E8" s="25"/>
      <c r="F8" s="162" t="s">
        <v>119</v>
      </c>
      <c r="G8" s="82">
        <f>AVERAGE(I8,K8)</f>
        <v>587.27272727272725</v>
      </c>
      <c r="H8" s="10"/>
      <c r="I8" s="99">
        <f>Notes!D67</f>
        <v>654.5454545454545</v>
      </c>
      <c r="J8" s="10"/>
      <c r="K8" s="99">
        <f>Notes!D84</f>
        <v>520</v>
      </c>
      <c r="L8" s="10"/>
      <c r="M8" s="10"/>
      <c r="N8" s="70"/>
    </row>
    <row r="9" spans="2:14" ht="17" thickBot="1">
      <c r="B9" s="77"/>
      <c r="C9" s="81" t="str">
        <f>Dashboard!G12</f>
        <v>Heat output capacity</v>
      </c>
      <c r="D9" s="71"/>
      <c r="E9" s="71"/>
      <c r="F9" s="94" t="str">
        <f>Dashboard!D12</f>
        <v>MW</v>
      </c>
      <c r="G9" s="82">
        <f t="shared" ref="G9" si="0">I9</f>
        <v>23.333333333333332</v>
      </c>
      <c r="H9" s="80"/>
      <c r="I9" s="82">
        <f>Notes!D13</f>
        <v>23.333333333333332</v>
      </c>
      <c r="J9" s="79"/>
      <c r="K9" s="79"/>
      <c r="L9" s="79"/>
      <c r="M9" s="10"/>
      <c r="N9" s="70"/>
    </row>
    <row r="10" spans="2:14">
      <c r="B10" s="77"/>
      <c r="C10" s="25"/>
      <c r="D10" s="71"/>
      <c r="E10" s="71"/>
      <c r="G10" s="79"/>
      <c r="H10" s="80"/>
      <c r="I10" s="79"/>
      <c r="J10" s="79"/>
      <c r="K10" s="79"/>
      <c r="L10" s="79"/>
      <c r="M10" s="10"/>
      <c r="N10" s="70"/>
    </row>
    <row r="11" spans="2:14" ht="17" thickBot="1">
      <c r="B11" s="77"/>
      <c r="C11" s="25" t="str">
        <f>Dashboard!C14</f>
        <v>Cost</v>
      </c>
      <c r="D11" s="71"/>
      <c r="E11" s="71"/>
      <c r="G11" s="79"/>
      <c r="H11" s="80"/>
      <c r="I11" s="79"/>
      <c r="J11" s="79"/>
      <c r="K11" s="79"/>
      <c r="L11" s="79"/>
      <c r="M11" s="10"/>
      <c r="N11" s="70"/>
    </row>
    <row r="12" spans="2:14" ht="17" thickBot="1">
      <c r="B12" s="77"/>
      <c r="C12" s="81" t="str">
        <f>Dashboard!G15</f>
        <v>Initial investment costs</v>
      </c>
      <c r="D12" s="71"/>
      <c r="E12" s="71"/>
      <c r="F12" s="94" t="str">
        <f>Dashboard!D15</f>
        <v>euro</v>
      </c>
      <c r="G12" s="82">
        <f t="shared" ref="G12:G18" si="1">I12</f>
        <v>9333333.3333333321</v>
      </c>
      <c r="H12" s="80"/>
      <c r="I12" s="97">
        <f>Notes!D8</f>
        <v>9333333.3333333321</v>
      </c>
      <c r="J12" s="79"/>
      <c r="K12" s="79"/>
      <c r="L12" s="79"/>
      <c r="M12" s="10"/>
      <c r="N12" s="70"/>
    </row>
    <row r="13" spans="2:14" ht="17" thickBot="1">
      <c r="B13" s="77"/>
      <c r="C13" s="81" t="str">
        <f>Dashboard!G16</f>
        <v>Investment cost with ccs</v>
      </c>
      <c r="D13" s="71"/>
      <c r="E13" s="71"/>
      <c r="F13" s="94" t="str">
        <f>Dashboard!D16</f>
        <v>euro</v>
      </c>
      <c r="G13" s="82">
        <f t="shared" si="1"/>
        <v>0</v>
      </c>
      <c r="H13" s="80"/>
      <c r="I13" s="72"/>
      <c r="J13" s="79"/>
      <c r="K13" s="79"/>
      <c r="L13" s="79"/>
      <c r="M13" s="10"/>
      <c r="N13" s="93" t="s">
        <v>82</v>
      </c>
    </row>
    <row r="14" spans="2:14" ht="17" thickBot="1">
      <c r="B14" s="77"/>
      <c r="C14" s="81" t="str">
        <f>Dashboard!G17</f>
        <v>Installation cost</v>
      </c>
      <c r="D14" s="71"/>
      <c r="E14" s="71"/>
      <c r="F14" s="94" t="str">
        <f>Dashboard!D17</f>
        <v>euro</v>
      </c>
      <c r="G14" s="82">
        <f t="shared" si="1"/>
        <v>0</v>
      </c>
      <c r="H14" s="80"/>
      <c r="I14" s="79"/>
      <c r="J14" s="79"/>
      <c r="K14" s="79"/>
      <c r="L14" s="79"/>
      <c r="M14" s="10"/>
      <c r="N14" s="93" t="s">
        <v>82</v>
      </c>
    </row>
    <row r="15" spans="2:14" ht="17" thickBot="1">
      <c r="B15" s="77"/>
      <c r="C15" s="81" t="str">
        <f>Dashboard!G18</f>
        <v xml:space="preserve">Decmmmissioning cost </v>
      </c>
      <c r="D15" s="71"/>
      <c r="E15" s="71"/>
      <c r="F15" s="94" t="str">
        <f>Dashboard!D18</f>
        <v>euro/MWh</v>
      </c>
      <c r="G15" s="82">
        <f t="shared" si="1"/>
        <v>0</v>
      </c>
      <c r="H15" s="80"/>
      <c r="I15" s="79"/>
      <c r="J15" s="79"/>
      <c r="K15" s="79"/>
      <c r="L15" s="79"/>
      <c r="M15" s="10"/>
      <c r="N15" s="93" t="s">
        <v>82</v>
      </c>
    </row>
    <row r="16" spans="2:14" ht="17" thickBot="1">
      <c r="B16" s="77"/>
      <c r="C16" s="81" t="str">
        <f>Dashboard!G19</f>
        <v>Fixed operational and maintenance costs per year</v>
      </c>
      <c r="D16" s="71"/>
      <c r="E16" s="71"/>
      <c r="F16" s="94" t="str">
        <f>Dashboard!D19</f>
        <v>euro/year</v>
      </c>
      <c r="G16" s="82">
        <f t="shared" si="1"/>
        <v>685151.51515151502</v>
      </c>
      <c r="H16" s="80"/>
      <c r="I16" s="97">
        <f>Notes!D9</f>
        <v>685151.51515151502</v>
      </c>
      <c r="J16" s="79"/>
      <c r="K16" s="79"/>
      <c r="L16" s="79"/>
      <c r="M16" s="10"/>
      <c r="N16" s="70"/>
    </row>
    <row r="17" spans="2:14" ht="17" thickBot="1">
      <c r="B17" s="77"/>
      <c r="C17" s="81" t="str">
        <f>Dashboard!G20</f>
        <v>Variable operational and maintenance costs</v>
      </c>
      <c r="D17" s="71"/>
      <c r="E17" s="71"/>
      <c r="F17" s="94" t="str">
        <f>Dashboard!D20</f>
        <v>euro/FLH</v>
      </c>
      <c r="G17" s="82">
        <f t="shared" si="1"/>
        <v>0</v>
      </c>
      <c r="H17" s="80"/>
      <c r="I17" s="79"/>
      <c r="J17" s="79"/>
      <c r="K17" s="79"/>
      <c r="L17" s="79"/>
      <c r="M17" s="10"/>
      <c r="N17" s="93" t="s">
        <v>82</v>
      </c>
    </row>
    <row r="18" spans="2:14" ht="17" thickBot="1">
      <c r="B18" s="77"/>
      <c r="C18" s="81" t="str">
        <f>Dashboard!G21</f>
        <v>Variable operational and maintenance costs for ccs</v>
      </c>
      <c r="D18" s="71"/>
      <c r="E18" s="71"/>
      <c r="F18" s="94" t="str">
        <f>Dashboard!D21</f>
        <v>euro/FLH</v>
      </c>
      <c r="G18" s="82">
        <f t="shared" si="1"/>
        <v>0</v>
      </c>
      <c r="H18" s="80"/>
      <c r="I18" s="79"/>
      <c r="J18" s="79"/>
      <c r="K18" s="79"/>
      <c r="L18" s="79"/>
      <c r="M18" s="10"/>
      <c r="N18" s="93" t="s">
        <v>82</v>
      </c>
    </row>
    <row r="19" spans="2:14" ht="17" thickBot="1">
      <c r="B19" s="77"/>
      <c r="C19" s="81" t="str">
        <f>Dashboard!G22</f>
        <v>Weighted average cost of capita</v>
      </c>
      <c r="D19" s="71"/>
      <c r="E19" s="71"/>
      <c r="F19" s="94" t="str">
        <f>Dashboard!D22</f>
        <v>%</v>
      </c>
      <c r="G19" s="100">
        <v>0.05</v>
      </c>
      <c r="H19" s="80"/>
      <c r="I19" s="79"/>
      <c r="J19" s="79"/>
      <c r="K19" s="79"/>
      <c r="L19" s="79"/>
      <c r="M19" s="10"/>
      <c r="N19" s="93" t="s">
        <v>96</v>
      </c>
    </row>
    <row r="20" spans="2:14">
      <c r="B20" s="77"/>
      <c r="C20" s="25"/>
      <c r="D20" s="71"/>
      <c r="E20" s="71"/>
      <c r="G20" s="79"/>
      <c r="H20" s="80"/>
      <c r="I20" s="79"/>
      <c r="J20" s="79"/>
      <c r="K20" s="79"/>
      <c r="L20" s="79"/>
      <c r="M20" s="10"/>
      <c r="N20" s="70"/>
    </row>
    <row r="21" spans="2:14" ht="17" thickBot="1">
      <c r="B21" s="77"/>
      <c r="C21" s="25" t="str">
        <f>Dashboard!C24</f>
        <v>Other</v>
      </c>
      <c r="D21" s="71"/>
      <c r="E21" s="71"/>
      <c r="G21" s="79"/>
      <c r="H21" s="80"/>
      <c r="I21" s="79"/>
      <c r="J21" s="79"/>
      <c r="K21" s="79"/>
      <c r="L21" s="79"/>
      <c r="M21" s="10"/>
      <c r="N21" s="70"/>
    </row>
    <row r="22" spans="2:14" ht="17" thickBot="1">
      <c r="B22" s="77"/>
      <c r="C22" s="81" t="str">
        <f>Dashboard!G25</f>
        <v>Land use of plant in NL</v>
      </c>
      <c r="D22" s="71"/>
      <c r="E22" s="71"/>
      <c r="F22" s="94" t="str">
        <f>Dashboard!D25</f>
        <v>km2</v>
      </c>
      <c r="G22" s="165">
        <f>AVERAGE(I22,K22)</f>
        <v>5.4719696969696974E-2</v>
      </c>
      <c r="H22" s="80"/>
      <c r="I22" s="164">
        <f>Notes!H60</f>
        <v>3.1772727272727272E-2</v>
      </c>
      <c r="J22" s="79"/>
      <c r="K22" s="164">
        <f>Notes!D85</f>
        <v>7.7666666666666676E-2</v>
      </c>
      <c r="L22" s="79"/>
      <c r="M22" s="10"/>
      <c r="N22" s="93" t="s">
        <v>82</v>
      </c>
    </row>
    <row r="23" spans="2:14" ht="17" thickBot="1">
      <c r="B23" s="77"/>
      <c r="C23" s="81" t="str">
        <f>Dashboard!G26</f>
        <v xml:space="preserve">Construction time of the plant </v>
      </c>
      <c r="D23" s="71"/>
      <c r="E23" s="71"/>
      <c r="F23" s="94" t="str">
        <f>Dashboard!D26</f>
        <v>years</v>
      </c>
      <c r="G23" s="82">
        <v>2</v>
      </c>
      <c r="H23" s="80"/>
      <c r="I23" s="79"/>
      <c r="J23" s="79"/>
      <c r="K23" s="79"/>
      <c r="L23" s="79"/>
      <c r="M23" s="10"/>
      <c r="N23" s="93" t="s">
        <v>82</v>
      </c>
    </row>
    <row r="24" spans="2:14" ht="17" thickBot="1">
      <c r="B24" s="77"/>
      <c r="C24" s="81" t="str">
        <f>Dashboard!G27</f>
        <v>Technical lifetime of the plant</v>
      </c>
      <c r="D24" s="71"/>
      <c r="E24" s="71"/>
      <c r="F24" s="94" t="str">
        <f>Dashboard!D27</f>
        <v>years</v>
      </c>
      <c r="G24" s="82">
        <f t="shared" ref="G24" si="2">I24</f>
        <v>25</v>
      </c>
      <c r="H24" s="80"/>
      <c r="I24" s="82">
        <f>Notes!D12</f>
        <v>25</v>
      </c>
      <c r="J24" s="79"/>
      <c r="K24" s="79"/>
      <c r="L24" s="79"/>
      <c r="M24" s="10"/>
      <c r="N24" s="70"/>
    </row>
    <row r="25" spans="2:14">
      <c r="B25" s="77"/>
      <c r="C25" s="25"/>
      <c r="D25" s="71"/>
      <c r="E25" s="71"/>
      <c r="F25" s="91"/>
      <c r="G25" s="79"/>
      <c r="H25" s="80"/>
      <c r="I25" s="79"/>
      <c r="J25" s="79"/>
      <c r="K25" s="79"/>
      <c r="L25" s="79"/>
      <c r="M25" s="10"/>
      <c r="N25" s="70"/>
    </row>
    <row r="26" spans="2:14">
      <c r="B26" s="77"/>
      <c r="C26" s="25"/>
      <c r="D26" s="71"/>
      <c r="E26" s="71"/>
      <c r="G26" s="79"/>
      <c r="H26" s="80"/>
      <c r="I26" s="79"/>
      <c r="J26" s="79"/>
      <c r="K26" s="79"/>
      <c r="L26" s="79"/>
      <c r="M26" s="79"/>
      <c r="N26" s="79"/>
    </row>
    <row r="27" spans="2:14">
      <c r="B27" s="77"/>
      <c r="C27" s="83"/>
      <c r="D27" s="71"/>
      <c r="E27" s="71"/>
      <c r="G27" s="79"/>
      <c r="H27" s="80"/>
      <c r="I27" s="79"/>
      <c r="J27" s="79"/>
      <c r="K27" s="79"/>
      <c r="L27" s="79"/>
      <c r="M27" s="10"/>
      <c r="N27" s="70"/>
    </row>
    <row r="50" spans="3:3">
      <c r="C50" s="39"/>
    </row>
    <row r="51" spans="3:3">
      <c r="C51" s="39"/>
    </row>
    <row r="52" spans="3:3">
      <c r="C52" s="39"/>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B1:K35"/>
  <sheetViews>
    <sheetView workbookViewId="0">
      <selection activeCell="D41" sqref="D41"/>
    </sheetView>
  </sheetViews>
  <sheetFormatPr baseColWidth="10" defaultColWidth="33.1640625" defaultRowHeight="16"/>
  <cols>
    <col min="1" max="1" width="3.33203125" style="39" customWidth="1"/>
    <col min="2" max="2" width="3.5" style="39" customWidth="1"/>
    <col min="3" max="3" width="28.6640625" style="39" customWidth="1"/>
    <col min="4" max="4" width="3.1640625" style="39" customWidth="1"/>
    <col min="5" max="5" width="16.1640625" style="39" customWidth="1"/>
    <col min="6" max="6" width="10.33203125" style="39" customWidth="1"/>
    <col min="7" max="9" width="12.1640625" style="39" customWidth="1"/>
    <col min="10" max="10" width="34.5" style="40" customWidth="1"/>
    <col min="11" max="11" width="60.5" style="39" customWidth="1"/>
    <col min="12" max="16384" width="33.1640625" style="39"/>
  </cols>
  <sheetData>
    <row r="1" spans="2:11" ht="17" thickBot="1"/>
    <row r="2" spans="2:11">
      <c r="B2" s="41"/>
      <c r="C2" s="42"/>
      <c r="D2" s="42"/>
      <c r="E2" s="42"/>
      <c r="F2" s="42"/>
      <c r="G2" s="42"/>
      <c r="H2" s="42"/>
      <c r="I2" s="42"/>
      <c r="J2" s="43"/>
      <c r="K2" s="42"/>
    </row>
    <row r="3" spans="2:11">
      <c r="B3" s="44"/>
      <c r="C3" s="45" t="s">
        <v>16</v>
      </c>
      <c r="D3" s="45"/>
      <c r="E3" s="45"/>
      <c r="F3" s="45"/>
      <c r="G3" s="45"/>
      <c r="H3" s="45"/>
      <c r="I3" s="45"/>
      <c r="J3" s="46"/>
    </row>
    <row r="4" spans="2:11">
      <c r="B4" s="44"/>
    </row>
    <row r="5" spans="2:11">
      <c r="B5" s="47"/>
      <c r="C5" s="48" t="s">
        <v>23</v>
      </c>
      <c r="D5" s="48"/>
      <c r="E5" s="48" t="s">
        <v>0</v>
      </c>
      <c r="F5" s="48" t="s">
        <v>14</v>
      </c>
      <c r="G5" s="48" t="s">
        <v>24</v>
      </c>
      <c r="H5" s="48" t="s">
        <v>67</v>
      </c>
      <c r="I5" s="48" t="s">
        <v>46</v>
      </c>
      <c r="J5" s="49" t="s">
        <v>70</v>
      </c>
      <c r="K5" s="48" t="s">
        <v>11</v>
      </c>
    </row>
    <row r="6" spans="2:11">
      <c r="B6" s="44"/>
      <c r="C6" s="126"/>
      <c r="D6" s="126"/>
      <c r="E6" s="126"/>
      <c r="F6" s="126"/>
      <c r="G6" s="126"/>
      <c r="H6" s="126"/>
      <c r="I6" s="126"/>
      <c r="J6" s="127"/>
      <c r="K6" s="126"/>
    </row>
    <row r="7" spans="2:11">
      <c r="B7" s="44"/>
      <c r="C7" s="52" t="str">
        <f>Dashboard!G10</f>
        <v>Efficiency</v>
      </c>
      <c r="D7" s="52"/>
      <c r="E7" s="176" t="s">
        <v>75</v>
      </c>
      <c r="F7" s="119" t="s">
        <v>77</v>
      </c>
      <c r="G7" s="120" t="s">
        <v>76</v>
      </c>
      <c r="H7" s="120" t="s">
        <v>76</v>
      </c>
      <c r="I7" s="120"/>
      <c r="J7" s="120" t="s">
        <v>78</v>
      </c>
      <c r="K7" s="69"/>
    </row>
    <row r="8" spans="2:11">
      <c r="B8" s="44"/>
      <c r="C8" s="52" t="str">
        <f>'Research data'!C8</f>
        <v>Full load hours</v>
      </c>
      <c r="D8" s="52"/>
      <c r="E8" s="176"/>
      <c r="F8" s="119"/>
      <c r="G8" s="120"/>
      <c r="H8" s="120"/>
      <c r="I8" s="120"/>
      <c r="J8" s="120"/>
      <c r="K8" s="69"/>
    </row>
    <row r="9" spans="2:11">
      <c r="B9" s="44"/>
      <c r="C9" s="52" t="str">
        <f>'Research data'!C9</f>
        <v>Heat output capacity</v>
      </c>
      <c r="D9" s="52"/>
      <c r="E9" s="176"/>
      <c r="F9" s="119"/>
      <c r="G9" s="120"/>
      <c r="H9" s="120"/>
      <c r="I9" s="120"/>
      <c r="J9" s="120"/>
      <c r="K9" s="69"/>
    </row>
    <row r="10" spans="2:11">
      <c r="B10" s="44"/>
      <c r="C10" s="119" t="str">
        <f>'Research data'!C12</f>
        <v>Initial investment costs</v>
      </c>
      <c r="D10" s="52"/>
      <c r="E10" s="176"/>
      <c r="F10" s="119"/>
      <c r="G10" s="120"/>
      <c r="H10" s="120"/>
      <c r="I10" s="120"/>
      <c r="J10" s="120"/>
      <c r="K10" s="69"/>
    </row>
    <row r="11" spans="2:11">
      <c r="B11" s="44"/>
      <c r="C11" s="119" t="str">
        <f>'Research data'!C16</f>
        <v>Fixed operational and maintenance costs per year</v>
      </c>
      <c r="D11" s="52"/>
      <c r="E11" s="176"/>
      <c r="F11" s="119"/>
      <c r="G11" s="120"/>
      <c r="H11" s="120"/>
      <c r="I11" s="120"/>
      <c r="J11" s="120"/>
      <c r="K11" s="69"/>
    </row>
    <row r="12" spans="2:11">
      <c r="B12" s="44"/>
      <c r="C12" s="119" t="str">
        <f>'Research data'!C24</f>
        <v>Technical lifetime of the plant</v>
      </c>
      <c r="D12" s="121"/>
      <c r="E12" s="176"/>
      <c r="F12" s="119"/>
      <c r="G12" s="120"/>
      <c r="H12" s="120"/>
      <c r="I12" s="120"/>
      <c r="J12" s="120"/>
      <c r="K12" s="52"/>
    </row>
    <row r="13" spans="2:11">
      <c r="B13" s="44"/>
      <c r="C13" s="52"/>
      <c r="D13" s="121"/>
      <c r="E13" s="119"/>
      <c r="F13" s="119"/>
      <c r="G13" s="120"/>
      <c r="H13" s="120"/>
      <c r="I13" s="120"/>
      <c r="J13" s="120"/>
      <c r="K13" s="52"/>
    </row>
    <row r="14" spans="2:11">
      <c r="B14" s="44"/>
      <c r="C14" s="128"/>
      <c r="D14" s="128"/>
      <c r="E14" s="52"/>
      <c r="F14" s="122"/>
      <c r="G14" s="123"/>
      <c r="H14" s="123"/>
      <c r="I14" s="123"/>
      <c r="J14" s="123"/>
      <c r="K14" s="52"/>
    </row>
    <row r="15" spans="2:11">
      <c r="B15" s="44"/>
      <c r="C15" s="52" t="str">
        <f>'Research data'!C6</f>
        <v>Efficiency</v>
      </c>
      <c r="D15" s="52"/>
      <c r="E15" s="176" t="s">
        <v>79</v>
      </c>
      <c r="F15" s="52" t="s">
        <v>74</v>
      </c>
      <c r="G15" s="124">
        <v>2019</v>
      </c>
      <c r="H15" s="124">
        <v>2019</v>
      </c>
      <c r="I15" s="52"/>
      <c r="J15" s="125" t="s">
        <v>111</v>
      </c>
      <c r="K15" s="129"/>
    </row>
    <row r="16" spans="2:11">
      <c r="B16" s="44"/>
      <c r="C16" s="52" t="str">
        <f>'Research data'!C8</f>
        <v>Full load hours</v>
      </c>
      <c r="D16" s="52"/>
      <c r="E16" s="176"/>
      <c r="F16" s="52"/>
      <c r="G16" s="124"/>
      <c r="H16" s="124"/>
      <c r="I16" s="52"/>
      <c r="J16" s="125"/>
      <c r="K16" s="129"/>
    </row>
    <row r="17" spans="2:11">
      <c r="B17" s="44"/>
      <c r="C17" s="52" t="e">
        <f>'Research data'!#REF!</f>
        <v>#REF!</v>
      </c>
      <c r="D17" s="52"/>
      <c r="E17" s="176"/>
      <c r="F17" s="52"/>
      <c r="G17" s="124"/>
      <c r="H17" s="124"/>
      <c r="I17" s="52"/>
      <c r="J17" s="125"/>
      <c r="K17" s="52"/>
    </row>
    <row r="18" spans="2:11">
      <c r="B18" s="44"/>
      <c r="C18" s="121"/>
      <c r="D18" s="52"/>
      <c r="E18" s="119"/>
      <c r="F18" s="52"/>
      <c r="G18" s="124"/>
      <c r="H18" s="124"/>
      <c r="I18" s="52"/>
      <c r="J18" s="125"/>
      <c r="K18" s="52"/>
    </row>
    <row r="19" spans="2:11">
      <c r="B19" s="44"/>
      <c r="C19" s="51"/>
      <c r="D19" s="50"/>
      <c r="F19" s="50"/>
      <c r="G19" s="55"/>
      <c r="H19" s="55"/>
      <c r="I19" s="50"/>
      <c r="J19" s="53"/>
      <c r="K19" s="50"/>
    </row>
    <row r="20" spans="2:11">
      <c r="B20" s="44"/>
    </row>
    <row r="21" spans="2:11">
      <c r="B21" s="44"/>
    </row>
    <row r="22" spans="2:11">
      <c r="B22" s="44"/>
      <c r="C22" s="89"/>
    </row>
    <row r="23" spans="2:11">
      <c r="B23" s="44"/>
      <c r="C23" s="90"/>
    </row>
    <row r="24" spans="2:11">
      <c r="B24" s="44"/>
      <c r="C24" s="89"/>
    </row>
    <row r="25" spans="2:11">
      <c r="B25" s="44"/>
      <c r="C25" s="89"/>
    </row>
    <row r="26" spans="2:11">
      <c r="B26" s="44"/>
      <c r="C26" s="89"/>
    </row>
    <row r="27" spans="2:11">
      <c r="B27" s="44"/>
      <c r="C27" s="89"/>
    </row>
    <row r="28" spans="2:11">
      <c r="B28" s="44"/>
      <c r="C28" s="89"/>
    </row>
    <row r="29" spans="2:11">
      <c r="B29" s="44"/>
      <c r="C29" s="89"/>
    </row>
    <row r="30" spans="2:11">
      <c r="B30" s="44"/>
    </row>
    <row r="31" spans="2:11">
      <c r="B31" s="44"/>
    </row>
    <row r="32" spans="2:11">
      <c r="B32" s="44"/>
    </row>
    <row r="33" spans="2:2">
      <c r="B33" s="44"/>
    </row>
    <row r="34" spans="2:2">
      <c r="B34" s="44"/>
    </row>
    <row r="35" spans="2:2">
      <c r="B35" s="44"/>
    </row>
  </sheetData>
  <mergeCells count="2">
    <mergeCell ref="E7:E12"/>
    <mergeCell ref="E15:E17"/>
  </mergeCells>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8"/>
  </sheetPr>
  <dimension ref="B1:AA130"/>
  <sheetViews>
    <sheetView topLeftCell="A44" zoomScale="108" workbookViewId="0">
      <selection activeCell="H60" sqref="H60"/>
    </sheetView>
  </sheetViews>
  <sheetFormatPr baseColWidth="10" defaultColWidth="10.6640625" defaultRowHeight="16"/>
  <cols>
    <col min="1" max="1" width="5.33203125" style="84" customWidth="1"/>
    <col min="2" max="2" width="5.5" style="84" customWidth="1"/>
    <col min="3" max="3" width="42.1640625" style="84" bestFit="1" customWidth="1"/>
    <col min="4" max="4" width="12.83203125" style="84" bestFit="1" customWidth="1"/>
    <col min="5" max="16384" width="10.6640625" style="84"/>
  </cols>
  <sheetData>
    <row r="1" spans="2:27" ht="17" thickBot="1"/>
    <row r="2" spans="2:27" s="11" customFormat="1">
      <c r="B2" s="86"/>
      <c r="C2" s="87" t="s">
        <v>59</v>
      </c>
      <c r="D2" s="87" t="s">
        <v>68</v>
      </c>
      <c r="E2" s="87"/>
      <c r="F2" s="87"/>
      <c r="G2" s="87"/>
      <c r="H2" s="87"/>
      <c r="I2" s="87"/>
      <c r="J2" s="87"/>
      <c r="K2" s="87"/>
      <c r="L2" s="87"/>
      <c r="M2" s="87"/>
      <c r="N2" s="87"/>
      <c r="O2" s="87"/>
      <c r="P2" s="87"/>
      <c r="Q2" s="87"/>
      <c r="R2" s="87"/>
      <c r="S2" s="87"/>
      <c r="T2" s="87"/>
      <c r="U2" s="87"/>
      <c r="V2" s="87"/>
      <c r="W2" s="87"/>
      <c r="X2" s="87"/>
      <c r="Y2" s="87"/>
      <c r="Z2" s="87"/>
      <c r="AA2" s="87"/>
    </row>
    <row r="3" spans="2:27">
      <c r="B3" s="85"/>
    </row>
    <row r="4" spans="2:27">
      <c r="B4" s="85"/>
      <c r="C4" s="11" t="s">
        <v>75</v>
      </c>
    </row>
    <row r="5" spans="2:27">
      <c r="B5" s="85"/>
      <c r="C5" s="92" t="s">
        <v>81</v>
      </c>
    </row>
    <row r="6" spans="2:27">
      <c r="B6" s="85"/>
    </row>
    <row r="7" spans="2:27">
      <c r="B7" s="85"/>
    </row>
    <row r="8" spans="2:27">
      <c r="B8" s="85"/>
      <c r="C8" s="109" t="str">
        <f>Dashboard!G15</f>
        <v>Initial investment costs</v>
      </c>
      <c r="D8" s="156">
        <f>AVERAGE(I14:I16)*'Research data'!G9</f>
        <v>9333333.3333333321</v>
      </c>
      <c r="E8" s="110" t="str">
        <f>Dashboard!D15</f>
        <v>euro</v>
      </c>
    </row>
    <row r="9" spans="2:27">
      <c r="B9" s="85"/>
      <c r="C9" s="113" t="str">
        <f>Dashboard!G19</f>
        <v>Fixed operational and maintenance costs per year</v>
      </c>
      <c r="D9" s="114">
        <f>G9*'Research data'!G9*'Research data'!G8</f>
        <v>685151.51515151502</v>
      </c>
      <c r="E9" s="115" t="str">
        <f>Dashboard!D19</f>
        <v>euro/year</v>
      </c>
      <c r="G9" s="151">
        <v>50</v>
      </c>
      <c r="H9" s="152" t="s">
        <v>22</v>
      </c>
    </row>
    <row r="10" spans="2:27">
      <c r="B10" s="85"/>
    </row>
    <row r="11" spans="2:27">
      <c r="B11" s="85"/>
    </row>
    <row r="12" spans="2:27">
      <c r="B12" s="85"/>
      <c r="C12" s="109" t="str">
        <f>Dashboard!G27</f>
        <v>Technical lifetime of the plant</v>
      </c>
      <c r="D12" s="96">
        <v>25</v>
      </c>
      <c r="E12" s="110" t="s">
        <v>69</v>
      </c>
      <c r="G12" s="146" t="s">
        <v>73</v>
      </c>
      <c r="H12" s="147" t="s">
        <v>86</v>
      </c>
      <c r="I12" s="110"/>
    </row>
    <row r="13" spans="2:27">
      <c r="B13" s="85"/>
      <c r="C13" s="113" t="str">
        <f>Dashboard!G12</f>
        <v>Heat output capacity</v>
      </c>
      <c r="D13" s="114">
        <f>AVERAGE(G14:G16)</f>
        <v>23.333333333333332</v>
      </c>
      <c r="E13" s="115"/>
      <c r="G13" s="138" t="s">
        <v>85</v>
      </c>
      <c r="H13" s="93" t="s">
        <v>87</v>
      </c>
      <c r="I13" s="142" t="s">
        <v>88</v>
      </c>
    </row>
    <row r="14" spans="2:27">
      <c r="B14" s="85"/>
      <c r="G14" s="148">
        <v>10</v>
      </c>
      <c r="H14" s="96">
        <v>4.5</v>
      </c>
      <c r="I14" s="112">
        <f>H14*10^6/G14</f>
        <v>450000</v>
      </c>
    </row>
    <row r="15" spans="2:27">
      <c r="B15" s="85"/>
      <c r="G15" s="148">
        <v>20</v>
      </c>
      <c r="H15" s="96">
        <v>8</v>
      </c>
      <c r="I15" s="112">
        <f>H15*10^6/G15</f>
        <v>400000</v>
      </c>
    </row>
    <row r="16" spans="2:27">
      <c r="B16" s="85"/>
      <c r="G16" s="149">
        <v>40</v>
      </c>
      <c r="H16" s="150">
        <v>14</v>
      </c>
      <c r="I16" s="115">
        <f>H16*10^6/G16</f>
        <v>350000</v>
      </c>
    </row>
    <row r="17" spans="2:9">
      <c r="B17" s="85"/>
    </row>
    <row r="18" spans="2:9">
      <c r="B18" s="85"/>
    </row>
    <row r="19" spans="2:9">
      <c r="B19" s="85"/>
    </row>
    <row r="20" spans="2:9">
      <c r="B20" s="85"/>
    </row>
    <row r="21" spans="2:9">
      <c r="B21" s="85"/>
    </row>
    <row r="22" spans="2:9">
      <c r="B22" s="85"/>
      <c r="E22" s="84" t="str">
        <f>Dashboard!D10</f>
        <v>-</v>
      </c>
      <c r="G22" s="92"/>
      <c r="I22" s="92"/>
    </row>
    <row r="23" spans="2:9">
      <c r="B23" s="85"/>
      <c r="G23" s="92"/>
    </row>
    <row r="24" spans="2:9">
      <c r="B24" s="85"/>
    </row>
    <row r="25" spans="2:9">
      <c r="B25" s="85"/>
    </row>
    <row r="26" spans="2:9">
      <c r="B26" s="85"/>
      <c r="C26" s="92" t="s">
        <v>91</v>
      </c>
    </row>
    <row r="27" spans="2:9">
      <c r="B27" s="85"/>
      <c r="C27" s="106" t="str">
        <f>Dashboard!G10</f>
        <v>Efficiency</v>
      </c>
      <c r="D27" s="117">
        <v>0.6</v>
      </c>
      <c r="E27" s="108" t="str">
        <f>Dashboard!D10</f>
        <v>-</v>
      </c>
    </row>
    <row r="28" spans="2:9">
      <c r="B28" s="85"/>
    </row>
    <row r="29" spans="2:9">
      <c r="B29" s="85"/>
    </row>
    <row r="30" spans="2:9">
      <c r="B30" s="85"/>
    </row>
    <row r="31" spans="2:9">
      <c r="B31" s="85"/>
    </row>
    <row r="32" spans="2:9">
      <c r="B32" s="85"/>
    </row>
    <row r="33" spans="2:2">
      <c r="B33" s="85"/>
    </row>
    <row r="34" spans="2:2">
      <c r="B34" s="85"/>
    </row>
    <row r="35" spans="2:2">
      <c r="B35" s="85"/>
    </row>
    <row r="36" spans="2:2">
      <c r="B36" s="85"/>
    </row>
    <row r="37" spans="2:2">
      <c r="B37" s="85"/>
    </row>
    <row r="38" spans="2:2">
      <c r="B38" s="85"/>
    </row>
    <row r="39" spans="2:2">
      <c r="B39" s="85"/>
    </row>
    <row r="40" spans="2:2">
      <c r="B40" s="85"/>
    </row>
    <row r="41" spans="2:2">
      <c r="B41" s="85"/>
    </row>
    <row r="42" spans="2:2">
      <c r="B42" s="85"/>
    </row>
    <row r="43" spans="2:2">
      <c r="B43" s="85"/>
    </row>
    <row r="44" spans="2:2">
      <c r="B44" s="85"/>
    </row>
    <row r="45" spans="2:2">
      <c r="B45" s="85"/>
    </row>
    <row r="46" spans="2:2">
      <c r="B46" s="85"/>
    </row>
    <row r="47" spans="2:2">
      <c r="B47" s="85"/>
    </row>
    <row r="48" spans="2:2">
      <c r="B48" s="85"/>
    </row>
    <row r="49" spans="2:9">
      <c r="B49" s="85"/>
      <c r="C49" s="102" t="s">
        <v>105</v>
      </c>
      <c r="D49" s="103"/>
      <c r="E49" s="102"/>
      <c r="F49" s="102"/>
      <c r="G49" s="102"/>
      <c r="H49" s="102"/>
    </row>
    <row r="50" spans="2:9">
      <c r="B50" s="85"/>
      <c r="C50" s="102"/>
      <c r="D50" s="102"/>
    </row>
    <row r="51" spans="2:9">
      <c r="B51" s="85"/>
      <c r="C51" s="130" t="e">
        <f>Dashboard!#REF!</f>
        <v>#REF!</v>
      </c>
      <c r="D51" s="132">
        <f>H60</f>
        <v>3.1772727272727272E-2</v>
      </c>
      <c r="E51" s="131" t="e">
        <f>Dashboard!#REF!</f>
        <v>#REF!</v>
      </c>
      <c r="G51" s="136" t="s">
        <v>92</v>
      </c>
      <c r="H51" s="116">
        <v>150000</v>
      </c>
      <c r="I51" s="145" t="s">
        <v>97</v>
      </c>
    </row>
    <row r="52" spans="2:9">
      <c r="B52" s="85"/>
      <c r="C52" s="102"/>
      <c r="D52" s="102"/>
      <c r="G52" s="137" t="s">
        <v>92</v>
      </c>
      <c r="H52" s="84">
        <f>H51/10^6</f>
        <v>0.15</v>
      </c>
      <c r="I52" s="142" t="s">
        <v>3</v>
      </c>
    </row>
    <row r="53" spans="2:9">
      <c r="B53" s="85"/>
      <c r="C53" s="102"/>
      <c r="D53" s="102"/>
      <c r="G53" s="137" t="s">
        <v>109</v>
      </c>
      <c r="H53" s="96">
        <v>110</v>
      </c>
      <c r="I53" s="135" t="s">
        <v>47</v>
      </c>
    </row>
    <row r="54" spans="2:9">
      <c r="B54" s="85"/>
      <c r="C54" s="102"/>
      <c r="D54" s="102"/>
      <c r="G54" s="137" t="s">
        <v>109</v>
      </c>
      <c r="H54" s="102">
        <f>H53*10^6</f>
        <v>110000000</v>
      </c>
      <c r="I54" s="135" t="s">
        <v>104</v>
      </c>
    </row>
    <row r="55" spans="2:9">
      <c r="B55" s="85"/>
      <c r="C55" s="102"/>
      <c r="D55" s="102"/>
      <c r="G55" s="137" t="s">
        <v>110</v>
      </c>
      <c r="H55" s="96">
        <v>80000</v>
      </c>
      <c r="I55" s="135" t="s">
        <v>103</v>
      </c>
    </row>
    <row r="56" spans="2:9">
      <c r="B56" s="85"/>
      <c r="C56" s="102"/>
      <c r="D56" s="102"/>
      <c r="G56" s="137" t="s">
        <v>109</v>
      </c>
      <c r="H56" s="140">
        <f>H54/H51</f>
        <v>733.33333333333337</v>
      </c>
      <c r="I56" s="135" t="s">
        <v>93</v>
      </c>
    </row>
    <row r="57" spans="2:9">
      <c r="B57" s="85"/>
      <c r="C57" s="102"/>
      <c r="D57" s="102"/>
      <c r="G57" s="137" t="s">
        <v>109</v>
      </c>
      <c r="H57" s="141">
        <f>H56/10^3</f>
        <v>0.73333333333333339</v>
      </c>
      <c r="I57" s="135" t="s">
        <v>94</v>
      </c>
    </row>
    <row r="58" spans="2:9">
      <c r="B58" s="85"/>
      <c r="C58" s="102"/>
      <c r="D58" s="102"/>
      <c r="E58" s="102"/>
      <c r="F58" s="102"/>
      <c r="G58" s="137" t="s">
        <v>102</v>
      </c>
      <c r="H58" s="140">
        <f>H55/H53</f>
        <v>727.27272727272725</v>
      </c>
      <c r="I58" s="135" t="s">
        <v>95</v>
      </c>
    </row>
    <row r="59" spans="2:9">
      <c r="B59" s="85"/>
      <c r="C59" s="102"/>
      <c r="D59" s="102"/>
      <c r="E59" s="102"/>
      <c r="F59" s="102"/>
      <c r="G59" s="138" t="s">
        <v>113</v>
      </c>
      <c r="H59" s="105">
        <f>H53/H52</f>
        <v>733.33333333333337</v>
      </c>
      <c r="I59" s="142" t="s">
        <v>114</v>
      </c>
    </row>
    <row r="60" spans="2:9">
      <c r="B60" s="85"/>
      <c r="G60" s="139" t="s">
        <v>112</v>
      </c>
      <c r="H60" s="143">
        <f>Dashboard!E12/Notes!H59</f>
        <v>3.1772727272727272E-2</v>
      </c>
      <c r="I60" s="144" t="s">
        <v>3</v>
      </c>
    </row>
    <row r="61" spans="2:9">
      <c r="B61" s="85"/>
      <c r="H61" s="102"/>
    </row>
    <row r="62" spans="2:9">
      <c r="B62" s="85"/>
      <c r="H62" s="102"/>
    </row>
    <row r="63" spans="2:9">
      <c r="B63" s="85"/>
      <c r="H63" s="102"/>
    </row>
    <row r="64" spans="2:9">
      <c r="B64" s="85"/>
    </row>
    <row r="65" spans="2:9">
      <c r="B65" s="85"/>
    </row>
    <row r="66" spans="2:9">
      <c r="B66" s="85"/>
      <c r="C66" s="102" t="s">
        <v>106</v>
      </c>
      <c r="D66" s="103"/>
    </row>
    <row r="67" spans="2:9">
      <c r="B67" s="85"/>
      <c r="C67" s="106" t="e">
        <f>Dashboard!#REF!</f>
        <v>#REF!</v>
      </c>
      <c r="D67" s="107">
        <f>H69</f>
        <v>654.5454545454545</v>
      </c>
      <c r="E67" s="108" t="e">
        <f>Dashboard!#REF!</f>
        <v>#REF!</v>
      </c>
      <c r="G67" s="136" t="s">
        <v>107</v>
      </c>
      <c r="H67" s="116">
        <v>1000</v>
      </c>
      <c r="I67" s="145" t="s">
        <v>93</v>
      </c>
    </row>
    <row r="68" spans="2:9">
      <c r="B68" s="85"/>
      <c r="C68" s="102"/>
      <c r="D68" s="102"/>
      <c r="G68" s="137" t="s">
        <v>108</v>
      </c>
      <c r="H68" s="96">
        <v>480</v>
      </c>
      <c r="I68" s="135" t="s">
        <v>101</v>
      </c>
    </row>
    <row r="69" spans="2:9">
      <c r="B69" s="85"/>
      <c r="G69" s="139" t="s">
        <v>100</v>
      </c>
      <c r="H69" s="153">
        <f>H68/H57</f>
        <v>654.5454545454545</v>
      </c>
      <c r="I69" s="154" t="s">
        <v>95</v>
      </c>
    </row>
    <row r="70" spans="2:9">
      <c r="B70" s="85"/>
    </row>
    <row r="71" spans="2:9">
      <c r="B71" s="85"/>
    </row>
    <row r="72" spans="2:9">
      <c r="B72" s="85"/>
    </row>
    <row r="73" spans="2:9">
      <c r="B73" s="85"/>
    </row>
    <row r="74" spans="2:9">
      <c r="B74" s="85"/>
    </row>
    <row r="75" spans="2:9">
      <c r="B75" s="85"/>
    </row>
    <row r="76" spans="2:9">
      <c r="B76" s="85"/>
    </row>
    <row r="77" spans="2:9">
      <c r="B77" s="85"/>
    </row>
    <row r="78" spans="2:9">
      <c r="B78" s="85"/>
    </row>
    <row r="79" spans="2:9">
      <c r="B79" s="85"/>
    </row>
    <row r="80" spans="2:9">
      <c r="B80" s="85"/>
    </row>
    <row r="81" spans="2:9">
      <c r="B81" s="85"/>
      <c r="C81" s="11" t="str">
        <f>Sources!E15</f>
        <v>Solar fields</v>
      </c>
    </row>
    <row r="82" spans="2:9">
      <c r="B82" s="85"/>
      <c r="C82" s="88"/>
    </row>
    <row r="83" spans="2:9">
      <c r="B83" s="85"/>
      <c r="C83" s="109" t="str">
        <f>Dashboard!G10</f>
        <v>Efficiency</v>
      </c>
      <c r="D83" s="95">
        <v>0.6</v>
      </c>
      <c r="E83" s="110" t="str">
        <f>Dashboard!D10</f>
        <v>-</v>
      </c>
      <c r="G83" s="146" t="s">
        <v>89</v>
      </c>
      <c r="H83" s="116">
        <v>470</v>
      </c>
      <c r="I83" s="110"/>
    </row>
    <row r="84" spans="2:9">
      <c r="B84" s="85"/>
      <c r="C84" s="111" t="e">
        <f>Dashboard!#REF!</f>
        <v>#REF!</v>
      </c>
      <c r="D84" s="104">
        <f>AVERAGE(H83:H84)</f>
        <v>520</v>
      </c>
      <c r="E84" s="112" t="e">
        <f>Dashboard!#REF!</f>
        <v>#REF!</v>
      </c>
      <c r="G84" s="138" t="s">
        <v>90</v>
      </c>
      <c r="H84" s="96">
        <v>570</v>
      </c>
      <c r="I84" s="112"/>
    </row>
    <row r="85" spans="2:9">
      <c r="B85" s="85"/>
      <c r="C85" s="113" t="e">
        <f>Dashboard!#REF!</f>
        <v>#REF!</v>
      </c>
      <c r="D85" s="134">
        <f>H90</f>
        <v>7.7666666666666676E-2</v>
      </c>
      <c r="E85" s="115" t="e">
        <f>Dashboard!#REF!</f>
        <v>#REF!</v>
      </c>
      <c r="F85" s="88"/>
      <c r="G85" s="138" t="s">
        <v>98</v>
      </c>
      <c r="H85" s="96">
        <v>10000</v>
      </c>
      <c r="I85" s="142" t="s">
        <v>97</v>
      </c>
    </row>
    <row r="86" spans="2:9">
      <c r="B86" s="85"/>
      <c r="F86" s="88"/>
      <c r="G86" s="138" t="s">
        <v>99</v>
      </c>
      <c r="H86" s="96">
        <v>5000</v>
      </c>
      <c r="I86" s="142" t="s">
        <v>97</v>
      </c>
    </row>
    <row r="87" spans="2:9">
      <c r="B87" s="85"/>
      <c r="G87" s="138" t="s">
        <v>115</v>
      </c>
      <c r="H87" s="104">
        <f>H67*D83</f>
        <v>600</v>
      </c>
      <c r="I87" s="142" t="s">
        <v>93</v>
      </c>
    </row>
    <row r="88" spans="2:9">
      <c r="B88" s="85"/>
      <c r="G88" s="138" t="s">
        <v>109</v>
      </c>
      <c r="H88" s="104">
        <f>H87*H86/H85</f>
        <v>300</v>
      </c>
      <c r="I88" s="142" t="s">
        <v>93</v>
      </c>
    </row>
    <row r="89" spans="2:9">
      <c r="B89" s="85"/>
      <c r="G89" s="138" t="s">
        <v>113</v>
      </c>
      <c r="H89" s="104">
        <f>H88/10^6*10^6</f>
        <v>300</v>
      </c>
      <c r="I89" s="142" t="s">
        <v>114</v>
      </c>
    </row>
    <row r="90" spans="2:9">
      <c r="B90" s="85"/>
      <c r="D90" s="92"/>
      <c r="E90" s="92"/>
      <c r="G90" s="155" t="s">
        <v>112</v>
      </c>
      <c r="H90" s="133">
        <f>Dashboard!E12/Notes!H89</f>
        <v>7.7666666666666676E-2</v>
      </c>
      <c r="I90" s="144" t="s">
        <v>3</v>
      </c>
    </row>
    <row r="91" spans="2:9">
      <c r="B91" s="85"/>
    </row>
    <row r="92" spans="2:9">
      <c r="B92" s="85"/>
    </row>
    <row r="93" spans="2:9">
      <c r="B93" s="85"/>
    </row>
    <row r="94" spans="2:9">
      <c r="B94" s="85"/>
      <c r="C94" s="88"/>
      <c r="D94" s="88"/>
    </row>
    <row r="95" spans="2:9">
      <c r="B95" s="85"/>
      <c r="C95" s="88"/>
      <c r="D95" s="88"/>
    </row>
    <row r="96" spans="2:9">
      <c r="B96" s="85"/>
      <c r="C96" s="88"/>
      <c r="D96" s="88"/>
    </row>
    <row r="97" spans="2:4">
      <c r="B97" s="85"/>
    </row>
    <row r="98" spans="2:4">
      <c r="B98" s="85"/>
      <c r="C98" s="92"/>
      <c r="D98" s="92"/>
    </row>
    <row r="99" spans="2:4">
      <c r="B99" s="85"/>
    </row>
    <row r="100" spans="2:4">
      <c r="B100" s="85"/>
    </row>
    <row r="101" spans="2:4">
      <c r="B101" s="85"/>
    </row>
    <row r="102" spans="2:4">
      <c r="B102" s="85"/>
    </row>
    <row r="103" spans="2:4">
      <c r="B103" s="85"/>
    </row>
    <row r="104" spans="2:4">
      <c r="B104" s="85"/>
    </row>
    <row r="105" spans="2:4">
      <c r="B105" s="85"/>
    </row>
    <row r="106" spans="2:4">
      <c r="B106" s="85"/>
    </row>
    <row r="107" spans="2:4">
      <c r="B107" s="85"/>
    </row>
    <row r="108" spans="2:4">
      <c r="B108" s="85"/>
    </row>
    <row r="109" spans="2:4">
      <c r="B109" s="85"/>
    </row>
    <row r="110" spans="2:4">
      <c r="B110" s="85"/>
    </row>
    <row r="111" spans="2:4">
      <c r="B111" s="85"/>
    </row>
    <row r="112" spans="2:4">
      <c r="B112" s="85"/>
    </row>
    <row r="113" spans="2:2">
      <c r="B113" s="85"/>
    </row>
    <row r="114" spans="2:2">
      <c r="B114" s="85"/>
    </row>
    <row r="115" spans="2:2">
      <c r="B115" s="85"/>
    </row>
    <row r="116" spans="2:2">
      <c r="B116" s="85"/>
    </row>
    <row r="117" spans="2:2">
      <c r="B117" s="85"/>
    </row>
    <row r="118" spans="2:2">
      <c r="B118" s="85"/>
    </row>
    <row r="119" spans="2:2">
      <c r="B119" s="85"/>
    </row>
    <row r="120" spans="2:2">
      <c r="B120" s="85"/>
    </row>
    <row r="121" spans="2:2">
      <c r="B121" s="85"/>
    </row>
    <row r="122" spans="2:2">
      <c r="B122" s="85"/>
    </row>
    <row r="123" spans="2:2">
      <c r="B123" s="85"/>
    </row>
    <row r="124" spans="2:2">
      <c r="B124" s="85"/>
    </row>
    <row r="125" spans="2:2">
      <c r="B125" s="85"/>
    </row>
    <row r="126" spans="2:2">
      <c r="B126" s="85"/>
    </row>
    <row r="127" spans="2:2">
      <c r="B127" s="85"/>
    </row>
    <row r="128" spans="2:2">
      <c r="B128" s="85"/>
    </row>
    <row r="129" spans="2:2">
      <c r="B129" s="85"/>
    </row>
    <row r="130" spans="2:2">
      <c r="B130" s="85"/>
    </row>
  </sheetData>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Mathijs Bijkerk</cp:lastModifiedBy>
  <dcterms:created xsi:type="dcterms:W3CDTF">2011-10-26T09:05:09Z</dcterms:created>
  <dcterms:modified xsi:type="dcterms:W3CDTF">2023-10-10T11:36:32Z</dcterms:modified>
</cp:coreProperties>
</file>