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DB36B186-7165-8D41-BF42-B40C0C81F3BC}" xr6:coauthVersionLast="47" xr6:coauthVersionMax="47" xr10:uidLastSave="{00000000-0000-0000-0000-000000000000}"/>
  <bookViews>
    <workbookView xWindow="-7780" yWindow="-26740" windowWidth="28800" windowHeight="24420" tabRatio="762" activeTab="3"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23" i="12" l="1"/>
  <c r="D33" i="16" l="1"/>
  <c r="D31" i="16"/>
  <c r="D29" i="16"/>
  <c r="D28" i="16"/>
  <c r="D26" i="16"/>
  <c r="D24" i="16"/>
  <c r="D23" i="16"/>
  <c r="E15" i="12" l="1"/>
  <c r="E12" i="12"/>
  <c r="D16" i="16"/>
  <c r="D17" i="16" s="1"/>
  <c r="E14" i="12"/>
  <c r="G14" i="13"/>
  <c r="I8" i="13"/>
  <c r="D70" i="16"/>
  <c r="D66" i="16"/>
  <c r="D62" i="16"/>
  <c r="D58" i="16"/>
  <c r="D18" i="16" l="1"/>
  <c r="G8" i="13"/>
  <c r="D30" i="16"/>
  <c r="I19" i="13" s="1"/>
  <c r="G19" i="13" s="1"/>
  <c r="D25" i="16" l="1"/>
  <c r="I17" i="13" s="1"/>
  <c r="G17" i="13" s="1"/>
  <c r="E18" i="12" s="1"/>
  <c r="I18" i="13"/>
  <c r="G18" i="13" s="1"/>
  <c r="D10" i="16" l="1"/>
  <c r="I10" i="13" s="1"/>
  <c r="G10" i="13" s="1"/>
  <c r="I9" i="13"/>
  <c r="G9" i="13" s="1"/>
  <c r="D175" i="16" l="1"/>
  <c r="E157" i="16" l="1"/>
  <c r="O19" i="13" s="1"/>
  <c r="E155" i="16"/>
  <c r="E152" i="16"/>
  <c r="E153" i="16" s="1"/>
  <c r="E154" i="16" s="1"/>
  <c r="O17" i="13" s="1"/>
  <c r="E151" i="16"/>
  <c r="M14" i="13"/>
  <c r="M13" i="13"/>
  <c r="G13" i="13" s="1"/>
  <c r="E28" i="12" s="1"/>
  <c r="K14" i="13"/>
  <c r="E29" i="12" l="1"/>
  <c r="E161" i="16"/>
  <c r="E162" i="16" s="1"/>
  <c r="E163" i="16" s="1"/>
  <c r="E156" i="16"/>
  <c r="O18" i="13" s="1"/>
  <c r="E22" i="12" s="1"/>
  <c r="E159" i="16" l="1"/>
  <c r="O21" i="13" s="1"/>
  <c r="G21" i="13" s="1"/>
  <c r="E158" i="16"/>
  <c r="O20" i="13" s="1"/>
  <c r="G20" i="13" s="1"/>
</calcChain>
</file>

<file path=xl/sharedStrings.xml><?xml version="1.0" encoding="utf-8"?>
<sst xmlns="http://schemas.openxmlformats.org/spreadsheetml/2006/main" count="284" uniqueCount="202">
  <si>
    <t>Source</t>
  </si>
  <si>
    <t>Construction time</t>
  </si>
  <si>
    <t>years</t>
  </si>
  <si>
    <t>%</t>
  </si>
  <si>
    <t>-</t>
  </si>
  <si>
    <t>Technical lifetime</t>
  </si>
  <si>
    <t>Value</t>
  </si>
  <si>
    <t>Other</t>
  </si>
  <si>
    <t>Initial investment costs</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</si>
  <si>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</si>
  <si>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</si>
  <si>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</si>
  <si>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</si>
  <si>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</si>
  <si>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</si>
  <si>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</si>
  <si>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</si>
  <si>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</si>
  <si>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</si>
  <si>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</si>
  <si>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</si>
  <si>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</si>
  <si>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</si>
  <si>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</si>
  <si>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euro/MWh</t>
  </si>
  <si>
    <t>Type</t>
  </si>
  <si>
    <t>Date published</t>
  </si>
  <si>
    <t>Attribute</t>
  </si>
  <si>
    <t>euro</t>
  </si>
  <si>
    <t>availability</t>
  </si>
  <si>
    <t>free_co2_factor</t>
  </si>
  <si>
    <t>heat_output_capacity</t>
  </si>
  <si>
    <t>initial_investment</t>
  </si>
  <si>
    <t>decommissioning_costs</t>
  </si>
  <si>
    <t>fixed_operation_and_maintenance_costs_per_year</t>
  </si>
  <si>
    <t>variable_operation_and_maintenance_costs_per_full_load_hour</t>
  </si>
  <si>
    <t>construction_time</t>
  </si>
  <si>
    <t>technical_lifetime</t>
  </si>
  <si>
    <t>wacc</t>
  </si>
  <si>
    <t>euro/FLH</t>
  </si>
  <si>
    <t>euro/year</t>
  </si>
  <si>
    <t>Heat output capacity</t>
  </si>
  <si>
    <t>Fixed operational and maintenance costs per year</t>
  </si>
  <si>
    <t>Variable operational and maintenance costs</t>
  </si>
  <si>
    <t>MW</t>
  </si>
  <si>
    <t>EU</t>
  </si>
  <si>
    <t xml:space="preserve">         Technical lifetime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</si>
  <si>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</si>
  <si>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</si>
  <si>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</si>
  <si>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</si>
  <si>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</si>
  <si>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</si>
  <si>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</si>
  <si>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</si>
  <si>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</si>
  <si>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</si>
  <si>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</si>
  <si>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</si>
  <si>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</si>
  <si>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</si>
  <si>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</si>
  <si>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</si>
  <si>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</si>
  <si>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</si>
  <si>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</si>
  <si>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</si>
  <si>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</si>
  <si>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 xml:space="preserve">        Fixed operational and maintenance costs </t>
  </si>
  <si>
    <t xml:space="preserve">        Fixed operational and maintenance costs</t>
  </si>
  <si>
    <t xml:space="preserve">        Variable operational and maintenance costs</t>
  </si>
  <si>
    <t>Investment cost</t>
  </si>
  <si>
    <t>Comments</t>
  </si>
  <si>
    <t>Technical</t>
  </si>
  <si>
    <t xml:space="preserve">                 </t>
  </si>
  <si>
    <t>output.steam_hot_water</t>
  </si>
  <si>
    <t>euro/KW/year</t>
  </si>
  <si>
    <t>iea-etsap</t>
  </si>
  <si>
    <t>http://www.iea-etsap.org/web/e-techds/pdf/e06-geoth_energy-gs-gct.pdf</t>
  </si>
  <si>
    <t>2010</t>
  </si>
  <si>
    <t>Fixed operational and maintenance costs</t>
  </si>
  <si>
    <t xml:space="preserve"> Heat output capacity</t>
  </si>
  <si>
    <t>Subject year</t>
  </si>
  <si>
    <t>Notes</t>
  </si>
  <si>
    <t>https://ec.europa.eu/energy/sites/ener/files/documents/2011_financing_renewable.pdf</t>
  </si>
  <si>
    <t>p.14</t>
  </si>
  <si>
    <t>euro/KW</t>
  </si>
  <si>
    <t>yr</t>
  </si>
  <si>
    <t>Initial investment</t>
  </si>
  <si>
    <t>O&amp;M</t>
  </si>
  <si>
    <t>Lifetime</t>
  </si>
  <si>
    <t>p.5</t>
  </si>
  <si>
    <t>months</t>
  </si>
  <si>
    <t>construction time</t>
  </si>
  <si>
    <t>ETM Library URL</t>
  </si>
  <si>
    <t>http://refman.et-model.com/publications/1940</t>
  </si>
  <si>
    <t>http://refman.et-model.com/publications/1941</t>
  </si>
  <si>
    <t>Ecofys-ISE</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</si>
  <si>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</si>
  <si>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Case for Martha</t>
  </si>
  <si>
    <t>Case 1- Warmtenet en Glastuinbouw</t>
  </si>
  <si>
    <t>Case 2 - LT warmte industrie</t>
  </si>
  <si>
    <t>Case in SDE</t>
  </si>
  <si>
    <t>&gt;500&lt;4000 m</t>
  </si>
  <si>
    <t>&gt;4000 m</t>
  </si>
  <si>
    <t>Capaciteit</t>
  </si>
  <si>
    <t>Load Hours</t>
  </si>
  <si>
    <t>Hours/Year</t>
  </si>
  <si>
    <t>Investerings kosten</t>
  </si>
  <si>
    <r>
      <t xml:space="preserve">EUR/kW </t>
    </r>
    <r>
      <rPr>
        <vertAlign val="subscript"/>
        <sz val="11"/>
        <color theme="1"/>
        <rFont val="Calibri"/>
        <family val="2"/>
        <scheme val="minor"/>
      </rPr>
      <t>Th</t>
    </r>
  </si>
  <si>
    <t>Vaste O&amp;M-kosten</t>
  </si>
  <si>
    <r>
      <t xml:space="preserve">EUR/kW </t>
    </r>
    <r>
      <rPr>
        <vertAlign val="subscript"/>
        <sz val="11"/>
        <color theme="1"/>
        <rFont val="Calibri"/>
        <family val="2"/>
        <scheme val="minor"/>
      </rPr>
      <t>Th</t>
    </r>
    <r>
      <rPr>
        <sz val="12"/>
        <color theme="1"/>
        <rFont val="Lettertype hoofdtekst"/>
        <family val="2"/>
      </rPr>
      <t>/year</t>
    </r>
  </si>
  <si>
    <t>Variable O&amp;M-kosten</t>
  </si>
  <si>
    <r>
      <t xml:space="preserve">EUR/kWh </t>
    </r>
    <r>
      <rPr>
        <vertAlign val="subscript"/>
        <sz val="11"/>
        <color theme="1"/>
        <rFont val="Calibri"/>
        <family val="2"/>
        <scheme val="minor"/>
      </rPr>
      <t>Th</t>
    </r>
  </si>
  <si>
    <t>SDE period</t>
  </si>
  <si>
    <t>(Proxy for 'levensduur' of the technology?)</t>
  </si>
  <si>
    <t>Stroom verbruik</t>
  </si>
  <si>
    <t>kWh_e/GJth</t>
  </si>
  <si>
    <t>EBN</t>
  </si>
  <si>
    <t>Response to request from interview EBN</t>
  </si>
  <si>
    <t>EBN, 2019</t>
  </si>
  <si>
    <t>Full load hours</t>
  </si>
  <si>
    <t>Capacity</t>
  </si>
  <si>
    <t>kW</t>
  </si>
  <si>
    <t>euro/kWheat</t>
  </si>
  <si>
    <t>production</t>
  </si>
  <si>
    <t>kWh</t>
  </si>
  <si>
    <t>variable O&amp;M  costs</t>
  </si>
  <si>
    <t>variable O&amp;M  costs/full oad hour</t>
  </si>
  <si>
    <t xml:space="preserve">Initial investment costs </t>
  </si>
  <si>
    <t>NL</t>
  </si>
  <si>
    <t>Interview with EBN, for outcomes see Notes</t>
  </si>
  <si>
    <t xml:space="preserve">Fixed operational and maintenance costs </t>
  </si>
  <si>
    <t>full_load_hours</t>
  </si>
  <si>
    <t>hours</t>
  </si>
  <si>
    <t>euro/kW/year</t>
  </si>
  <si>
    <t>input.electricity</t>
  </si>
  <si>
    <t>input.geothermal</t>
  </si>
  <si>
    <t>COP</t>
  </si>
  <si>
    <t>PBL</t>
  </si>
  <si>
    <t>https://refman.energytransitionmodel.com/publications</t>
  </si>
  <si>
    <t>See https://docs.energytransitionmodel.com/main/cost-wacc</t>
  </si>
  <si>
    <t>TNO</t>
  </si>
  <si>
    <t>Date retrieved</t>
  </si>
  <si>
    <t>https://energy.nl/wp-content/uploads/geothermal-heat-production-shallow-depth-11.pdf</t>
  </si>
  <si>
    <t>Datasheet geothermal heat production, shallow depth (&gt;500&lt;1500 meter)</t>
  </si>
  <si>
    <t>TNO (p. 1)</t>
  </si>
  <si>
    <t>Heat output capacity (MWth)</t>
  </si>
  <si>
    <t>Full load hours (min)</t>
  </si>
  <si>
    <t>Full load hours (max)</t>
  </si>
  <si>
    <t>Full load hours (avg)</t>
  </si>
  <si>
    <t>Input of electricity (PJ) per unit of main output</t>
  </si>
  <si>
    <t>Input of geothermal heat (PJ) per unit of main output</t>
  </si>
  <si>
    <t>?</t>
  </si>
  <si>
    <t>Initial investment costs (euro)</t>
  </si>
  <si>
    <t>Fixed operational and maintenance costs (euro/year)</t>
  </si>
  <si>
    <t>Fixed operational and maintenance costs (euro/KW/year)</t>
  </si>
  <si>
    <t>Variable operational and maintenance costs (euro/FLH)</t>
  </si>
  <si>
    <t>Variable operational and maintenance costs (euro/MWh)</t>
  </si>
  <si>
    <t>Initial investment costs per MWth (euro) (min)</t>
  </si>
  <si>
    <t>Initial investment costs per MWth (euro) (max)</t>
  </si>
  <si>
    <t>Initial investment costs per MWth (euro) (avg)</t>
  </si>
  <si>
    <t>Fixed operational and maintenance costs per MWth (euro/year) (min)</t>
  </si>
  <si>
    <t>Fixed operational and maintenance costs per MWth (euro/year) (max)</t>
  </si>
  <si>
    <t>Fixed operational and maintenance costs per MWth (euro/year) (avg)</t>
  </si>
  <si>
    <t>Efficiency</t>
  </si>
  <si>
    <t>Electricity input demand</t>
  </si>
  <si>
    <t>Geothermal heat input demand</t>
  </si>
  <si>
    <t>Roos de Kok</t>
  </si>
  <si>
    <t>IF Technology (p. 10)</t>
  </si>
  <si>
    <t>SPF 40 °C direct (min)</t>
  </si>
  <si>
    <t>SPF 40 °C direct (max)</t>
  </si>
  <si>
    <t>SPF 40 °C direct (avg)</t>
  </si>
  <si>
    <t>SPF 70 °C met WP (min)</t>
  </si>
  <si>
    <t>SPF 70 °C met WP (max)</t>
  </si>
  <si>
    <t>SPF 70 °C met WP (avg)</t>
  </si>
  <si>
    <t>SPF 50 °C met WP (min)</t>
  </si>
  <si>
    <t>SPF 50 °C met WP (max)</t>
  </si>
  <si>
    <t>SPF 50 °C met WP (avg)</t>
  </si>
  <si>
    <t>Presentatie: Kansen voor ondiepe geothermie</t>
  </si>
  <si>
    <t>IF Technology</t>
  </si>
  <si>
    <t>https://kennisplatform.bodemenergie.nl/wp-content/uploads/sites/4/2021/01/Presentatie-Kansen-voor-ondiepe-geothermie-16-november-2018.pdf</t>
  </si>
  <si>
    <t>Kostprijs warmteopwekking (euro/GJ) (min)</t>
  </si>
  <si>
    <t>Kostprijs warmteopwekking (euro/GJ) (max)</t>
  </si>
  <si>
    <t>Kostprijs warmteopwekking (euro/GJ) (avg)</t>
  </si>
  <si>
    <t>Output of heat (PJ) per unit of main output</t>
  </si>
  <si>
    <t>No data available</t>
  </si>
  <si>
    <t>Quintel assumption</t>
  </si>
  <si>
    <t>Sourced from energy_heat_well_deep_ht_geothermal</t>
  </si>
  <si>
    <t>Sourced from energy_heat_well_deep_ht_geothermal (iea-etsap)</t>
  </si>
  <si>
    <t>Scaling factor</t>
  </si>
  <si>
    <t>Scaled input of electricity (PJ) per PJ of steam hot water output</t>
  </si>
  <si>
    <t>Scaled input of geothermal heat (PJ) per PJ of steam hot water output</t>
  </si>
  <si>
    <t>ccs_investment</t>
  </si>
  <si>
    <t>Investment cost with ccs</t>
  </si>
  <si>
    <t>Quintel assumption (no CCS)</t>
  </si>
  <si>
    <t>Variable operational and maintenance costs for ccs</t>
  </si>
  <si>
    <t>variable_operation_and_maintenance_costs_for_ccs_per_full_load_hour</t>
  </si>
  <si>
    <t>energy_heat_well_shallow_lt_geothermal.ad</t>
  </si>
  <si>
    <t>Sourced from energy_heat_well_deep_mt_geothermal (TNO)</t>
  </si>
  <si>
    <t>https://refman.energytransitionmodel.com/publications/2169</t>
  </si>
  <si>
    <t>https://refman.energytransitionmodel.com/publications/2168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</si>
</sst>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vertAlign val="subscript"/>
      <sz val="11"/>
      <color theme="1"/>
      <name val="Calibri"/>
      <family val="2"/>
      <scheme val="minor"/>
    </font>
    <font>
      <b/>
      <sz val="12"/>
      <color theme="1"/>
      <name val="Lettertype hoofdtekst"/>
    </font>
    <font>
      <sz val="12"/>
      <color rgb="FFFF0000"/>
      <name val="Calibri"/>
      <family val="2"/>
      <scheme val="minor"/>
    </font>
    <font>
      <u/>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56">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65">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xf numFmtId="0" fontId="17" fillId="2" borderId="0" xfId="0" applyFont="1" applyFill="1"/>
    <xf numFmtId="0" fontId="17" fillId="2" borderId="9" xfId="0" applyFont="1" applyFill="1" applyBorder="1"/>
    <xf numFmtId="0" fontId="17" fillId="2" borderId="4" xfId="0" applyFont="1" applyFill="1" applyBorder="1"/>
    <xf numFmtId="0" fontId="14" fillId="2" borderId="0" xfId="0" applyFont="1" applyFill="1"/>
    <xf numFmtId="0" fontId="17" fillId="2" borderId="6" xfId="0" applyFont="1" applyFill="1" applyBorder="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xf numFmtId="0" fontId="14" fillId="2" borderId="7" xfId="0" applyFont="1" applyFill="1" applyBorder="1"/>
    <xf numFmtId="0" fontId="19" fillId="3" borderId="0" xfId="0" applyFont="1" applyFill="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2" fontId="17" fillId="2" borderId="9" xfId="0" applyNumberFormat="1" applyFont="1" applyFill="1" applyBorder="1" applyAlignment="1">
      <alignment vertical="center"/>
    </xf>
    <xf numFmtId="0" fontId="24" fillId="2" borderId="0" xfId="177" applyFont="1" applyFill="1" applyBorder="1" applyAlignment="1" applyProtection="1"/>
    <xf numFmtId="0" fontId="12" fillId="2" borderId="0" xfId="0" applyFont="1" applyFill="1"/>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xf numFmtId="0" fontId="27" fillId="2" borderId="0" xfId="0" applyFont="1" applyFill="1"/>
    <xf numFmtId="0" fontId="11" fillId="2" borderId="18" xfId="0" applyFont="1" applyFill="1" applyBorder="1"/>
    <xf numFmtId="0" fontId="11" fillId="5" borderId="0" xfId="0" applyFont="1" applyFill="1"/>
    <xf numFmtId="0" fontId="11" fillId="6" borderId="0" xfId="0" applyFont="1" applyFill="1"/>
    <xf numFmtId="0" fontId="11" fillId="7" borderId="0" xfId="0" applyFont="1" applyFill="1"/>
    <xf numFmtId="0" fontId="11" fillId="8" borderId="0" xfId="0" applyFont="1" applyFill="1"/>
    <xf numFmtId="0" fontId="11" fillId="2" borderId="7" xfId="0" applyFont="1" applyFill="1" applyBorder="1"/>
    <xf numFmtId="0" fontId="11" fillId="9" borderId="0" xfId="0" applyFont="1" applyFill="1"/>
    <xf numFmtId="0" fontId="11" fillId="10" borderId="0" xfId="0" applyFont="1" applyFill="1"/>
    <xf numFmtId="0" fontId="11" fillId="11" borderId="0" xfId="0" applyFont="1" applyFill="1"/>
    <xf numFmtId="0" fontId="11" fillId="12" borderId="0" xfId="0" applyFont="1" applyFill="1"/>
    <xf numFmtId="0" fontId="17" fillId="2" borderId="16" xfId="0" applyFont="1" applyFill="1" applyBorder="1"/>
    <xf numFmtId="0" fontId="19" fillId="2" borderId="9" xfId="0" applyFont="1" applyFill="1" applyBorder="1"/>
    <xf numFmtId="0" fontId="18" fillId="2" borderId="0" xfId="0" applyFont="1" applyFill="1"/>
    <xf numFmtId="2" fontId="13" fillId="2" borderId="0" xfId="0" applyNumberFormat="1" applyFont="1" applyFill="1"/>
    <xf numFmtId="164" fontId="13" fillId="2" borderId="0" xfId="0" applyNumberFormat="1" applyFont="1" applyFill="1"/>
    <xf numFmtId="0" fontId="23" fillId="2" borderId="19" xfId="0" applyFont="1" applyFill="1" applyBorder="1"/>
    <xf numFmtId="0" fontId="13" fillId="2" borderId="5" xfId="0" applyFont="1" applyFill="1" applyBorder="1"/>
    <xf numFmtId="0" fontId="17" fillId="2" borderId="9" xfId="0" applyFont="1" applyFill="1" applyBorder="1" applyAlignment="1">
      <alignment vertical="center"/>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6" xfId="0" applyFont="1" applyFill="1" applyBorder="1"/>
    <xf numFmtId="1" fontId="10" fillId="2" borderId="18" xfId="0" applyNumberFormat="1" applyFont="1" applyFill="1" applyBorder="1" applyAlignment="1">
      <alignment vertical="center"/>
    </xf>
    <xf numFmtId="0" fontId="8" fillId="2" borderId="0" xfId="0" applyFont="1" applyFill="1"/>
    <xf numFmtId="0" fontId="8" fillId="2" borderId="6" xfId="0" applyFont="1" applyFill="1" applyBorder="1"/>
    <xf numFmtId="0" fontId="17" fillId="2" borderId="22" xfId="0" applyFont="1" applyFill="1" applyBorder="1"/>
    <xf numFmtId="0" fontId="17" fillId="2" borderId="23" xfId="0" applyFont="1" applyFill="1" applyBorder="1"/>
    <xf numFmtId="0" fontId="0" fillId="5" borderId="0" xfId="0" applyFill="1"/>
    <xf numFmtId="0" fontId="0" fillId="5" borderId="0" xfId="0" quotePrefix="1" applyFill="1"/>
    <xf numFmtId="0" fontId="29" fillId="5" borderId="0" xfId="0" applyFont="1" applyFill="1"/>
    <xf numFmtId="0" fontId="7" fillId="2" borderId="0" xfId="0" applyFont="1" applyFill="1"/>
    <xf numFmtId="0" fontId="5" fillId="2" borderId="0" xfId="0" applyFont="1" applyFill="1"/>
    <xf numFmtId="0" fontId="4" fillId="2" borderId="0" xfId="0" applyFont="1" applyFill="1"/>
    <xf numFmtId="0" fontId="3" fillId="2" borderId="0" xfId="0" applyFont="1" applyFill="1"/>
    <xf numFmtId="0" fontId="19" fillId="2" borderId="0" xfId="0" applyFont="1" applyFill="1"/>
    <xf numFmtId="0" fontId="6" fillId="2" borderId="0" xfId="0" applyFont="1" applyFill="1"/>
    <xf numFmtId="0" fontId="26" fillId="3" borderId="18" xfId="0" applyFont="1" applyFill="1" applyBorder="1"/>
    <xf numFmtId="0" fontId="22" fillId="2" borderId="0" xfId="177" applyFont="1" applyFill="1" applyBorder="1" applyAlignment="1" applyProtection="1"/>
    <xf numFmtId="3" fontId="10" fillId="2" borderId="11" xfId="0" applyNumberFormat="1" applyFont="1" applyFill="1" applyBorder="1" applyAlignment="1">
      <alignment horizontal="left" vertical="center" indent="3"/>
    </xf>
    <xf numFmtId="0" fontId="10" fillId="2" borderId="15" xfId="0" applyFont="1" applyFill="1" applyBorder="1"/>
    <xf numFmtId="0" fontId="17" fillId="2" borderId="0" xfId="0" applyFont="1" applyFill="1" applyAlignment="1">
      <alignment vertical="center"/>
    </xf>
    <xf numFmtId="0" fontId="10" fillId="2" borderId="0" xfId="0" applyFont="1" applyFill="1" applyAlignment="1">
      <alignment horizontal="left" vertical="center"/>
    </xf>
    <xf numFmtId="1" fontId="10" fillId="2" borderId="0" xfId="0" applyNumberFormat="1" applyFont="1" applyFill="1" applyAlignment="1">
      <alignment vertical="center"/>
    </xf>
    <xf numFmtId="1" fontId="17" fillId="2" borderId="0" xfId="0" applyNumberFormat="1" applyFont="1" applyFill="1" applyAlignment="1">
      <alignment horizontal="left" vertical="center"/>
    </xf>
    <xf numFmtId="0" fontId="17" fillId="2" borderId="0" xfId="0" applyFont="1" applyFill="1" applyAlignment="1">
      <alignment horizontal="left" vertical="center"/>
    </xf>
    <xf numFmtId="1" fontId="17" fillId="2" borderId="0" xfId="0" applyNumberFormat="1" applyFont="1" applyFill="1" applyAlignment="1">
      <alignment vertical="center"/>
    </xf>
    <xf numFmtId="0" fontId="10" fillId="2" borderId="5" xfId="0" applyFont="1" applyFill="1" applyBorder="1"/>
    <xf numFmtId="0" fontId="9" fillId="2" borderId="0" xfId="0" applyFont="1" applyFill="1" applyAlignment="1">
      <alignment horizontal="left" vertical="center"/>
    </xf>
    <xf numFmtId="165" fontId="10" fillId="2" borderId="0" xfId="0" applyNumberFormat="1" applyFont="1" applyFill="1" applyAlignment="1">
      <alignment vertical="center"/>
    </xf>
    <xf numFmtId="165" fontId="6" fillId="2" borderId="0" xfId="0" applyNumberFormat="1" applyFont="1" applyFill="1" applyAlignment="1">
      <alignment vertical="center"/>
    </xf>
    <xf numFmtId="2" fontId="10" fillId="2" borderId="0" xfId="0" applyNumberFormat="1" applyFont="1" applyFill="1" applyAlignment="1">
      <alignment horizontal="right" vertical="center"/>
    </xf>
    <xf numFmtId="1" fontId="17" fillId="2" borderId="0" xfId="0" applyNumberFormat="1" applyFont="1" applyFill="1" applyAlignment="1">
      <alignment horizontal="right" vertical="center"/>
    </xf>
    <xf numFmtId="164" fontId="10" fillId="2" borderId="0" xfId="0" applyNumberFormat="1" applyFont="1" applyFill="1" applyAlignment="1">
      <alignment horizontal="left" vertical="center" indent="2"/>
    </xf>
    <xf numFmtId="0" fontId="10" fillId="2" borderId="0" xfId="0" applyFont="1" applyFill="1" applyAlignment="1">
      <alignment horizontal="left" vertical="center" indent="2"/>
    </xf>
    <xf numFmtId="2" fontId="17" fillId="2" borderId="0" xfId="0" applyNumberFormat="1" applyFont="1" applyFill="1" applyAlignment="1">
      <alignment horizontal="right" vertical="center"/>
    </xf>
    <xf numFmtId="164" fontId="10" fillId="2" borderId="0" xfId="0" applyNumberFormat="1" applyFont="1" applyFill="1"/>
    <xf numFmtId="3" fontId="10" fillId="2" borderId="0" xfId="0" applyNumberFormat="1" applyFont="1" applyFill="1" applyAlignment="1">
      <alignment horizontal="left" vertical="center" indent="3"/>
    </xf>
    <xf numFmtId="0" fontId="10" fillId="2" borderId="10" xfId="0" applyFont="1" applyFill="1" applyBorder="1"/>
    <xf numFmtId="0" fontId="10" fillId="2" borderId="11" xfId="0" applyFont="1" applyFill="1" applyBorder="1"/>
    <xf numFmtId="2" fontId="10" fillId="2" borderId="11" xfId="0" applyNumberFormat="1" applyFont="1" applyFill="1" applyBorder="1"/>
    <xf numFmtId="0" fontId="10" fillId="2" borderId="12" xfId="0" applyFont="1" applyFill="1" applyBorder="1"/>
    <xf numFmtId="0" fontId="17" fillId="2" borderId="19" xfId="0" applyFont="1" applyFill="1" applyBorder="1"/>
    <xf numFmtId="0" fontId="24" fillId="2" borderId="15" xfId="0" applyFont="1" applyFill="1" applyBorder="1"/>
    <xf numFmtId="0" fontId="25" fillId="2" borderId="0" xfId="0" applyFont="1" applyFill="1"/>
    <xf numFmtId="49" fontId="25" fillId="2" borderId="0" xfId="0" applyNumberFormat="1" applyFont="1" applyFill="1"/>
    <xf numFmtId="0" fontId="24" fillId="2" borderId="5" xfId="0" applyFont="1" applyFill="1" applyBorder="1"/>
    <xf numFmtId="0" fontId="24" fillId="2" borderId="19" xfId="0" applyFont="1" applyFill="1" applyBorder="1"/>
    <xf numFmtId="0" fontId="24" fillId="2" borderId="10" xfId="0" applyFont="1" applyFill="1" applyBorder="1"/>
    <xf numFmtId="0" fontId="24" fillId="2" borderId="12" xfId="0" applyFont="1" applyFill="1" applyBorder="1"/>
    <xf numFmtId="0" fontId="30" fillId="2" borderId="0" xfId="0" applyFont="1" applyFill="1"/>
    <xf numFmtId="49" fontId="30" fillId="2" borderId="0" xfId="0" applyNumberFormat="1" applyFont="1" applyFill="1"/>
    <xf numFmtId="0" fontId="30" fillId="0" borderId="0" xfId="0" applyFont="1" applyAlignment="1">
      <alignment vertical="top"/>
    </xf>
    <xf numFmtId="0" fontId="30" fillId="2" borderId="0" xfId="0" applyFont="1" applyFill="1" applyAlignment="1">
      <alignment vertical="top"/>
    </xf>
    <xf numFmtId="0" fontId="30" fillId="2" borderId="0" xfId="0" applyFont="1" applyFill="1" applyAlignment="1">
      <alignment horizontal="left" vertical="center" indent="2"/>
    </xf>
    <xf numFmtId="0" fontId="30" fillId="4" borderId="0" xfId="0" applyFont="1" applyFill="1" applyAlignment="1">
      <alignment vertical="top"/>
    </xf>
    <xf numFmtId="164" fontId="30" fillId="2" borderId="0" xfId="0" applyNumberFormat="1" applyFont="1" applyFill="1" applyAlignment="1">
      <alignment horizontal="left" vertical="center" indent="2"/>
    </xf>
    <xf numFmtId="0" fontId="30" fillId="2" borderId="0" xfId="0" applyFont="1" applyFill="1" applyAlignment="1">
      <alignment vertical="top" wrapText="1"/>
    </xf>
    <xf numFmtId="49" fontId="30" fillId="2" borderId="0" xfId="0" applyNumberFormat="1" applyFont="1" applyFill="1" applyAlignment="1">
      <alignment vertical="top" wrapText="1"/>
    </xf>
    <xf numFmtId="0" fontId="30" fillId="2" borderId="0" xfId="0" applyFont="1" applyFill="1" applyAlignment="1">
      <alignment horizontal="left" vertical="top"/>
    </xf>
    <xf numFmtId="49" fontId="30" fillId="2" borderId="0" xfId="0" applyNumberFormat="1" applyFont="1" applyFill="1" applyAlignment="1">
      <alignment vertical="top"/>
    </xf>
    <xf numFmtId="0" fontId="30" fillId="2" borderId="0" xfId="177" applyFont="1" applyFill="1" applyBorder="1" applyAlignment="1" applyProtection="1">
      <alignment vertical="top"/>
    </xf>
    <xf numFmtId="0" fontId="30" fillId="2" borderId="0" xfId="0" applyFont="1" applyFill="1" applyAlignment="1">
      <alignment horizontal="left"/>
    </xf>
    <xf numFmtId="3" fontId="30" fillId="2" borderId="0" xfId="0" applyNumberFormat="1" applyFont="1" applyFill="1" applyAlignment="1">
      <alignment horizontal="left"/>
    </xf>
    <xf numFmtId="0" fontId="30" fillId="2" borderId="11" xfId="0" applyFont="1" applyFill="1" applyBorder="1"/>
    <xf numFmtId="49" fontId="30" fillId="2" borderId="11" xfId="0" applyNumberFormat="1" applyFont="1" applyFill="1" applyBorder="1"/>
    <xf numFmtId="0" fontId="31" fillId="2" borderId="0" xfId="0" applyFont="1" applyFill="1"/>
    <xf numFmtId="0" fontId="3" fillId="2" borderId="0" xfId="0" applyFont="1" applyFill="1" applyAlignment="1">
      <alignment horizontal="left" vertical="center" indent="2"/>
    </xf>
    <xf numFmtId="2" fontId="13" fillId="0" borderId="18" xfId="0" applyNumberFormat="1" applyFont="1" applyBorder="1"/>
    <xf numFmtId="164" fontId="13" fillId="0" borderId="18" xfId="0" applyNumberFormat="1" applyFont="1" applyBorder="1"/>
    <xf numFmtId="0" fontId="3" fillId="2" borderId="18" xfId="0" applyFont="1" applyFill="1" applyBorder="1"/>
    <xf numFmtId="0" fontId="3" fillId="2" borderId="0" xfId="0" applyFont="1" applyFill="1" applyAlignment="1">
      <alignment horizontal="right"/>
    </xf>
    <xf numFmtId="1" fontId="10" fillId="2" borderId="18" xfId="0" applyNumberFormat="1" applyFont="1" applyFill="1" applyBorder="1" applyAlignment="1">
      <alignment horizontal="right" vertical="center"/>
    </xf>
    <xf numFmtId="1" fontId="10" fillId="2" borderId="20" xfId="0" applyNumberFormat="1" applyFont="1" applyFill="1" applyBorder="1" applyAlignment="1">
      <alignment horizontal="right" vertical="center"/>
    </xf>
    <xf numFmtId="164" fontId="13" fillId="0" borderId="21" xfId="0" applyNumberFormat="1" applyFont="1" applyBorder="1"/>
    <xf numFmtId="166" fontId="8" fillId="2" borderId="0" xfId="0" applyNumberFormat="1" applyFont="1" applyFill="1"/>
    <xf numFmtId="166" fontId="10" fillId="2" borderId="18" xfId="0" applyNumberFormat="1" applyFont="1" applyFill="1" applyBorder="1" applyAlignment="1">
      <alignment vertical="center"/>
    </xf>
    <xf numFmtId="0" fontId="15" fillId="2" borderId="0" xfId="177" applyFill="1" applyBorder="1" applyAlignment="1" applyProtection="1"/>
    <xf numFmtId="0" fontId="2" fillId="2" borderId="0" xfId="0" applyFont="1" applyFill="1"/>
    <xf numFmtId="0" fontId="2" fillId="2" borderId="0" xfId="0" applyFont="1" applyFill="1" applyAlignment="1">
      <alignment horizontal="left" vertical="center" indent="2"/>
    </xf>
    <xf numFmtId="0" fontId="2" fillId="2" borderId="18" xfId="0" applyFont="1" applyFill="1" applyBorder="1"/>
    <xf numFmtId="164" fontId="10" fillId="2" borderId="18" xfId="0" applyNumberFormat="1" applyFont="1" applyFill="1" applyBorder="1" applyAlignment="1">
      <alignment horizontal="right" vertical="center"/>
    </xf>
    <xf numFmtId="1" fontId="10" fillId="2" borderId="21" xfId="0" applyNumberFormat="1" applyFont="1" applyFill="1" applyBorder="1" applyAlignment="1">
      <alignment horizontal="right" vertical="center"/>
    </xf>
    <xf numFmtId="0" fontId="1" fillId="2" borderId="0" xfId="0" applyFont="1" applyFill="1"/>
    <xf numFmtId="1" fontId="13" fillId="0" borderId="18" xfId="0" applyNumberFormat="1" applyFont="1" applyBorder="1"/>
    <xf numFmtId="0" fontId="1" fillId="2" borderId="18" xfId="0" applyFont="1" applyFill="1" applyBorder="1"/>
    <xf numFmtId="0" fontId="26" fillId="3" borderId="17" xfId="0" applyFont="1" applyFill="1" applyBorder="1" applyAlignment="1">
      <alignment horizontal="left" vertical="top" wrapText="1"/>
    </xf>
    <xf numFmtId="0" fontId="26" fillId="3" borderId="2" xfId="0" applyFont="1" applyFill="1" applyBorder="1" applyAlignment="1">
      <alignment horizontal="left" vertical="top" wrapText="1"/>
    </xf>
    <xf numFmtId="0" fontId="26" fillId="3" borderId="13" xfId="0" applyFont="1" applyFill="1" applyBorder="1" applyAlignment="1">
      <alignment horizontal="left" vertical="top" wrapText="1"/>
    </xf>
    <xf numFmtId="0" fontId="26" fillId="3" borderId="7" xfId="0" applyFont="1" applyFill="1" applyBorder="1" applyAlignment="1">
      <alignment horizontal="left" vertical="top" wrapText="1"/>
    </xf>
    <xf numFmtId="0" fontId="26" fillId="3" borderId="0" xfId="0" applyFont="1" applyFill="1" applyAlignment="1">
      <alignment horizontal="left" vertical="top" wrapText="1"/>
    </xf>
    <xf numFmtId="0" fontId="26" fillId="3" borderId="8" xfId="0" applyFont="1" applyFill="1" applyBorder="1" applyAlignment="1">
      <alignment horizontal="left" vertical="top" wrapText="1"/>
    </xf>
    <xf numFmtId="0" fontId="26" fillId="3" borderId="1" xfId="0" applyFont="1" applyFill="1" applyBorder="1" applyAlignment="1">
      <alignment horizontal="left" vertical="top" wrapText="1"/>
    </xf>
    <xf numFmtId="0" fontId="26" fillId="3" borderId="9" xfId="0" applyFont="1" applyFill="1" applyBorder="1" applyAlignment="1">
      <alignment horizontal="left" vertical="top" wrapText="1"/>
    </xf>
    <xf numFmtId="0" fontId="26" fillId="3" borderId="14" xfId="0" applyFont="1" applyFill="1" applyBorder="1" applyAlignment="1">
      <alignment horizontal="left" vertical="top" wrapText="1"/>
    </xf>
    <xf numFmtId="49" fontId="24" fillId="0" borderId="0" xfId="0" applyNumberFormat="1" applyFont="1" applyFill="1"/>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749621</xdr:colOff>
      <xdr:row>100</xdr:row>
      <xdr:rowOff>1</xdr:rowOff>
    </xdr:from>
    <xdr:to>
      <xdr:col>11</xdr:col>
      <xdr:colOff>762000</xdr:colOff>
      <xdr:row>126</xdr:row>
      <xdr:rowOff>114301</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988121" y="571501"/>
          <a:ext cx="7568879" cy="5067300"/>
        </a:xfrm>
        <a:prstGeom prst="rect">
          <a:avLst/>
        </a:prstGeom>
      </xdr:spPr>
    </xdr:pic>
    <xdr:clientData/>
  </xdr:twoCellAnchor>
  <xdr:twoCellAnchor editAs="oneCell">
    <xdr:from>
      <xdr:col>4</xdr:col>
      <xdr:colOff>889000</xdr:colOff>
      <xdr:row>128</xdr:row>
      <xdr:rowOff>145876</xdr:rowOff>
    </xdr:from>
    <xdr:to>
      <xdr:col>12</xdr:col>
      <xdr:colOff>736600</xdr:colOff>
      <xdr:row>145</xdr:row>
      <xdr:rowOff>50799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419600" y="6051376"/>
          <a:ext cx="8483600" cy="3143423"/>
        </a:xfrm>
        <a:prstGeom prst="rect">
          <a:avLst/>
        </a:prstGeom>
      </xdr:spPr>
    </xdr:pic>
    <xdr:clientData/>
  </xdr:twoCellAnchor>
  <xdr:twoCellAnchor editAs="oneCell">
    <xdr:from>
      <xdr:col>5</xdr:col>
      <xdr:colOff>800100</xdr:colOff>
      <xdr:row>169</xdr:row>
      <xdr:rowOff>25400</xdr:rowOff>
    </xdr:from>
    <xdr:to>
      <xdr:col>15</xdr:col>
      <xdr:colOff>800100</xdr:colOff>
      <xdr:row>179</xdr:row>
      <xdr:rowOff>101600</xdr:rowOff>
    </xdr:to>
    <xdr:pic>
      <xdr:nvPicPr>
        <xdr:cNvPr id="4" name="Picture 3">
          <a:extLst>
            <a:ext uri="{FF2B5EF4-FFF2-40B4-BE49-F238E27FC236}">
              <a16:creationId xmlns:a16="http://schemas.microsoft.com/office/drawing/2014/main" id="{F7401CDA-52F0-E741-A8DA-FC6157667AD6}"/>
            </a:ext>
          </a:extLst>
        </xdr:cNvPr>
        <xdr:cNvPicPr>
          <a:picLocks noChangeAspect="1"/>
        </xdr:cNvPicPr>
      </xdr:nvPicPr>
      <xdr:blipFill>
        <a:blip xmlns:r="http://schemas.openxmlformats.org/officeDocument/2006/relationships" r:embed="rId3"/>
        <a:stretch>
          <a:fillRect/>
        </a:stretch>
      </xdr:blipFill>
      <xdr:spPr>
        <a:xfrm>
          <a:off x="7594600" y="14706600"/>
          <a:ext cx="9525000" cy="2108200"/>
        </a:xfrm>
        <a:prstGeom prst="rect">
          <a:avLst/>
        </a:prstGeom>
      </xdr:spPr>
    </xdr:pic>
    <xdr:clientData/>
  </xdr:twoCellAnchor>
  <xdr:twoCellAnchor editAs="oneCell">
    <xdr:from>
      <xdr:col>5</xdr:col>
      <xdr:colOff>0</xdr:colOff>
      <xdr:row>3</xdr:row>
      <xdr:rowOff>0</xdr:rowOff>
    </xdr:from>
    <xdr:to>
      <xdr:col>18</xdr:col>
      <xdr:colOff>191714</xdr:colOff>
      <xdr:row>48</xdr:row>
      <xdr:rowOff>25399</xdr:rowOff>
    </xdr:to>
    <xdr:pic>
      <xdr:nvPicPr>
        <xdr:cNvPr id="5" name="Picture 4">
          <a:extLst>
            <a:ext uri="{FF2B5EF4-FFF2-40B4-BE49-F238E27FC236}">
              <a16:creationId xmlns:a16="http://schemas.microsoft.com/office/drawing/2014/main" id="{DC788299-8DB8-5957-510A-208A498F25F8}"/>
            </a:ext>
          </a:extLst>
        </xdr:cNvPr>
        <xdr:cNvPicPr>
          <a:picLocks noChangeAspect="1"/>
        </xdr:cNvPicPr>
      </xdr:nvPicPr>
      <xdr:blipFill>
        <a:blip xmlns:r="http://schemas.openxmlformats.org/officeDocument/2006/relationships" r:embed="rId4"/>
        <a:stretch>
          <a:fillRect/>
        </a:stretch>
      </xdr:blipFill>
      <xdr:spPr>
        <a:xfrm>
          <a:off x="6794500" y="622300"/>
          <a:ext cx="12574214" cy="9169399"/>
        </a:xfrm>
        <a:prstGeom prst="rect">
          <a:avLst/>
        </a:prstGeom>
      </xdr:spPr>
    </xdr:pic>
    <xdr:clientData/>
  </xdr:twoCellAnchor>
  <xdr:twoCellAnchor editAs="oneCell">
    <xdr:from>
      <xdr:col>5</xdr:col>
      <xdr:colOff>0</xdr:colOff>
      <xdr:row>52</xdr:row>
      <xdr:rowOff>0</xdr:rowOff>
    </xdr:from>
    <xdr:to>
      <xdr:col>13</xdr:col>
      <xdr:colOff>304800</xdr:colOff>
      <xdr:row>73</xdr:row>
      <xdr:rowOff>182517</xdr:rowOff>
    </xdr:to>
    <xdr:pic>
      <xdr:nvPicPr>
        <xdr:cNvPr id="6" name="Picture 5">
          <a:extLst>
            <a:ext uri="{FF2B5EF4-FFF2-40B4-BE49-F238E27FC236}">
              <a16:creationId xmlns:a16="http://schemas.microsoft.com/office/drawing/2014/main" id="{11A6BA95-7F78-6170-5908-8712D130B901}"/>
            </a:ext>
          </a:extLst>
        </xdr:cNvPr>
        <xdr:cNvPicPr>
          <a:picLocks noChangeAspect="1"/>
        </xdr:cNvPicPr>
      </xdr:nvPicPr>
      <xdr:blipFill>
        <a:blip xmlns:r="http://schemas.openxmlformats.org/officeDocument/2006/relationships" r:embed="rId5"/>
        <a:stretch>
          <a:fillRect/>
        </a:stretch>
      </xdr:blipFill>
      <xdr:spPr>
        <a:xfrm>
          <a:off x="7480300" y="10579100"/>
          <a:ext cx="7924800" cy="4449717"/>
        </a:xfrm>
        <a:prstGeom prst="rect">
          <a:avLst/>
        </a:prstGeom>
      </xdr:spPr>
    </xdr:pic>
    <xdr:clientData/>
  </xdr:twoCellAnchor>
  <xdr:twoCellAnchor editAs="oneCell">
    <xdr:from>
      <xdr:col>14</xdr:col>
      <xdr:colOff>0</xdr:colOff>
      <xdr:row>52</xdr:row>
      <xdr:rowOff>0</xdr:rowOff>
    </xdr:from>
    <xdr:to>
      <xdr:col>22</xdr:col>
      <xdr:colOff>368300</xdr:colOff>
      <xdr:row>74</xdr:row>
      <xdr:rowOff>16644</xdr:rowOff>
    </xdr:to>
    <xdr:pic>
      <xdr:nvPicPr>
        <xdr:cNvPr id="8" name="Picture 7">
          <a:extLst>
            <a:ext uri="{FF2B5EF4-FFF2-40B4-BE49-F238E27FC236}">
              <a16:creationId xmlns:a16="http://schemas.microsoft.com/office/drawing/2014/main" id="{21969152-CCFE-AD40-8742-B330275585A0}"/>
            </a:ext>
          </a:extLst>
        </xdr:cNvPr>
        <xdr:cNvPicPr>
          <a:picLocks noChangeAspect="1"/>
        </xdr:cNvPicPr>
      </xdr:nvPicPr>
      <xdr:blipFill>
        <a:blip xmlns:r="http://schemas.openxmlformats.org/officeDocument/2006/relationships" r:embed="rId6"/>
        <a:stretch>
          <a:fillRect/>
        </a:stretch>
      </xdr:blipFill>
      <xdr:spPr>
        <a:xfrm>
          <a:off x="16052800" y="10579100"/>
          <a:ext cx="7988300" cy="448704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iea-etsap.org/web/e-techds/pdf/e06-geoth_energy-gs-gct.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7109375" defaultRowHeight="16"/>
  <cols>
    <col min="1" max="1" width="3.42578125" style="18" customWidth="1"/>
    <col min="2" max="2" width="9.140625" style="12" customWidth="1"/>
    <col min="3" max="3" width="50" style="12" bestFit="1" customWidth="1"/>
    <col min="4" max="16384" width="10.7109375" style="12"/>
  </cols>
  <sheetData>
    <row r="1" spans="1:3" s="16" customFormat="1">
      <c r="A1" s="14"/>
      <c r="B1" s="15"/>
      <c r="C1" s="15"/>
    </row>
    <row r="2" spans="1:3" ht="21">
      <c r="A2" s="1"/>
      <c r="B2" s="17" t="s">
        <v>13</v>
      </c>
      <c r="C2" s="17"/>
    </row>
    <row r="3" spans="1:3">
      <c r="A3" s="1"/>
      <c r="B3" s="8"/>
      <c r="C3" s="8"/>
    </row>
    <row r="4" spans="1:3">
      <c r="A4" s="1"/>
      <c r="B4" s="2" t="s">
        <v>14</v>
      </c>
      <c r="C4" s="3" t="s">
        <v>198</v>
      </c>
    </row>
    <row r="5" spans="1:3">
      <c r="A5" s="1"/>
      <c r="B5" s="4" t="s">
        <v>47</v>
      </c>
      <c r="C5" s="5" t="s">
        <v>168</v>
      </c>
    </row>
    <row r="6" spans="1:3">
      <c r="A6" s="1"/>
      <c r="B6" s="6" t="s">
        <v>16</v>
      </c>
      <c r="C6" s="7" t="s">
        <v>17</v>
      </c>
    </row>
    <row r="7" spans="1:3">
      <c r="A7" s="1"/>
      <c r="B7" s="8"/>
      <c r="C7" s="8"/>
    </row>
    <row r="8" spans="1:3">
      <c r="A8" s="1"/>
      <c r="B8" s="8"/>
      <c r="C8" s="8"/>
    </row>
    <row r="9" spans="1:3">
      <c r="A9" s="1"/>
      <c r="B9" s="43" t="s">
        <v>48</v>
      </c>
      <c r="C9" s="44"/>
    </row>
    <row r="10" spans="1:3">
      <c r="A10" s="1"/>
      <c r="B10" s="45"/>
      <c r="C10" s="46"/>
    </row>
    <row r="11" spans="1:3">
      <c r="A11" s="1"/>
      <c r="B11" s="45" t="s">
        <v>49</v>
      </c>
      <c r="C11" s="47" t="s">
        <v>50</v>
      </c>
    </row>
    <row r="12" spans="1:3" ht="17" thickBot="1">
      <c r="A12" s="1"/>
      <c r="B12" s="45"/>
      <c r="C12" s="9" t="s">
        <v>51</v>
      </c>
    </row>
    <row r="13" spans="1:3" ht="17" thickBot="1">
      <c r="A13" s="1"/>
      <c r="B13" s="45"/>
      <c r="C13" s="48" t="s">
        <v>52</v>
      </c>
    </row>
    <row r="14" spans="1:3">
      <c r="A14" s="1"/>
      <c r="B14" s="45"/>
      <c r="C14" s="46" t="s">
        <v>53</v>
      </c>
    </row>
    <row r="15" spans="1:3">
      <c r="A15" s="1"/>
      <c r="B15" s="45"/>
      <c r="C15" s="46"/>
    </row>
    <row r="16" spans="1:3">
      <c r="A16" s="1"/>
      <c r="B16" s="45" t="s">
        <v>54</v>
      </c>
      <c r="C16" s="49" t="s">
        <v>55</v>
      </c>
    </row>
    <row r="17" spans="1:3">
      <c r="A17" s="1"/>
      <c r="B17" s="45"/>
      <c r="C17" s="50" t="s">
        <v>56</v>
      </c>
    </row>
    <row r="18" spans="1:3">
      <c r="A18" s="1"/>
      <c r="B18" s="45"/>
      <c r="C18" s="51" t="s">
        <v>57</v>
      </c>
    </row>
    <row r="19" spans="1:3">
      <c r="A19" s="1"/>
      <c r="B19" s="45"/>
      <c r="C19" s="52" t="s">
        <v>58</v>
      </c>
    </row>
    <row r="20" spans="1:3">
      <c r="A20" s="1"/>
      <c r="B20" s="53"/>
      <c r="C20" s="54" t="s">
        <v>59</v>
      </c>
    </row>
    <row r="21" spans="1:3">
      <c r="A21" s="1"/>
      <c r="B21" s="53"/>
      <c r="C21" s="55" t="s">
        <v>60</v>
      </c>
    </row>
    <row r="22" spans="1:3">
      <c r="A22" s="1"/>
      <c r="B22" s="53"/>
      <c r="C22" s="56" t="s">
        <v>61</v>
      </c>
    </row>
    <row r="23" spans="1:3">
      <c r="B23" s="53"/>
      <c r="C23" s="57" t="s">
        <v>62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1"/>
  <sheetViews>
    <sheetView workbookViewId="0">
      <selection activeCell="E23" sqref="E23"/>
    </sheetView>
  </sheetViews>
  <sheetFormatPr baseColWidth="10" defaultColWidth="10.7109375" defaultRowHeight="16"/>
  <cols>
    <col min="1" max="1" width="3.28515625" style="20" customWidth="1"/>
    <col min="2" max="2" width="3.7109375" style="20" customWidth="1"/>
    <col min="3" max="3" width="62.85546875" style="20" customWidth="1"/>
    <col min="4" max="4" width="12.7109375" style="20" customWidth="1"/>
    <col min="5" max="5" width="17.42578125" style="20" customWidth="1"/>
    <col min="6" max="6" width="4.42578125" style="20" customWidth="1"/>
    <col min="7" max="7" width="45" style="20" customWidth="1"/>
    <col min="8" max="8" width="5.140625" style="20" customWidth="1"/>
    <col min="9" max="9" width="51.42578125" style="20" customWidth="1"/>
    <col min="10" max="10" width="5.42578125" style="20" customWidth="1"/>
    <col min="11" max="16384" width="10.7109375" style="20"/>
  </cols>
  <sheetData>
    <row r="2" spans="2:10">
      <c r="B2" s="155" t="s">
        <v>98</v>
      </c>
      <c r="C2" s="156"/>
      <c r="D2" s="156"/>
      <c r="E2" s="157"/>
    </row>
    <row r="3" spans="2:10">
      <c r="B3" s="158"/>
      <c r="C3" s="159"/>
      <c r="D3" s="159"/>
      <c r="E3" s="160"/>
    </row>
    <row r="4" spans="2:10" ht="36" customHeight="1">
      <c r="B4" s="161"/>
      <c r="C4" s="162"/>
      <c r="D4" s="162"/>
      <c r="E4" s="163"/>
    </row>
    <row r="5" spans="2:10" ht="17" thickBot="1"/>
    <row r="6" spans="2:10">
      <c r="B6" s="21"/>
      <c r="C6" s="11"/>
      <c r="D6" s="11"/>
      <c r="E6" s="11"/>
      <c r="F6" s="11"/>
      <c r="G6" s="11"/>
      <c r="H6" s="11"/>
      <c r="I6" s="11"/>
      <c r="J6" s="22"/>
    </row>
    <row r="7" spans="2:10" s="27" customFormat="1" ht="19">
      <c r="B7" s="58"/>
      <c r="C7" s="10" t="s">
        <v>27</v>
      </c>
      <c r="D7" s="59" t="s">
        <v>11</v>
      </c>
      <c r="E7" s="10" t="s">
        <v>6</v>
      </c>
      <c r="F7" s="10"/>
      <c r="G7" s="10" t="s">
        <v>10</v>
      </c>
      <c r="H7" s="10"/>
      <c r="I7" s="10" t="s">
        <v>0</v>
      </c>
      <c r="J7" s="63"/>
    </row>
    <row r="8" spans="2:10" s="27" customFormat="1" ht="19">
      <c r="B8" s="13"/>
      <c r="C8" s="9"/>
      <c r="D8" s="19"/>
      <c r="E8" s="9"/>
      <c r="F8" s="9"/>
      <c r="G8" s="9"/>
      <c r="H8" s="9"/>
      <c r="I8" s="9"/>
      <c r="J8" s="28"/>
    </row>
    <row r="9" spans="2:10" s="27" customFormat="1" ht="20" thickBot="1">
      <c r="B9" s="13"/>
      <c r="C9" s="9" t="s">
        <v>73</v>
      </c>
      <c r="D9" s="19"/>
      <c r="E9" s="9"/>
      <c r="F9" s="9"/>
      <c r="G9" s="9"/>
      <c r="H9" s="9"/>
      <c r="I9" s="9"/>
      <c r="J9" s="28"/>
    </row>
    <row r="10" spans="2:10" s="27" customFormat="1" ht="20" thickBot="1">
      <c r="B10" s="13"/>
      <c r="C10" s="82" t="s">
        <v>136</v>
      </c>
      <c r="D10" s="19"/>
      <c r="E10" s="137">
        <v>0.05</v>
      </c>
      <c r="F10" s="9"/>
      <c r="G10" s="83" t="s">
        <v>166</v>
      </c>
      <c r="H10" s="9"/>
      <c r="I10" s="154" t="s">
        <v>199</v>
      </c>
      <c r="J10" s="28"/>
    </row>
    <row r="11" spans="2:10" s="27" customFormat="1" ht="20" thickBot="1">
      <c r="B11" s="13"/>
      <c r="C11" s="82" t="s">
        <v>137</v>
      </c>
      <c r="D11" s="19"/>
      <c r="E11" s="137">
        <v>0.95</v>
      </c>
      <c r="F11" s="9"/>
      <c r="G11" s="83" t="s">
        <v>167</v>
      </c>
      <c r="H11" s="9"/>
      <c r="I11" s="154" t="s">
        <v>199</v>
      </c>
      <c r="J11" s="28"/>
    </row>
    <row r="12" spans="2:10" s="27" customFormat="1" ht="20" thickBot="1">
      <c r="B12" s="13"/>
      <c r="C12" s="66" t="s">
        <v>75</v>
      </c>
      <c r="D12" s="84" t="s">
        <v>4</v>
      </c>
      <c r="E12" s="137">
        <f>ROUND(1,2)</f>
        <v>1</v>
      </c>
      <c r="F12" s="20"/>
      <c r="G12" s="152" t="s">
        <v>165</v>
      </c>
      <c r="H12" s="9"/>
      <c r="I12" s="154" t="s">
        <v>187</v>
      </c>
      <c r="J12" s="28"/>
    </row>
    <row r="13" spans="2:10" ht="17" thickBot="1">
      <c r="B13" s="23"/>
      <c r="C13" s="20" t="s">
        <v>29</v>
      </c>
      <c r="D13" s="60" t="s">
        <v>4</v>
      </c>
      <c r="E13" s="137">
        <v>1</v>
      </c>
      <c r="I13" s="149" t="s">
        <v>187</v>
      </c>
      <c r="J13" s="64"/>
    </row>
    <row r="14" spans="2:10" ht="17" thickBot="1">
      <c r="B14" s="23"/>
      <c r="C14" s="85" t="s">
        <v>133</v>
      </c>
      <c r="D14" s="60"/>
      <c r="E14" s="153">
        <f>ROUND('Research data'!G10,0)</f>
        <v>4750</v>
      </c>
      <c r="I14" s="139" t="s">
        <v>142</v>
      </c>
      <c r="J14" s="64"/>
    </row>
    <row r="15" spans="2:10" ht="17" thickBot="1">
      <c r="B15" s="23"/>
      <c r="C15" s="20" t="s">
        <v>31</v>
      </c>
      <c r="D15" s="60" t="s">
        <v>44</v>
      </c>
      <c r="E15" s="138">
        <f>ROUND('Research data'!G9,1)</f>
        <v>8</v>
      </c>
      <c r="G15" s="20" t="s">
        <v>41</v>
      </c>
      <c r="I15" s="139" t="s">
        <v>142</v>
      </c>
      <c r="J15" s="64"/>
    </row>
    <row r="16" spans="2:10">
      <c r="B16" s="23"/>
      <c r="C16" s="42"/>
      <c r="D16" s="60"/>
      <c r="E16" s="61"/>
      <c r="G16" s="42"/>
      <c r="J16" s="64"/>
    </row>
    <row r="17" spans="2:10" ht="17" thickBot="1">
      <c r="B17" s="23"/>
      <c r="C17" s="9" t="s">
        <v>63</v>
      </c>
      <c r="D17" s="60"/>
      <c r="E17" s="61"/>
      <c r="G17" s="42"/>
      <c r="J17" s="64"/>
    </row>
    <row r="18" spans="2:10" ht="17" thickBot="1">
      <c r="B18" s="23"/>
      <c r="C18" s="20" t="s">
        <v>32</v>
      </c>
      <c r="D18" s="60" t="s">
        <v>28</v>
      </c>
      <c r="E18" s="153">
        <f>ROUND('Research data'!G17,0)</f>
        <v>15960000</v>
      </c>
      <c r="G18" s="20" t="s">
        <v>8</v>
      </c>
      <c r="I18" s="139" t="s">
        <v>142</v>
      </c>
      <c r="J18" s="64"/>
    </row>
    <row r="19" spans="2:10" ht="17" thickBot="1">
      <c r="B19" s="23"/>
      <c r="C19" s="152" t="s">
        <v>193</v>
      </c>
      <c r="D19" s="60" t="s">
        <v>28</v>
      </c>
      <c r="E19" s="138">
        <v>0</v>
      </c>
      <c r="G19" s="152" t="s">
        <v>194</v>
      </c>
      <c r="I19" s="154" t="s">
        <v>195</v>
      </c>
      <c r="J19" s="64"/>
    </row>
    <row r="20" spans="2:10" ht="17" thickBot="1">
      <c r="B20" s="23"/>
      <c r="C20" s="20" t="s">
        <v>9</v>
      </c>
      <c r="D20" s="60" t="s">
        <v>28</v>
      </c>
      <c r="E20" s="138">
        <v>0</v>
      </c>
      <c r="G20" s="20" t="s">
        <v>20</v>
      </c>
      <c r="I20" s="149" t="s">
        <v>186</v>
      </c>
      <c r="J20" s="64"/>
    </row>
    <row r="21" spans="2:10" ht="17" thickBot="1">
      <c r="B21" s="23"/>
      <c r="C21" s="20" t="s">
        <v>33</v>
      </c>
      <c r="D21" s="60" t="s">
        <v>24</v>
      </c>
      <c r="E21" s="138">
        <v>0</v>
      </c>
      <c r="G21" s="20" t="s">
        <v>23</v>
      </c>
      <c r="I21" s="149" t="s">
        <v>186</v>
      </c>
      <c r="J21" s="64"/>
    </row>
    <row r="22" spans="2:10" ht="17" thickBot="1">
      <c r="B22" s="23"/>
      <c r="C22" s="20" t="s">
        <v>34</v>
      </c>
      <c r="D22" s="60" t="s">
        <v>40</v>
      </c>
      <c r="E22" s="143">
        <f>'Research data'!G18</f>
        <v>1080000</v>
      </c>
      <c r="G22" s="20" t="s">
        <v>42</v>
      </c>
      <c r="I22" s="139" t="s">
        <v>142</v>
      </c>
      <c r="J22" s="64"/>
    </row>
    <row r="23" spans="2:10" ht="17" thickBot="1">
      <c r="B23" s="23"/>
      <c r="C23" s="20" t="s">
        <v>35</v>
      </c>
      <c r="D23" s="60" t="s">
        <v>39</v>
      </c>
      <c r="E23" s="137">
        <f>'Research data'!G20</f>
        <v>26.6</v>
      </c>
      <c r="G23" s="20" t="s">
        <v>43</v>
      </c>
      <c r="I23" s="149" t="s">
        <v>188</v>
      </c>
      <c r="J23" s="64"/>
    </row>
    <row r="24" spans="2:10" ht="17" thickBot="1">
      <c r="B24" s="23"/>
      <c r="C24" s="152" t="s">
        <v>197</v>
      </c>
      <c r="D24" s="60" t="s">
        <v>39</v>
      </c>
      <c r="E24" s="137">
        <v>0</v>
      </c>
      <c r="G24" s="152" t="s">
        <v>196</v>
      </c>
      <c r="I24" s="154" t="s">
        <v>195</v>
      </c>
      <c r="J24" s="64"/>
    </row>
    <row r="25" spans="2:10" ht="17" thickBot="1">
      <c r="B25" s="23"/>
      <c r="C25" s="20" t="s">
        <v>38</v>
      </c>
      <c r="D25" s="60" t="s">
        <v>3</v>
      </c>
      <c r="E25" s="29">
        <v>0.04</v>
      </c>
      <c r="G25" s="20" t="s">
        <v>19</v>
      </c>
      <c r="I25" s="86" t="s">
        <v>141</v>
      </c>
      <c r="J25" s="64"/>
    </row>
    <row r="26" spans="2:10">
      <c r="B26" s="23"/>
      <c r="D26" s="60"/>
      <c r="E26" s="62"/>
      <c r="J26" s="64"/>
    </row>
    <row r="27" spans="2:10" ht="17" thickBot="1">
      <c r="B27" s="23"/>
      <c r="C27" s="9" t="s">
        <v>7</v>
      </c>
      <c r="D27" s="60"/>
      <c r="E27" s="62"/>
      <c r="J27" s="64"/>
    </row>
    <row r="28" spans="2:10" ht="17" thickBot="1">
      <c r="B28" s="23"/>
      <c r="C28" s="20" t="s">
        <v>36</v>
      </c>
      <c r="D28" s="60" t="s">
        <v>2</v>
      </c>
      <c r="E28" s="30">
        <f>'Research data'!G13</f>
        <v>2</v>
      </c>
      <c r="G28" s="20" t="s">
        <v>22</v>
      </c>
      <c r="I28" s="149" t="s">
        <v>189</v>
      </c>
      <c r="J28" s="64"/>
    </row>
    <row r="29" spans="2:10" ht="17" thickBot="1">
      <c r="B29" s="23"/>
      <c r="C29" s="20" t="s">
        <v>37</v>
      </c>
      <c r="D29" s="60" t="s">
        <v>2</v>
      </c>
      <c r="E29" s="30">
        <f>'Research data'!G14</f>
        <v>15</v>
      </c>
      <c r="G29" s="20" t="s">
        <v>21</v>
      </c>
      <c r="I29" s="149" t="s">
        <v>142</v>
      </c>
      <c r="J29" s="64"/>
    </row>
    <row r="30" spans="2:10" ht="17" thickBot="1">
      <c r="B30" s="23"/>
      <c r="C30" s="20" t="s">
        <v>30</v>
      </c>
      <c r="D30" s="60" t="s">
        <v>4</v>
      </c>
      <c r="E30" s="30">
        <v>0</v>
      </c>
      <c r="I30" s="149" t="s">
        <v>187</v>
      </c>
      <c r="J30" s="64"/>
    </row>
    <row r="31" spans="2:10" ht="20" customHeight="1" thickBot="1">
      <c r="B31" s="24"/>
      <c r="C31" s="25"/>
      <c r="D31" s="25"/>
      <c r="E31" s="25"/>
      <c r="F31" s="25"/>
      <c r="G31" s="25"/>
      <c r="H31" s="25"/>
      <c r="I31" s="25"/>
      <c r="J31" s="26"/>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Q22"/>
  <sheetViews>
    <sheetView workbookViewId="0">
      <selection activeCell="G11" sqref="G11"/>
    </sheetView>
  </sheetViews>
  <sheetFormatPr baseColWidth="10" defaultColWidth="10.7109375" defaultRowHeight="16"/>
  <cols>
    <col min="1" max="2" width="3.42578125" style="66" customWidth="1"/>
    <col min="3" max="3" width="35.85546875" style="66" customWidth="1"/>
    <col min="4" max="4" width="16.42578125" style="66" hidden="1" customWidth="1"/>
    <col min="5" max="5" width="13.85546875" style="66" hidden="1" customWidth="1"/>
    <col min="6" max="6" width="12.42578125" style="66" customWidth="1"/>
    <col min="7" max="7" width="10.7109375" style="66" customWidth="1"/>
    <col min="8" max="8" width="2.7109375" style="66" customWidth="1"/>
    <col min="9" max="9" width="10.7109375" style="67" customWidth="1"/>
    <col min="10" max="10" width="2.7109375" style="67" customWidth="1"/>
    <col min="11" max="11" width="10.7109375" style="67" customWidth="1"/>
    <col min="12" max="12" width="2.7109375" style="67" customWidth="1"/>
    <col min="13" max="13" width="10.7109375" style="67" customWidth="1"/>
    <col min="14" max="14" width="2.7109375" style="67" customWidth="1"/>
    <col min="15" max="15" width="10.7109375" style="67" customWidth="1"/>
    <col min="16" max="16" width="60" style="66" customWidth="1"/>
    <col min="17" max="17" width="3.42578125" style="66" customWidth="1"/>
    <col min="18" max="16384" width="10.7109375" style="66"/>
  </cols>
  <sheetData>
    <row r="1" spans="2:17" ht="17" thickBot="1"/>
    <row r="2" spans="2:17">
      <c r="B2" s="68"/>
      <c r="C2" s="69"/>
      <c r="D2" s="69"/>
      <c r="E2" s="69"/>
      <c r="F2" s="69"/>
      <c r="G2" s="69"/>
      <c r="H2" s="69"/>
      <c r="I2" s="70"/>
      <c r="J2" s="70"/>
      <c r="K2" s="70"/>
      <c r="L2" s="70"/>
      <c r="M2" s="70"/>
      <c r="N2" s="70"/>
      <c r="O2" s="70"/>
      <c r="P2" s="69"/>
      <c r="Q2" s="89"/>
    </row>
    <row r="3" spans="2:17" s="9" customFormat="1">
      <c r="B3" s="58"/>
      <c r="C3" s="65" t="s">
        <v>65</v>
      </c>
      <c r="D3" s="90"/>
      <c r="E3" s="90"/>
      <c r="F3" s="65" t="s">
        <v>11</v>
      </c>
      <c r="G3" s="65" t="s">
        <v>59</v>
      </c>
      <c r="H3" s="65"/>
      <c r="I3" s="40" t="s">
        <v>142</v>
      </c>
      <c r="J3" s="40"/>
      <c r="K3" s="40" t="s">
        <v>97</v>
      </c>
      <c r="L3" s="40"/>
      <c r="M3" s="40" t="s">
        <v>77</v>
      </c>
      <c r="N3" s="40"/>
      <c r="O3" s="40" t="s">
        <v>118</v>
      </c>
      <c r="P3" s="65" t="s">
        <v>72</v>
      </c>
      <c r="Q3" s="111"/>
    </row>
    <row r="4" spans="2:17">
      <c r="B4" s="71"/>
      <c r="C4" s="91"/>
      <c r="D4" s="91"/>
      <c r="E4" s="91"/>
      <c r="F4" s="91"/>
      <c r="G4" s="92"/>
      <c r="H4" s="92"/>
      <c r="I4" s="93"/>
      <c r="J4" s="93"/>
      <c r="K4" s="93"/>
      <c r="L4" s="93"/>
      <c r="M4" s="93"/>
      <c r="N4" s="93"/>
      <c r="O4" s="93"/>
      <c r="P4" s="90"/>
      <c r="Q4" s="96"/>
    </row>
    <row r="5" spans="2:17" ht="17" thickBot="1">
      <c r="B5" s="71"/>
      <c r="C5" s="94" t="s">
        <v>64</v>
      </c>
      <c r="D5" s="94"/>
      <c r="E5" s="94"/>
      <c r="F5" s="94"/>
      <c r="G5" s="95"/>
      <c r="H5" s="95"/>
      <c r="I5" s="95"/>
      <c r="J5" s="95"/>
      <c r="K5" s="95"/>
      <c r="L5" s="95"/>
      <c r="M5" s="95"/>
      <c r="N5" s="95"/>
      <c r="O5" s="95"/>
      <c r="Q5" s="96"/>
    </row>
    <row r="6" spans="2:17" ht="17" thickBot="1">
      <c r="B6" s="71"/>
      <c r="C6" s="136" t="s">
        <v>136</v>
      </c>
      <c r="D6" s="91"/>
      <c r="E6" s="91"/>
      <c r="F6" s="98"/>
      <c r="G6" s="145"/>
      <c r="H6" s="98"/>
      <c r="I6" s="145"/>
      <c r="J6" s="92"/>
      <c r="K6" s="92"/>
      <c r="L6" s="92"/>
      <c r="M6" s="92"/>
      <c r="N6" s="95"/>
      <c r="O6" s="119"/>
      <c r="Q6" s="96"/>
    </row>
    <row r="7" spans="2:17" ht="17" thickBot="1">
      <c r="B7" s="71"/>
      <c r="C7" s="136" t="s">
        <v>137</v>
      </c>
      <c r="D7" s="91"/>
      <c r="E7" s="91"/>
      <c r="F7" s="98"/>
      <c r="G7" s="145"/>
      <c r="H7" s="98"/>
      <c r="I7" s="145"/>
      <c r="J7" s="92"/>
      <c r="K7" s="92"/>
      <c r="L7" s="92"/>
      <c r="M7" s="92"/>
      <c r="N7" s="95"/>
      <c r="O7" s="119"/>
      <c r="Q7" s="96"/>
    </row>
    <row r="8" spans="2:17" ht="17" thickBot="1">
      <c r="B8" s="71"/>
      <c r="C8" s="148" t="s">
        <v>75</v>
      </c>
      <c r="D8" s="91"/>
      <c r="E8" s="91"/>
      <c r="F8" s="98"/>
      <c r="G8" s="145">
        <f>I8</f>
        <v>1</v>
      </c>
      <c r="H8" s="98"/>
      <c r="I8" s="145">
        <f>Notes!D14</f>
        <v>1</v>
      </c>
      <c r="J8" s="92"/>
      <c r="K8" s="92"/>
      <c r="L8" s="92"/>
      <c r="M8" s="92"/>
      <c r="N8" s="95"/>
      <c r="O8" s="119"/>
      <c r="Q8" s="96"/>
    </row>
    <row r="9" spans="2:17" ht="17" thickBot="1">
      <c r="B9" s="71"/>
      <c r="C9" s="136" t="s">
        <v>41</v>
      </c>
      <c r="D9" s="91"/>
      <c r="E9" s="91"/>
      <c r="F9" s="98" t="s">
        <v>44</v>
      </c>
      <c r="G9" s="72">
        <f>I9</f>
        <v>8</v>
      </c>
      <c r="H9" s="98"/>
      <c r="I9" s="72">
        <f>Notes!D6</f>
        <v>8</v>
      </c>
      <c r="J9" s="92"/>
      <c r="K9" s="92"/>
      <c r="L9" s="92"/>
      <c r="M9" s="92"/>
      <c r="N9" s="95"/>
      <c r="O9" s="119"/>
      <c r="Q9" s="96"/>
    </row>
    <row r="10" spans="2:17" ht="17" thickBot="1">
      <c r="B10" s="71"/>
      <c r="C10" s="136" t="s">
        <v>121</v>
      </c>
      <c r="D10" s="91"/>
      <c r="E10" s="91"/>
      <c r="F10" s="99" t="s">
        <v>134</v>
      </c>
      <c r="G10" s="72">
        <f>I10</f>
        <v>4750</v>
      </c>
      <c r="H10" s="98"/>
      <c r="I10" s="72">
        <f>Notes!D10</f>
        <v>4750</v>
      </c>
      <c r="J10" s="92"/>
      <c r="K10" s="92"/>
      <c r="L10" s="92"/>
      <c r="M10" s="92"/>
      <c r="N10" s="95"/>
      <c r="O10" s="119"/>
      <c r="Q10" s="96"/>
    </row>
    <row r="11" spans="2:17">
      <c r="B11" s="71"/>
      <c r="C11" s="97"/>
      <c r="D11" s="91"/>
      <c r="E11" s="91"/>
      <c r="F11" s="98"/>
      <c r="G11" s="92"/>
      <c r="H11" s="98"/>
      <c r="I11" s="92"/>
      <c r="J11" s="92"/>
      <c r="K11" s="92"/>
      <c r="L11" s="92"/>
      <c r="M11" s="92"/>
      <c r="N11" s="95"/>
      <c r="O11" s="119"/>
      <c r="Q11" s="96"/>
    </row>
    <row r="12" spans="2:17" ht="17" thickBot="1">
      <c r="B12" s="71"/>
      <c r="C12" s="94" t="s">
        <v>7</v>
      </c>
      <c r="D12" s="94"/>
      <c r="E12" s="94"/>
      <c r="F12" s="94"/>
      <c r="G12" s="101"/>
      <c r="H12" s="101"/>
      <c r="I12" s="66"/>
      <c r="J12" s="66"/>
      <c r="K12" s="66"/>
      <c r="L12" s="66"/>
      <c r="M12" s="66"/>
      <c r="N12" s="66"/>
      <c r="O12" s="119"/>
      <c r="P12" s="87"/>
      <c r="Q12" s="96"/>
    </row>
    <row r="13" spans="2:17" ht="17" thickBot="1">
      <c r="B13" s="71"/>
      <c r="C13" s="102" t="s">
        <v>1</v>
      </c>
      <c r="D13" s="102"/>
      <c r="E13" s="102"/>
      <c r="F13" s="98" t="s">
        <v>2</v>
      </c>
      <c r="G13" s="150">
        <f>M13</f>
        <v>2</v>
      </c>
      <c r="H13" s="100"/>
      <c r="I13" s="92"/>
      <c r="J13" s="119"/>
      <c r="K13" s="119"/>
      <c r="L13" s="119"/>
      <c r="M13" s="139">
        <f>Notes!D143/12</f>
        <v>2</v>
      </c>
      <c r="N13" s="66"/>
      <c r="O13" s="119"/>
      <c r="P13" s="41" t="s">
        <v>74</v>
      </c>
      <c r="Q13" s="96"/>
    </row>
    <row r="14" spans="2:17" ht="17" thickBot="1">
      <c r="B14" s="71"/>
      <c r="C14" s="103" t="s">
        <v>5</v>
      </c>
      <c r="D14" s="103"/>
      <c r="E14" s="103"/>
      <c r="F14" s="98" t="s">
        <v>2</v>
      </c>
      <c r="G14" s="151">
        <f>I14</f>
        <v>15</v>
      </c>
      <c r="H14" s="100"/>
      <c r="I14" s="72">
        <v>15</v>
      </c>
      <c r="J14" s="119"/>
      <c r="K14" s="139">
        <f>Notes!D121</f>
        <v>30</v>
      </c>
      <c r="L14" s="83"/>
      <c r="M14" s="139">
        <f>Notes!D144</f>
        <v>30</v>
      </c>
      <c r="N14" s="66"/>
      <c r="O14" s="119"/>
      <c r="Q14" s="96"/>
    </row>
    <row r="15" spans="2:17">
      <c r="B15" s="71"/>
      <c r="C15" s="94"/>
      <c r="D15" s="94"/>
      <c r="E15" s="94"/>
      <c r="F15" s="94"/>
      <c r="G15" s="104"/>
      <c r="H15" s="104"/>
      <c r="I15" s="66"/>
      <c r="J15" s="66"/>
      <c r="K15" s="66"/>
      <c r="L15" s="66"/>
      <c r="M15" s="66"/>
      <c r="N15" s="66"/>
      <c r="O15" s="119"/>
      <c r="Q15" s="96"/>
    </row>
    <row r="16" spans="2:17" ht="17" thickBot="1">
      <c r="B16" s="71"/>
      <c r="C16" s="94" t="s">
        <v>66</v>
      </c>
      <c r="D16" s="94"/>
      <c r="E16" s="94"/>
      <c r="F16" s="94"/>
      <c r="G16" s="104"/>
      <c r="H16" s="104"/>
      <c r="I16" s="66"/>
      <c r="J16" s="66"/>
      <c r="K16" s="66"/>
      <c r="L16" s="66"/>
      <c r="M16" s="66"/>
      <c r="N16" s="66"/>
      <c r="O16" s="119"/>
      <c r="Q16" s="96"/>
    </row>
    <row r="17" spans="2:17" ht="17" thickBot="1">
      <c r="B17" s="71"/>
      <c r="C17" s="136" t="s">
        <v>129</v>
      </c>
      <c r="D17" s="94"/>
      <c r="E17" s="94"/>
      <c r="F17" s="91" t="s">
        <v>28</v>
      </c>
      <c r="G17" s="141">
        <f>I17</f>
        <v>15960000</v>
      </c>
      <c r="H17" s="104"/>
      <c r="I17" s="72">
        <f>Notes!D26</f>
        <v>15960000</v>
      </c>
      <c r="J17" s="66"/>
      <c r="K17" s="66"/>
      <c r="L17" s="66"/>
      <c r="M17" s="66"/>
      <c r="N17" s="66"/>
      <c r="O17" s="147">
        <f>Notes!E154</f>
        <v>26726000</v>
      </c>
      <c r="Q17" s="96"/>
    </row>
    <row r="18" spans="2:17" ht="17" thickBot="1">
      <c r="B18" s="71"/>
      <c r="C18" s="136" t="s">
        <v>132</v>
      </c>
      <c r="D18" s="94"/>
      <c r="E18" s="94"/>
      <c r="F18" s="91" t="s">
        <v>40</v>
      </c>
      <c r="G18" s="142">
        <f>I18</f>
        <v>1080000</v>
      </c>
      <c r="H18" s="104"/>
      <c r="I18" s="72">
        <f>Notes!D31</f>
        <v>1080000</v>
      </c>
      <c r="J18" s="66"/>
      <c r="K18" s="105"/>
      <c r="L18" s="66"/>
      <c r="M18" s="66"/>
      <c r="N18" s="66"/>
      <c r="O18" s="147">
        <f>Notes!E156</f>
        <v>1414000</v>
      </c>
      <c r="Q18" s="96"/>
    </row>
    <row r="19" spans="2:17" ht="17" thickBot="1">
      <c r="B19" s="71"/>
      <c r="C19" s="136" t="s">
        <v>80</v>
      </c>
      <c r="D19" s="94"/>
      <c r="E19" s="94"/>
      <c r="F19" s="91" t="s">
        <v>76</v>
      </c>
      <c r="G19" s="142">
        <f>I19</f>
        <v>135</v>
      </c>
      <c r="H19" s="104"/>
      <c r="I19" s="72">
        <f>Notes!D33</f>
        <v>135</v>
      </c>
      <c r="J19" s="66"/>
      <c r="K19" s="105"/>
      <c r="L19" s="66"/>
      <c r="M19" s="66"/>
      <c r="N19" s="66"/>
      <c r="O19" s="147">
        <f>Notes!E157</f>
        <v>101</v>
      </c>
      <c r="Q19" s="96"/>
    </row>
    <row r="20" spans="2:17" ht="17" thickBot="1">
      <c r="B20" s="71"/>
      <c r="C20" s="136" t="s">
        <v>43</v>
      </c>
      <c r="D20" s="88"/>
      <c r="E20" s="88"/>
      <c r="F20" s="98" t="s">
        <v>39</v>
      </c>
      <c r="G20" s="150">
        <f>O20</f>
        <v>26.6</v>
      </c>
      <c r="H20" s="100"/>
      <c r="I20" s="105"/>
      <c r="J20" s="66"/>
      <c r="K20" s="105"/>
      <c r="L20" s="66"/>
      <c r="M20" s="66"/>
      <c r="N20" s="66"/>
      <c r="O20" s="149">
        <f>Notes!E158</f>
        <v>26.6</v>
      </c>
      <c r="Q20" s="96"/>
    </row>
    <row r="21" spans="2:17" ht="17" thickBot="1">
      <c r="B21" s="71"/>
      <c r="C21" s="136" t="s">
        <v>43</v>
      </c>
      <c r="D21" s="106"/>
      <c r="E21" s="106"/>
      <c r="F21" s="98" t="s">
        <v>24</v>
      </c>
      <c r="G21" s="150">
        <f>O21</f>
        <v>1.9</v>
      </c>
      <c r="H21" s="100"/>
      <c r="I21" s="66"/>
      <c r="J21" s="66"/>
      <c r="K21" s="66"/>
      <c r="L21" s="66"/>
      <c r="M21" s="66"/>
      <c r="N21" s="66"/>
      <c r="O21" s="149">
        <f>Notes!E159</f>
        <v>1.9</v>
      </c>
      <c r="P21" s="87"/>
      <c r="Q21" s="96"/>
    </row>
    <row r="22" spans="2:17" ht="17" thickBot="1">
      <c r="B22" s="107"/>
      <c r="C22" s="108"/>
      <c r="D22" s="108"/>
      <c r="E22" s="108"/>
      <c r="F22" s="108"/>
      <c r="G22" s="108"/>
      <c r="H22" s="108"/>
      <c r="I22" s="109"/>
      <c r="J22" s="109"/>
      <c r="K22" s="109"/>
      <c r="L22" s="109"/>
      <c r="M22" s="109"/>
      <c r="N22" s="109"/>
      <c r="O22" s="109"/>
      <c r="P22" s="108"/>
      <c r="Q22" s="11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L36"/>
  <sheetViews>
    <sheetView tabSelected="1" workbookViewId="0">
      <selection activeCell="J9" sqref="J9"/>
    </sheetView>
  </sheetViews>
  <sheetFormatPr baseColWidth="10" defaultColWidth="33.140625" defaultRowHeight="16"/>
  <cols>
    <col min="1" max="1" width="3.28515625" style="31" customWidth="1"/>
    <col min="2" max="2" width="3.42578125" style="31" customWidth="1"/>
    <col min="3" max="3" width="54" style="31" bestFit="1" customWidth="1"/>
    <col min="4" max="4" width="3.140625" style="31" customWidth="1"/>
    <col min="5" max="5" width="16.140625" style="31" customWidth="1"/>
    <col min="6" max="6" width="10.28515625" style="31" customWidth="1"/>
    <col min="7" max="9" width="12.140625" style="31" customWidth="1"/>
    <col min="10" max="10" width="34.42578125" style="32" customWidth="1"/>
    <col min="11" max="11" width="64.7109375" style="31" bestFit="1" customWidth="1"/>
    <col min="12" max="12" width="3.42578125" style="31" customWidth="1"/>
    <col min="13" max="16384" width="33.140625" style="31"/>
  </cols>
  <sheetData>
    <row r="1" spans="2:12" ht="17" thickBot="1"/>
    <row r="2" spans="2:12">
      <c r="B2" s="33"/>
      <c r="C2" s="34"/>
      <c r="D2" s="34"/>
      <c r="E2" s="34"/>
      <c r="F2" s="34"/>
      <c r="G2" s="34"/>
      <c r="H2" s="34"/>
      <c r="I2" s="34"/>
      <c r="J2" s="35"/>
      <c r="K2" s="34"/>
      <c r="L2" s="112"/>
    </row>
    <row r="3" spans="2:12">
      <c r="B3" s="36"/>
      <c r="C3" s="113" t="s">
        <v>18</v>
      </c>
      <c r="D3" s="113"/>
      <c r="E3" s="113"/>
      <c r="F3" s="113"/>
      <c r="G3" s="113"/>
      <c r="H3" s="113"/>
      <c r="I3" s="113"/>
      <c r="J3" s="114"/>
      <c r="L3" s="115"/>
    </row>
    <row r="4" spans="2:12">
      <c r="B4" s="36"/>
      <c r="L4" s="115"/>
    </row>
    <row r="5" spans="2:12">
      <c r="B5" s="37"/>
      <c r="C5" s="38" t="s">
        <v>25</v>
      </c>
      <c r="D5" s="38"/>
      <c r="E5" s="38" t="s">
        <v>0</v>
      </c>
      <c r="F5" s="38" t="s">
        <v>15</v>
      </c>
      <c r="G5" s="38" t="s">
        <v>26</v>
      </c>
      <c r="H5" s="38" t="s">
        <v>82</v>
      </c>
      <c r="I5" s="38" t="s">
        <v>143</v>
      </c>
      <c r="J5" s="39" t="s">
        <v>94</v>
      </c>
      <c r="K5" s="38" t="s">
        <v>12</v>
      </c>
      <c r="L5" s="116"/>
    </row>
    <row r="6" spans="2:12">
      <c r="B6" s="36"/>
      <c r="L6" s="115"/>
    </row>
    <row r="7" spans="2:12">
      <c r="B7" s="36"/>
      <c r="C7" s="31" t="s">
        <v>145</v>
      </c>
      <c r="E7" s="31" t="s">
        <v>142</v>
      </c>
      <c r="F7" s="31" t="s">
        <v>130</v>
      </c>
      <c r="G7" s="31">
        <v>2021</v>
      </c>
      <c r="I7" s="31">
        <v>2023</v>
      </c>
      <c r="J7" s="164" t="s">
        <v>201</v>
      </c>
      <c r="K7" s="31" t="s">
        <v>144</v>
      </c>
      <c r="L7" s="115"/>
    </row>
    <row r="8" spans="2:12">
      <c r="B8" s="36"/>
      <c r="L8" s="115"/>
    </row>
    <row r="9" spans="2:12">
      <c r="B9" s="36"/>
      <c r="C9" s="31" t="s">
        <v>179</v>
      </c>
      <c r="E9" s="31" t="s">
        <v>180</v>
      </c>
      <c r="F9" s="31" t="s">
        <v>130</v>
      </c>
      <c r="G9" s="31">
        <v>2018</v>
      </c>
      <c r="I9" s="31">
        <v>2023</v>
      </c>
      <c r="J9" s="164" t="s">
        <v>200</v>
      </c>
      <c r="K9" s="31" t="s">
        <v>181</v>
      </c>
      <c r="L9" s="115"/>
    </row>
    <row r="10" spans="2:12">
      <c r="B10" s="36"/>
      <c r="L10" s="115"/>
    </row>
    <row r="11" spans="2:12">
      <c r="B11" s="36"/>
      <c r="L11" s="115"/>
    </row>
    <row r="12" spans="2:12">
      <c r="B12" s="36"/>
      <c r="C12" s="119"/>
      <c r="D12" s="119"/>
      <c r="E12" s="119"/>
      <c r="F12" s="119"/>
      <c r="G12" s="119"/>
      <c r="H12" s="119"/>
      <c r="I12" s="119"/>
      <c r="J12" s="120"/>
      <c r="K12" s="119"/>
      <c r="L12" s="115"/>
    </row>
    <row r="13" spans="2:12">
      <c r="B13" s="36"/>
      <c r="C13" s="119"/>
      <c r="D13" s="119"/>
      <c r="E13" s="119"/>
      <c r="F13" s="119"/>
      <c r="G13" s="119"/>
      <c r="H13" s="119"/>
      <c r="I13" s="119"/>
      <c r="J13" s="120"/>
      <c r="K13" s="119"/>
      <c r="L13" s="115"/>
    </row>
    <row r="14" spans="2:12">
      <c r="B14" s="36"/>
      <c r="C14" s="119"/>
      <c r="D14" s="119"/>
      <c r="E14" s="119"/>
      <c r="F14" s="119"/>
      <c r="G14" s="119"/>
      <c r="H14" s="119"/>
      <c r="I14" s="119"/>
      <c r="J14" s="120"/>
      <c r="K14" s="119"/>
      <c r="L14" s="115"/>
    </row>
    <row r="15" spans="2:12">
      <c r="B15" s="36"/>
      <c r="C15" s="121"/>
      <c r="D15" s="122"/>
      <c r="E15" s="119" t="s">
        <v>77</v>
      </c>
      <c r="F15" s="119" t="s">
        <v>45</v>
      </c>
      <c r="G15" s="120" t="s">
        <v>79</v>
      </c>
      <c r="H15" s="120" t="s">
        <v>79</v>
      </c>
      <c r="I15" s="120"/>
      <c r="J15" s="120" t="s">
        <v>95</v>
      </c>
      <c r="K15" s="146" t="s">
        <v>78</v>
      </c>
      <c r="L15" s="115"/>
    </row>
    <row r="16" spans="2:12">
      <c r="B16" s="36"/>
      <c r="C16" s="123" t="s">
        <v>1</v>
      </c>
      <c r="D16" s="123"/>
      <c r="E16" s="119"/>
      <c r="F16" s="119"/>
      <c r="G16" s="120"/>
      <c r="H16" s="120"/>
      <c r="I16" s="120"/>
      <c r="J16" s="120"/>
      <c r="K16" s="124"/>
      <c r="L16" s="115"/>
    </row>
    <row r="17" spans="2:12">
      <c r="B17" s="36"/>
      <c r="C17" s="122" t="s">
        <v>46</v>
      </c>
      <c r="D17" s="123"/>
      <c r="E17" s="119"/>
      <c r="F17" s="119"/>
      <c r="G17" s="120"/>
      <c r="H17" s="120"/>
      <c r="I17" s="120"/>
      <c r="J17" s="120"/>
      <c r="K17" s="124"/>
      <c r="L17" s="115"/>
    </row>
    <row r="18" spans="2:12">
      <c r="B18" s="36"/>
      <c r="C18" s="125"/>
      <c r="D18" s="125"/>
      <c r="E18" s="122"/>
      <c r="F18" s="126"/>
      <c r="G18" s="127"/>
      <c r="H18" s="127"/>
      <c r="I18" s="127"/>
      <c r="J18" s="127"/>
      <c r="K18" s="122"/>
      <c r="L18" s="115"/>
    </row>
    <row r="19" spans="2:12">
      <c r="B19" s="36"/>
      <c r="C19" s="122"/>
      <c r="D19" s="122"/>
      <c r="E19" s="119" t="s">
        <v>97</v>
      </c>
      <c r="F19" s="122" t="s">
        <v>45</v>
      </c>
      <c r="G19" s="128">
        <v>2011</v>
      </c>
      <c r="H19" s="128">
        <v>2011</v>
      </c>
      <c r="I19" s="122"/>
      <c r="J19" s="129" t="s">
        <v>96</v>
      </c>
      <c r="K19" s="130" t="s">
        <v>84</v>
      </c>
      <c r="L19" s="115"/>
    </row>
    <row r="20" spans="2:12">
      <c r="B20" s="36"/>
      <c r="C20" s="123" t="s">
        <v>71</v>
      </c>
      <c r="D20" s="122"/>
      <c r="E20" s="119"/>
      <c r="F20" s="122"/>
      <c r="G20" s="128"/>
      <c r="H20" s="128"/>
      <c r="I20" s="122"/>
      <c r="J20" s="129"/>
      <c r="K20" s="130"/>
      <c r="L20" s="115"/>
    </row>
    <row r="21" spans="2:12">
      <c r="B21" s="36"/>
      <c r="C21" s="123" t="s">
        <v>80</v>
      </c>
      <c r="D21" s="122"/>
      <c r="E21" s="119"/>
      <c r="F21" s="122"/>
      <c r="G21" s="128"/>
      <c r="H21" s="128"/>
      <c r="I21" s="122"/>
      <c r="J21" s="129"/>
      <c r="K21" s="122"/>
      <c r="L21" s="115"/>
    </row>
    <row r="22" spans="2:12">
      <c r="B22" s="36"/>
      <c r="C22" s="123" t="s">
        <v>5</v>
      </c>
      <c r="D22" s="122"/>
      <c r="E22" s="119"/>
      <c r="F22" s="122"/>
      <c r="G22" s="128"/>
      <c r="H22" s="128"/>
      <c r="I22" s="122"/>
      <c r="J22" s="129"/>
      <c r="K22" s="122"/>
      <c r="L22" s="115"/>
    </row>
    <row r="23" spans="2:12">
      <c r="B23" s="36"/>
      <c r="C23" s="123" t="s">
        <v>81</v>
      </c>
      <c r="D23" s="122"/>
      <c r="E23" s="119"/>
      <c r="F23" s="122"/>
      <c r="G23" s="128"/>
      <c r="H23" s="128"/>
      <c r="I23" s="122"/>
      <c r="J23" s="129"/>
      <c r="K23" s="122"/>
      <c r="L23" s="115"/>
    </row>
    <row r="24" spans="2:12">
      <c r="B24" s="36"/>
      <c r="C24" s="119"/>
      <c r="D24" s="119"/>
      <c r="E24" s="119"/>
      <c r="F24" s="119"/>
      <c r="G24" s="119"/>
      <c r="H24" s="119"/>
      <c r="I24" s="119"/>
      <c r="J24" s="120"/>
      <c r="K24" s="119"/>
      <c r="L24" s="115"/>
    </row>
    <row r="25" spans="2:12">
      <c r="B25" s="36"/>
      <c r="C25" s="119"/>
      <c r="D25" s="119"/>
      <c r="E25" s="119"/>
      <c r="F25" s="119"/>
      <c r="G25" s="119"/>
      <c r="H25" s="119"/>
      <c r="I25" s="119"/>
      <c r="J25" s="120"/>
      <c r="K25" s="119"/>
      <c r="L25" s="115"/>
    </row>
    <row r="26" spans="2:12">
      <c r="B26" s="36"/>
      <c r="C26" s="131" t="s">
        <v>129</v>
      </c>
      <c r="D26" s="119"/>
      <c r="E26" s="119" t="s">
        <v>118</v>
      </c>
      <c r="F26" s="119" t="s">
        <v>130</v>
      </c>
      <c r="G26" s="119">
        <v>2019</v>
      </c>
      <c r="H26" s="119">
        <v>2019</v>
      </c>
      <c r="I26" s="119"/>
      <c r="J26" s="120"/>
      <c r="K26" s="119" t="s">
        <v>131</v>
      </c>
      <c r="L26" s="115"/>
    </row>
    <row r="27" spans="2:12">
      <c r="B27" s="36"/>
      <c r="C27" s="132" t="s">
        <v>8</v>
      </c>
      <c r="D27" s="119"/>
      <c r="E27" s="119"/>
      <c r="F27" s="119"/>
      <c r="G27" s="119"/>
      <c r="H27" s="119"/>
      <c r="I27" s="119"/>
      <c r="J27" s="120"/>
      <c r="K27" s="119"/>
      <c r="L27" s="115"/>
    </row>
    <row r="28" spans="2:12">
      <c r="B28" s="36"/>
      <c r="C28" s="131" t="s">
        <v>132</v>
      </c>
      <c r="D28" s="119"/>
      <c r="E28" s="119"/>
      <c r="F28" s="119"/>
      <c r="G28" s="119"/>
      <c r="H28" s="119"/>
      <c r="I28" s="119"/>
      <c r="J28" s="120"/>
      <c r="K28" s="119"/>
      <c r="L28" s="115"/>
    </row>
    <row r="29" spans="2:12">
      <c r="B29" s="36"/>
      <c r="C29" s="131" t="s">
        <v>80</v>
      </c>
      <c r="D29" s="119"/>
      <c r="E29" s="119"/>
      <c r="F29" s="119"/>
      <c r="G29" s="119"/>
      <c r="H29" s="119"/>
      <c r="I29" s="119"/>
      <c r="J29" s="120"/>
      <c r="K29" s="119"/>
      <c r="L29" s="115"/>
    </row>
    <row r="30" spans="2:12">
      <c r="B30" s="36"/>
      <c r="C30" s="131" t="s">
        <v>43</v>
      </c>
      <c r="D30" s="119"/>
      <c r="E30" s="119"/>
      <c r="F30" s="119"/>
      <c r="G30" s="119"/>
      <c r="H30" s="119"/>
      <c r="I30" s="119"/>
      <c r="J30" s="120"/>
      <c r="K30" s="119"/>
      <c r="L30" s="115"/>
    </row>
    <row r="31" spans="2:12">
      <c r="B31" s="36"/>
      <c r="C31" s="131" t="s">
        <v>43</v>
      </c>
      <c r="D31" s="119"/>
      <c r="E31" s="119"/>
      <c r="F31" s="119"/>
      <c r="G31" s="119"/>
      <c r="H31" s="119"/>
      <c r="I31" s="119"/>
      <c r="J31" s="120"/>
      <c r="K31" s="119"/>
      <c r="L31" s="115"/>
    </row>
    <row r="32" spans="2:12">
      <c r="B32" s="36"/>
      <c r="C32" s="131" t="s">
        <v>121</v>
      </c>
      <c r="D32" s="119"/>
      <c r="E32" s="119"/>
      <c r="F32" s="119"/>
      <c r="G32" s="119"/>
      <c r="H32" s="119"/>
      <c r="I32" s="119"/>
      <c r="J32" s="120"/>
      <c r="K32" s="119"/>
      <c r="L32" s="115"/>
    </row>
    <row r="33" spans="2:12">
      <c r="B33" s="36"/>
      <c r="C33" s="131" t="s">
        <v>122</v>
      </c>
      <c r="D33" s="119"/>
      <c r="E33" s="119"/>
      <c r="F33" s="119"/>
      <c r="G33" s="119"/>
      <c r="H33" s="119"/>
      <c r="I33" s="119"/>
      <c r="J33" s="120"/>
      <c r="K33" s="119"/>
      <c r="L33" s="115"/>
    </row>
    <row r="34" spans="2:12">
      <c r="B34" s="36"/>
      <c r="C34" s="119"/>
      <c r="D34" s="119"/>
      <c r="E34" s="119"/>
      <c r="F34" s="119"/>
      <c r="G34" s="119"/>
      <c r="H34" s="119"/>
      <c r="I34" s="119"/>
      <c r="J34" s="120"/>
      <c r="K34" s="119"/>
      <c r="L34" s="115"/>
    </row>
    <row r="35" spans="2:12">
      <c r="B35" s="36"/>
      <c r="C35" s="119" t="s">
        <v>138</v>
      </c>
      <c r="D35" s="119" t="s">
        <v>139</v>
      </c>
      <c r="E35" s="119" t="s">
        <v>130</v>
      </c>
      <c r="F35" s="119"/>
      <c r="G35" s="119">
        <v>2019</v>
      </c>
      <c r="H35" s="119">
        <v>2020</v>
      </c>
      <c r="I35" s="119"/>
      <c r="J35" s="120" t="s">
        <v>140</v>
      </c>
      <c r="K35" s="119"/>
      <c r="L35" s="115"/>
    </row>
    <row r="36" spans="2:12" ht="17" thickBot="1">
      <c r="B36" s="117"/>
      <c r="C36" s="133"/>
      <c r="D36" s="133"/>
      <c r="E36" s="133"/>
      <c r="F36" s="133"/>
      <c r="G36" s="133"/>
      <c r="H36" s="133"/>
      <c r="I36" s="133"/>
      <c r="J36" s="134"/>
      <c r="K36" s="133"/>
      <c r="L36" s="118"/>
    </row>
  </sheetData>
  <hyperlinks>
    <hyperlink ref="K15" r:id="rId1" xr:uid="{CDDCB438-CD46-A347-8D2F-7C5ADC817DC9}"/>
  </hyperlinks>
  <pageMargins left="0.75" right="0.75" top="1" bottom="1" header="0.5" footer="0.5"/>
  <pageSetup paperSize="9" orientation="portrait" horizontalDpi="4294967292" verticalDpi="4294967292"/>
  <ignoredErrors>
    <ignoredError sqref="G15:H1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R175"/>
  <sheetViews>
    <sheetView workbookViewId="0">
      <selection activeCell="D35" sqref="D35"/>
    </sheetView>
  </sheetViews>
  <sheetFormatPr baseColWidth="10" defaultColWidth="10.7109375" defaultRowHeight="16"/>
  <cols>
    <col min="1" max="1" width="5.28515625" style="73" customWidth="1"/>
    <col min="2" max="2" width="5.42578125" style="73" customWidth="1"/>
    <col min="3" max="3" width="49.85546875" style="73" bestFit="1" customWidth="1"/>
    <col min="4" max="4" width="12.85546875" style="73" bestFit="1" customWidth="1"/>
    <col min="5" max="16384" width="10.7109375" style="73"/>
  </cols>
  <sheetData>
    <row r="1" spans="2:13" ht="17" thickBot="1"/>
    <row r="2" spans="2:13" s="9" customFormat="1">
      <c r="B2" s="75"/>
      <c r="C2" s="76" t="s">
        <v>58</v>
      </c>
      <c r="D2" s="76" t="s">
        <v>83</v>
      </c>
      <c r="E2" s="76"/>
      <c r="F2" s="76"/>
      <c r="G2" s="76"/>
      <c r="H2" s="76"/>
      <c r="I2" s="76"/>
      <c r="J2" s="76"/>
      <c r="K2" s="76"/>
      <c r="L2" s="76"/>
      <c r="M2" s="76"/>
    </row>
    <row r="3" spans="2:13">
      <c r="B3" s="74"/>
    </row>
    <row r="4" spans="2:13">
      <c r="B4" s="74"/>
      <c r="C4" s="135" t="s">
        <v>146</v>
      </c>
    </row>
    <row r="5" spans="2:13">
      <c r="B5" s="74"/>
    </row>
    <row r="6" spans="2:13">
      <c r="B6" s="74"/>
      <c r="C6" s="83" t="s">
        <v>147</v>
      </c>
      <c r="D6" s="73">
        <v>8</v>
      </c>
    </row>
    <row r="7" spans="2:13">
      <c r="B7" s="74"/>
    </row>
    <row r="8" spans="2:13">
      <c r="B8" s="74"/>
      <c r="C8" s="83" t="s">
        <v>148</v>
      </c>
      <c r="D8" s="83">
        <v>3500</v>
      </c>
    </row>
    <row r="9" spans="2:13">
      <c r="B9" s="74"/>
      <c r="C9" s="83" t="s">
        <v>149</v>
      </c>
      <c r="D9" s="73">
        <v>6000</v>
      </c>
    </row>
    <row r="10" spans="2:13">
      <c r="B10" s="74"/>
      <c r="C10" s="83" t="s">
        <v>150</v>
      </c>
      <c r="D10" s="73">
        <f>AVERAGE(D8:D9)</f>
        <v>4750</v>
      </c>
    </row>
    <row r="11" spans="2:13">
      <c r="B11" s="74"/>
    </row>
    <row r="12" spans="2:13">
      <c r="B12" s="74"/>
      <c r="C12" s="83" t="s">
        <v>151</v>
      </c>
      <c r="D12" s="83">
        <v>0.27</v>
      </c>
    </row>
    <row r="13" spans="2:13">
      <c r="B13" s="74"/>
      <c r="C13" s="83" t="s">
        <v>152</v>
      </c>
      <c r="D13" s="73">
        <v>1</v>
      </c>
    </row>
    <row r="14" spans="2:13">
      <c r="B14" s="74"/>
      <c r="C14" s="147" t="s">
        <v>185</v>
      </c>
      <c r="D14" s="73">
        <v>1</v>
      </c>
    </row>
    <row r="15" spans="2:13">
      <c r="B15" s="74"/>
      <c r="C15" s="83"/>
    </row>
    <row r="16" spans="2:13">
      <c r="B16" s="74"/>
      <c r="C16" s="152" t="s">
        <v>190</v>
      </c>
      <c r="D16" s="144">
        <f>1/SUM(D12:D13)</f>
        <v>0.78740157480314954</v>
      </c>
    </row>
    <row r="17" spans="2:4">
      <c r="B17" s="74"/>
      <c r="C17" s="152" t="s">
        <v>191</v>
      </c>
      <c r="D17" s="144">
        <f>D12*D16</f>
        <v>0.21259842519685038</v>
      </c>
    </row>
    <row r="18" spans="2:4">
      <c r="B18" s="74"/>
      <c r="C18" s="152" t="s">
        <v>192</v>
      </c>
      <c r="D18" s="144">
        <f>D13*D16</f>
        <v>0.78740157480314954</v>
      </c>
    </row>
    <row r="19" spans="2:4">
      <c r="B19" s="74"/>
    </row>
    <row r="20" spans="2:4">
      <c r="B20" s="74"/>
      <c r="C20" s="83" t="s">
        <v>1</v>
      </c>
    </row>
    <row r="21" spans="2:4">
      <c r="B21" s="74"/>
      <c r="C21" s="83" t="s">
        <v>5</v>
      </c>
      <c r="D21" s="140">
        <v>15</v>
      </c>
    </row>
    <row r="22" spans="2:4">
      <c r="B22" s="74"/>
    </row>
    <row r="23" spans="2:4">
      <c r="B23" s="74"/>
      <c r="C23" s="83" t="s">
        <v>159</v>
      </c>
      <c r="D23" s="73">
        <f>1.96*1000000</f>
        <v>1960000</v>
      </c>
    </row>
    <row r="24" spans="2:4">
      <c r="B24" s="74"/>
      <c r="C24" s="83" t="s">
        <v>160</v>
      </c>
      <c r="D24" s="73">
        <f>2.03*1000000</f>
        <v>2029999.9999999998</v>
      </c>
    </row>
    <row r="25" spans="2:4">
      <c r="B25" s="74"/>
      <c r="C25" s="83" t="s">
        <v>161</v>
      </c>
      <c r="D25" s="73">
        <f>AVERAGE(D23:D24)</f>
        <v>1995000</v>
      </c>
    </row>
    <row r="26" spans="2:4">
      <c r="B26" s="74"/>
      <c r="C26" s="83" t="s">
        <v>154</v>
      </c>
      <c r="D26" s="73">
        <f>D25*D6</f>
        <v>15960000</v>
      </c>
    </row>
    <row r="27" spans="2:4">
      <c r="B27" s="74"/>
    </row>
    <row r="28" spans="2:4">
      <c r="B28" s="74"/>
      <c r="C28" s="83" t="s">
        <v>162</v>
      </c>
      <c r="D28" s="73">
        <f>0.11*1000000</f>
        <v>110000</v>
      </c>
    </row>
    <row r="29" spans="2:4">
      <c r="B29" s="74"/>
      <c r="C29" s="83" t="s">
        <v>163</v>
      </c>
      <c r="D29" s="73">
        <f>0.16*1000000</f>
        <v>160000</v>
      </c>
    </row>
    <row r="30" spans="2:4">
      <c r="B30" s="74"/>
      <c r="C30" s="83" t="s">
        <v>164</v>
      </c>
      <c r="D30" s="73">
        <f>AVERAGE(D28:D29)</f>
        <v>135000</v>
      </c>
    </row>
    <row r="31" spans="2:4">
      <c r="B31" s="74"/>
      <c r="C31" s="83" t="s">
        <v>155</v>
      </c>
      <c r="D31" s="73">
        <f>D30*D6</f>
        <v>1080000</v>
      </c>
    </row>
    <row r="32" spans="2:4">
      <c r="B32" s="74"/>
    </row>
    <row r="33" spans="2:4">
      <c r="B33" s="74"/>
      <c r="C33" s="83" t="s">
        <v>156</v>
      </c>
      <c r="D33" s="73">
        <f>D30/1000</f>
        <v>135</v>
      </c>
    </row>
    <row r="34" spans="2:4">
      <c r="B34" s="74"/>
    </row>
    <row r="35" spans="2:4">
      <c r="B35" s="74"/>
      <c r="C35" s="83" t="s">
        <v>157</v>
      </c>
      <c r="D35" s="140" t="s">
        <v>153</v>
      </c>
    </row>
    <row r="36" spans="2:4">
      <c r="B36" s="74"/>
      <c r="C36" s="83" t="s">
        <v>158</v>
      </c>
      <c r="D36" s="140" t="s">
        <v>153</v>
      </c>
    </row>
    <row r="37" spans="2:4">
      <c r="B37" s="74"/>
    </row>
    <row r="38" spans="2:4">
      <c r="B38" s="74"/>
    </row>
    <row r="39" spans="2:4">
      <c r="B39" s="74"/>
    </row>
    <row r="40" spans="2:4">
      <c r="B40" s="74"/>
    </row>
    <row r="41" spans="2:4">
      <c r="B41" s="74"/>
    </row>
    <row r="42" spans="2:4">
      <c r="B42" s="74"/>
    </row>
    <row r="43" spans="2:4">
      <c r="B43" s="74"/>
    </row>
    <row r="44" spans="2:4">
      <c r="B44" s="74"/>
    </row>
    <row r="45" spans="2:4">
      <c r="B45" s="74"/>
    </row>
    <row r="46" spans="2:4">
      <c r="B46" s="74"/>
    </row>
    <row r="47" spans="2:4">
      <c r="B47" s="74"/>
    </row>
    <row r="48" spans="2:4">
      <c r="B48" s="74"/>
    </row>
    <row r="49" spans="2:4">
      <c r="B49" s="74"/>
    </row>
    <row r="50" spans="2:4">
      <c r="B50" s="74"/>
    </row>
    <row r="51" spans="2:4">
      <c r="B51" s="74"/>
    </row>
    <row r="52" spans="2:4">
      <c r="B52" s="74"/>
    </row>
    <row r="53" spans="2:4">
      <c r="B53" s="74"/>
    </row>
    <row r="54" spans="2:4">
      <c r="B54" s="74"/>
      <c r="C54" s="135" t="s">
        <v>169</v>
      </c>
    </row>
    <row r="55" spans="2:4">
      <c r="B55" s="74"/>
    </row>
    <row r="56" spans="2:4">
      <c r="B56" s="74"/>
      <c r="C56" s="83" t="s">
        <v>170</v>
      </c>
      <c r="D56" s="73">
        <v>7</v>
      </c>
    </row>
    <row r="57" spans="2:4">
      <c r="B57" s="74"/>
      <c r="C57" s="83" t="s">
        <v>171</v>
      </c>
      <c r="D57" s="73">
        <v>11</v>
      </c>
    </row>
    <row r="58" spans="2:4">
      <c r="B58" s="74"/>
      <c r="C58" s="83" t="s">
        <v>172</v>
      </c>
      <c r="D58" s="73">
        <f>AVERAGE(D56:D57)</f>
        <v>9</v>
      </c>
    </row>
    <row r="59" spans="2:4">
      <c r="B59" s="74"/>
    </row>
    <row r="60" spans="2:4">
      <c r="B60" s="74"/>
      <c r="C60" s="83" t="s">
        <v>176</v>
      </c>
      <c r="D60" s="73">
        <v>2.9</v>
      </c>
    </row>
    <row r="61" spans="2:4">
      <c r="B61" s="74"/>
      <c r="C61" s="83" t="s">
        <v>177</v>
      </c>
      <c r="D61" s="73">
        <v>3.9</v>
      </c>
    </row>
    <row r="62" spans="2:4">
      <c r="B62" s="74"/>
      <c r="C62" s="83" t="s">
        <v>178</v>
      </c>
      <c r="D62" s="73">
        <f>AVERAGE(D60:D61)</f>
        <v>3.4</v>
      </c>
    </row>
    <row r="63" spans="2:4">
      <c r="B63" s="74"/>
    </row>
    <row r="64" spans="2:4">
      <c r="B64" s="74"/>
      <c r="C64" s="83" t="s">
        <v>173</v>
      </c>
      <c r="D64" s="73">
        <v>2.4</v>
      </c>
    </row>
    <row r="65" spans="2:4">
      <c r="B65" s="74"/>
      <c r="C65" s="83" t="s">
        <v>174</v>
      </c>
      <c r="D65" s="73">
        <v>2.9</v>
      </c>
    </row>
    <row r="66" spans="2:4">
      <c r="B66" s="74"/>
      <c r="C66" s="83" t="s">
        <v>175</v>
      </c>
      <c r="D66" s="73">
        <f>AVERAGE(D64:D65)</f>
        <v>2.65</v>
      </c>
    </row>
    <row r="67" spans="2:4">
      <c r="B67" s="74"/>
    </row>
    <row r="68" spans="2:4">
      <c r="B68" s="74"/>
      <c r="C68" s="83" t="s">
        <v>182</v>
      </c>
      <c r="D68" s="73">
        <v>15</v>
      </c>
    </row>
    <row r="69" spans="2:4">
      <c r="B69" s="74"/>
      <c r="C69" s="83" t="s">
        <v>183</v>
      </c>
      <c r="D69" s="73">
        <v>18</v>
      </c>
    </row>
    <row r="70" spans="2:4">
      <c r="B70" s="74"/>
      <c r="C70" s="83" t="s">
        <v>184</v>
      </c>
      <c r="D70" s="73">
        <f>AVERAGE(D68:D69)</f>
        <v>16.5</v>
      </c>
    </row>
    <row r="71" spans="2:4">
      <c r="B71" s="74"/>
    </row>
    <row r="72" spans="2:4">
      <c r="B72" s="74"/>
    </row>
    <row r="73" spans="2:4">
      <c r="B73" s="74"/>
    </row>
    <row r="74" spans="2:4">
      <c r="B74" s="74"/>
    </row>
    <row r="75" spans="2:4">
      <c r="B75" s="74"/>
    </row>
    <row r="76" spans="2:4">
      <c r="B76" s="74"/>
    </row>
    <row r="77" spans="2:4">
      <c r="B77" s="74"/>
    </row>
    <row r="78" spans="2:4">
      <c r="B78" s="74"/>
    </row>
    <row r="79" spans="2:4">
      <c r="B79" s="74"/>
    </row>
    <row r="80" spans="2:4">
      <c r="B80" s="74"/>
    </row>
    <row r="81" spans="2:2">
      <c r="B81" s="74"/>
    </row>
    <row r="82" spans="2:2">
      <c r="B82" s="74"/>
    </row>
    <row r="83" spans="2:2">
      <c r="B83" s="74"/>
    </row>
    <row r="84" spans="2:2">
      <c r="B84" s="74"/>
    </row>
    <row r="85" spans="2:2">
      <c r="B85" s="74"/>
    </row>
    <row r="86" spans="2:2">
      <c r="B86" s="74"/>
    </row>
    <row r="87" spans="2:2">
      <c r="B87" s="74"/>
    </row>
    <row r="88" spans="2:2">
      <c r="B88" s="74"/>
    </row>
    <row r="89" spans="2:2">
      <c r="B89" s="74"/>
    </row>
    <row r="90" spans="2:2">
      <c r="B90" s="74"/>
    </row>
    <row r="91" spans="2:2">
      <c r="B91" s="74"/>
    </row>
    <row r="92" spans="2:2">
      <c r="B92" s="74"/>
    </row>
    <row r="93" spans="2:2">
      <c r="B93" s="74"/>
    </row>
    <row r="94" spans="2:2">
      <c r="B94" s="74"/>
    </row>
    <row r="95" spans="2:2">
      <c r="B95" s="74"/>
    </row>
    <row r="96" spans="2:2">
      <c r="B96" s="74"/>
    </row>
    <row r="97" spans="2:3">
      <c r="B97" s="74"/>
    </row>
    <row r="98" spans="2:3">
      <c r="B98" s="74"/>
    </row>
    <row r="99" spans="2:3">
      <c r="B99" s="74"/>
    </row>
    <row r="100" spans="2:3">
      <c r="B100" s="74"/>
    </row>
    <row r="101" spans="2:3">
      <c r="B101" s="74"/>
    </row>
    <row r="102" spans="2:3">
      <c r="B102" s="74"/>
    </row>
    <row r="103" spans="2:3">
      <c r="B103" s="74"/>
    </row>
    <row r="104" spans="2:3">
      <c r="B104" s="74"/>
    </row>
    <row r="105" spans="2:3">
      <c r="B105" s="74"/>
      <c r="C105" s="73" t="s">
        <v>97</v>
      </c>
    </row>
    <row r="106" spans="2:3">
      <c r="B106" s="74"/>
      <c r="C106" s="73" t="s">
        <v>85</v>
      </c>
    </row>
    <row r="107" spans="2:3">
      <c r="B107" s="74"/>
    </row>
    <row r="108" spans="2:3">
      <c r="B108" s="74"/>
    </row>
    <row r="109" spans="2:3">
      <c r="B109" s="74"/>
    </row>
    <row r="110" spans="2:3">
      <c r="B110" s="74"/>
    </row>
    <row r="111" spans="2:3">
      <c r="B111" s="74"/>
    </row>
    <row r="112" spans="2:3">
      <c r="B112" s="74"/>
    </row>
    <row r="113" spans="2:5">
      <c r="B113" s="74"/>
    </row>
    <row r="114" spans="2:5">
      <c r="B114" s="74"/>
      <c r="E114" s="73" t="s">
        <v>44</v>
      </c>
    </row>
    <row r="115" spans="2:5">
      <c r="B115" s="74"/>
      <c r="E115" s="73" t="s">
        <v>86</v>
      </c>
    </row>
    <row r="116" spans="2:5">
      <c r="B116" s="74"/>
      <c r="E116" s="73" t="s">
        <v>86</v>
      </c>
    </row>
    <row r="117" spans="2:5">
      <c r="B117" s="74"/>
      <c r="E117" s="73" t="s">
        <v>87</v>
      </c>
    </row>
    <row r="118" spans="2:5">
      <c r="B118" s="74"/>
      <c r="D118" s="73">
        <v>10</v>
      </c>
    </row>
    <row r="119" spans="2:5">
      <c r="B119" s="74"/>
      <c r="C119" s="73" t="s">
        <v>88</v>
      </c>
      <c r="D119" s="73">
        <v>800</v>
      </c>
    </row>
    <row r="120" spans="2:5">
      <c r="B120" s="74"/>
      <c r="C120" s="73" t="s">
        <v>89</v>
      </c>
      <c r="D120" s="73">
        <v>50</v>
      </c>
    </row>
    <row r="121" spans="2:5">
      <c r="B121" s="74"/>
      <c r="C121" s="73" t="s">
        <v>90</v>
      </c>
      <c r="D121" s="73">
        <v>30</v>
      </c>
    </row>
    <row r="122" spans="2:5">
      <c r="B122" s="74"/>
    </row>
    <row r="123" spans="2:5">
      <c r="B123" s="74"/>
    </row>
    <row r="124" spans="2:5">
      <c r="B124" s="74"/>
    </row>
    <row r="125" spans="2:5">
      <c r="B125" s="74"/>
    </row>
    <row r="126" spans="2:5">
      <c r="B126" s="74"/>
    </row>
    <row r="127" spans="2:5">
      <c r="B127" s="74"/>
    </row>
    <row r="128" spans="2:5">
      <c r="B128" s="74"/>
    </row>
    <row r="129" spans="2:5">
      <c r="B129" s="74"/>
    </row>
    <row r="130" spans="2:5">
      <c r="B130" s="74"/>
    </row>
    <row r="131" spans="2:5">
      <c r="B131" s="74"/>
    </row>
    <row r="132" spans="2:5">
      <c r="B132" s="74"/>
      <c r="C132" s="73" t="s">
        <v>77</v>
      </c>
    </row>
    <row r="133" spans="2:5">
      <c r="B133" s="74"/>
      <c r="C133" s="73" t="s">
        <v>91</v>
      </c>
    </row>
    <row r="134" spans="2:5">
      <c r="B134" s="74"/>
    </row>
    <row r="135" spans="2:5">
      <c r="B135" s="74"/>
    </row>
    <row r="136" spans="2:5">
      <c r="B136" s="74"/>
    </row>
    <row r="137" spans="2:5">
      <c r="B137" s="74"/>
    </row>
    <row r="138" spans="2:5">
      <c r="B138" s="74"/>
    </row>
    <row r="139" spans="2:5">
      <c r="B139" s="74"/>
      <c r="E139" s="73" t="s">
        <v>92</v>
      </c>
    </row>
    <row r="140" spans="2:5">
      <c r="B140" s="74"/>
      <c r="E140" s="73" t="s">
        <v>87</v>
      </c>
    </row>
    <row r="141" spans="2:5">
      <c r="B141" s="74"/>
    </row>
    <row r="142" spans="2:5">
      <c r="B142" s="74"/>
    </row>
    <row r="143" spans="2:5">
      <c r="B143" s="74"/>
      <c r="C143" s="73" t="s">
        <v>93</v>
      </c>
      <c r="D143" s="73">
        <v>24</v>
      </c>
    </row>
    <row r="144" spans="2:5">
      <c r="B144" s="74"/>
      <c r="C144" s="73" t="s">
        <v>90</v>
      </c>
      <c r="D144" s="73">
        <v>30</v>
      </c>
    </row>
    <row r="145" spans="2:18">
      <c r="B145" s="74"/>
    </row>
    <row r="146" spans="2:18">
      <c r="B146" s="74"/>
    </row>
    <row r="148" spans="2:18">
      <c r="G148" s="79" t="s">
        <v>119</v>
      </c>
      <c r="H148" s="77"/>
      <c r="I148" s="77"/>
      <c r="J148" s="77"/>
      <c r="K148" s="77"/>
      <c r="L148" s="77"/>
      <c r="M148" s="77"/>
      <c r="N148" s="77"/>
      <c r="O148" s="77"/>
      <c r="P148" s="77"/>
      <c r="Q148" s="77"/>
      <c r="R148" s="77"/>
    </row>
    <row r="149" spans="2:18">
      <c r="G149" s="77"/>
      <c r="H149" s="77"/>
      <c r="I149" s="77"/>
      <c r="J149" s="77"/>
      <c r="K149" s="77"/>
      <c r="L149" s="77"/>
      <c r="M149" s="77"/>
      <c r="N149" s="77"/>
      <c r="O149" s="77"/>
      <c r="P149" s="77"/>
      <c r="Q149" s="77"/>
      <c r="R149" s="77"/>
    </row>
    <row r="150" spans="2:18">
      <c r="G150" s="77" t="s">
        <v>99</v>
      </c>
      <c r="H150" s="77"/>
      <c r="I150" s="77"/>
      <c r="J150" s="77"/>
      <c r="K150" s="77" t="s">
        <v>100</v>
      </c>
      <c r="L150" s="77"/>
      <c r="M150" s="77"/>
      <c r="N150" s="77"/>
      <c r="O150" s="77"/>
      <c r="P150" s="77"/>
      <c r="Q150" s="77" t="s">
        <v>101</v>
      </c>
      <c r="R150" s="77"/>
    </row>
    <row r="151" spans="2:18">
      <c r="E151" s="73">
        <f>K156</f>
        <v>6000</v>
      </c>
      <c r="G151" s="77"/>
      <c r="H151" s="77"/>
      <c r="I151" s="77"/>
      <c r="J151" s="77"/>
      <c r="K151" s="77"/>
      <c r="L151" s="77"/>
      <c r="M151" s="77"/>
      <c r="N151" s="77"/>
      <c r="O151" s="77"/>
      <c r="P151" s="77"/>
      <c r="Q151" s="77"/>
      <c r="R151" s="77"/>
    </row>
    <row r="152" spans="2:18">
      <c r="E152" s="73">
        <f>K154</f>
        <v>14</v>
      </c>
      <c r="F152" s="80" t="s">
        <v>44</v>
      </c>
      <c r="G152" s="77" t="s">
        <v>102</v>
      </c>
      <c r="H152" s="77"/>
      <c r="I152" s="77"/>
      <c r="J152" s="77"/>
      <c r="K152" s="77" t="s">
        <v>103</v>
      </c>
      <c r="L152" s="77"/>
      <c r="M152" s="77"/>
      <c r="N152" s="77"/>
      <c r="O152" s="77"/>
      <c r="P152" s="77"/>
      <c r="Q152" s="77" t="s">
        <v>104</v>
      </c>
      <c r="R152" s="77"/>
    </row>
    <row r="153" spans="2:18">
      <c r="C153" s="80" t="s">
        <v>120</v>
      </c>
      <c r="E153" s="73">
        <f>E152*1000</f>
        <v>14000</v>
      </c>
      <c r="F153" s="80" t="s">
        <v>123</v>
      </c>
      <c r="G153" s="77"/>
      <c r="H153" s="77"/>
      <c r="I153" s="77"/>
      <c r="J153" s="77"/>
      <c r="K153" s="77"/>
      <c r="L153" s="77"/>
      <c r="M153" s="77"/>
      <c r="N153" s="77"/>
      <c r="O153" s="77"/>
      <c r="P153" s="77"/>
      <c r="Q153" s="77"/>
      <c r="R153" s="77"/>
    </row>
    <row r="154" spans="2:18">
      <c r="E154" s="73">
        <f>K158*E153</f>
        <v>26726000</v>
      </c>
      <c r="G154" s="77" t="s">
        <v>105</v>
      </c>
      <c r="H154" s="77"/>
      <c r="I154" s="77"/>
      <c r="J154" s="77"/>
      <c r="K154" s="77">
        <v>14</v>
      </c>
      <c r="L154" s="77" t="s">
        <v>44</v>
      </c>
      <c r="M154" s="77"/>
      <c r="N154" s="77"/>
      <c r="O154" s="77"/>
      <c r="P154" s="77"/>
      <c r="Q154" s="77">
        <v>30</v>
      </c>
      <c r="R154" s="77" t="s">
        <v>44</v>
      </c>
    </row>
    <row r="155" spans="2:18">
      <c r="C155" s="80" t="s">
        <v>121</v>
      </c>
      <c r="E155" s="73">
        <f>K158</f>
        <v>1909</v>
      </c>
      <c r="G155" s="77"/>
      <c r="H155" s="77"/>
      <c r="I155" s="77"/>
      <c r="J155" s="77"/>
      <c r="K155" s="77"/>
      <c r="L155" s="77"/>
      <c r="M155" s="77"/>
      <c r="N155" s="77"/>
      <c r="O155" s="77"/>
      <c r="P155" s="77"/>
      <c r="Q155" s="77"/>
      <c r="R155" s="77"/>
    </row>
    <row r="156" spans="2:18">
      <c r="C156" s="80" t="s">
        <v>122</v>
      </c>
      <c r="E156" s="73">
        <f>E157*E153</f>
        <v>1414000</v>
      </c>
      <c r="G156" s="77" t="s">
        <v>106</v>
      </c>
      <c r="H156" s="77"/>
      <c r="I156" s="77"/>
      <c r="J156" s="77"/>
      <c r="K156" s="77">
        <v>6000</v>
      </c>
      <c r="L156" s="77" t="s">
        <v>107</v>
      </c>
      <c r="M156" s="77"/>
      <c r="N156" s="77"/>
      <c r="O156" s="77"/>
      <c r="P156" s="77"/>
      <c r="Q156" s="77">
        <v>7000</v>
      </c>
      <c r="R156" s="77" t="s">
        <v>107</v>
      </c>
    </row>
    <row r="157" spans="2:18">
      <c r="E157" s="73">
        <f>K160</f>
        <v>101</v>
      </c>
      <c r="G157" s="77"/>
      <c r="H157" s="77"/>
      <c r="I157" s="77"/>
      <c r="J157" s="77"/>
      <c r="K157" s="77"/>
      <c r="L157" s="77"/>
      <c r="M157" s="77"/>
      <c r="N157" s="77"/>
      <c r="O157" s="77"/>
      <c r="P157" s="77"/>
      <c r="Q157" s="77"/>
      <c r="R157" s="77"/>
    </row>
    <row r="158" spans="2:18" ht="17">
      <c r="C158" s="73" t="s">
        <v>67</v>
      </c>
      <c r="D158" s="73" t="s">
        <v>28</v>
      </c>
      <c r="E158" s="73">
        <f>E163</f>
        <v>26.6</v>
      </c>
      <c r="G158" s="77" t="s">
        <v>108</v>
      </c>
      <c r="H158" s="77"/>
      <c r="I158" s="77"/>
      <c r="J158" s="77"/>
      <c r="K158" s="77">
        <v>1909</v>
      </c>
      <c r="L158" s="77" t="s">
        <v>109</v>
      </c>
      <c r="M158" s="77"/>
      <c r="N158" s="77"/>
      <c r="O158" s="77"/>
      <c r="P158" s="77"/>
      <c r="Q158" s="77">
        <v>2509</v>
      </c>
      <c r="R158" s="77"/>
    </row>
    <row r="159" spans="2:18">
      <c r="C159" s="73" t="s">
        <v>8</v>
      </c>
      <c r="D159" s="73" t="s">
        <v>124</v>
      </c>
      <c r="E159" s="73">
        <f>E162/(E161/1000)</f>
        <v>1.9</v>
      </c>
      <c r="G159" s="77"/>
      <c r="H159" s="77"/>
      <c r="I159" s="77"/>
      <c r="J159" s="77"/>
      <c r="K159" s="77"/>
      <c r="L159" s="77"/>
      <c r="M159" s="77"/>
      <c r="N159" s="77"/>
      <c r="O159" s="77"/>
      <c r="P159" s="77"/>
      <c r="Q159" s="77"/>
      <c r="R159" s="77"/>
    </row>
    <row r="160" spans="2:18" ht="17">
      <c r="C160" s="73" t="s">
        <v>68</v>
      </c>
      <c r="D160" s="73" t="s">
        <v>40</v>
      </c>
      <c r="G160" s="77" t="s">
        <v>110</v>
      </c>
      <c r="H160" s="77"/>
      <c r="I160" s="77"/>
      <c r="J160" s="77"/>
      <c r="K160" s="77">
        <v>101</v>
      </c>
      <c r="L160" s="77" t="s">
        <v>111</v>
      </c>
      <c r="M160" s="77"/>
      <c r="N160" s="77"/>
      <c r="O160" s="77"/>
      <c r="P160" s="77"/>
      <c r="Q160" s="77">
        <v>107</v>
      </c>
      <c r="R160" s="77"/>
    </row>
    <row r="161" spans="3:18">
      <c r="C161" s="73" t="s">
        <v>69</v>
      </c>
      <c r="D161" s="81" t="s">
        <v>135</v>
      </c>
      <c r="E161" s="73">
        <f>E151*E153</f>
        <v>84000000</v>
      </c>
      <c r="G161" s="77"/>
      <c r="H161" s="77"/>
      <c r="I161" s="77"/>
      <c r="J161" s="77"/>
      <c r="K161" s="77"/>
      <c r="L161" s="77"/>
      <c r="M161" s="77"/>
      <c r="N161" s="77"/>
      <c r="O161" s="77"/>
      <c r="P161" s="77"/>
      <c r="Q161" s="77"/>
      <c r="R161" s="77"/>
    </row>
    <row r="162" spans="3:18" ht="17">
      <c r="C162" s="73" t="s">
        <v>70</v>
      </c>
      <c r="D162" s="73" t="s">
        <v>39</v>
      </c>
      <c r="E162" s="73">
        <f>E161*K162</f>
        <v>159600</v>
      </c>
      <c r="G162" s="77" t="s">
        <v>112</v>
      </c>
      <c r="H162" s="77"/>
      <c r="I162" s="77"/>
      <c r="J162" s="77"/>
      <c r="K162" s="77">
        <v>1.9E-3</v>
      </c>
      <c r="L162" s="77" t="s">
        <v>113</v>
      </c>
      <c r="M162" s="77"/>
      <c r="N162" s="77"/>
      <c r="O162" s="77"/>
      <c r="P162" s="77"/>
      <c r="Q162" s="77">
        <v>7.6E-3</v>
      </c>
      <c r="R162" s="77"/>
    </row>
    <row r="163" spans="3:18">
      <c r="C163" s="73" t="s">
        <v>70</v>
      </c>
      <c r="D163" s="73" t="s">
        <v>24</v>
      </c>
      <c r="E163" s="73">
        <f>E162/E151</f>
        <v>26.6</v>
      </c>
      <c r="G163" s="77"/>
      <c r="H163" s="77"/>
      <c r="I163" s="77"/>
      <c r="J163" s="77"/>
      <c r="K163" s="77"/>
      <c r="L163" s="77"/>
      <c r="M163" s="77"/>
      <c r="N163" s="77"/>
      <c r="O163" s="77"/>
      <c r="P163" s="77"/>
      <c r="Q163" s="77"/>
      <c r="R163" s="77"/>
    </row>
    <row r="164" spans="3:18">
      <c r="G164" s="77" t="s">
        <v>114</v>
      </c>
      <c r="H164" s="77"/>
      <c r="I164" s="77"/>
      <c r="J164" s="77"/>
      <c r="K164" s="77">
        <v>15</v>
      </c>
      <c r="L164" s="77" t="s">
        <v>2</v>
      </c>
      <c r="M164" s="77"/>
      <c r="N164" s="77"/>
      <c r="O164" s="77"/>
      <c r="P164" s="77"/>
      <c r="Q164" s="77">
        <v>15</v>
      </c>
      <c r="R164" s="77" t="s">
        <v>2</v>
      </c>
    </row>
    <row r="165" spans="3:18">
      <c r="C165" s="80" t="s">
        <v>125</v>
      </c>
      <c r="D165" s="80" t="s">
        <v>126</v>
      </c>
      <c r="G165" s="78" t="s">
        <v>115</v>
      </c>
      <c r="H165" s="77"/>
      <c r="I165" s="77"/>
      <c r="J165" s="77"/>
      <c r="K165" s="77"/>
      <c r="L165" s="77"/>
      <c r="M165" s="77"/>
      <c r="N165" s="77"/>
      <c r="O165" s="77"/>
      <c r="P165" s="77"/>
      <c r="Q165" s="77"/>
      <c r="R165" s="77"/>
    </row>
    <row r="166" spans="3:18">
      <c r="C166" s="80" t="s">
        <v>127</v>
      </c>
      <c r="D166" s="80" t="s">
        <v>28</v>
      </c>
      <c r="G166" s="77"/>
      <c r="H166" s="77"/>
      <c r="I166" s="77"/>
      <c r="J166" s="77"/>
      <c r="K166" s="77"/>
      <c r="L166" s="77"/>
      <c r="M166" s="77"/>
      <c r="N166" s="77"/>
      <c r="O166" s="77"/>
      <c r="P166" s="77"/>
      <c r="Q166" s="77"/>
      <c r="R166" s="77"/>
    </row>
    <row r="167" spans="3:18">
      <c r="C167" s="80" t="s">
        <v>128</v>
      </c>
      <c r="D167" s="80" t="s">
        <v>39</v>
      </c>
      <c r="G167" s="77" t="s">
        <v>116</v>
      </c>
      <c r="H167" s="77"/>
      <c r="I167" s="77"/>
      <c r="J167" s="77"/>
      <c r="K167" s="77">
        <v>2.5</v>
      </c>
      <c r="L167" s="77" t="s">
        <v>117</v>
      </c>
      <c r="M167" s="77"/>
      <c r="N167" s="77"/>
      <c r="O167" s="77"/>
      <c r="P167" s="77"/>
      <c r="Q167" s="77">
        <v>2.5</v>
      </c>
      <c r="R167" s="77" t="s">
        <v>117</v>
      </c>
    </row>
    <row r="173" spans="3:18">
      <c r="C173" s="9" t="s">
        <v>138</v>
      </c>
    </row>
    <row r="174" spans="3:18">
      <c r="C174" s="82" t="s">
        <v>136</v>
      </c>
      <c r="D174" s="81">
        <v>4.3400000000000001E-2</v>
      </c>
    </row>
    <row r="175" spans="3:18">
      <c r="C175" s="82" t="s">
        <v>137</v>
      </c>
      <c r="D175" s="73">
        <f>1-D174</f>
        <v>0.95660000000000001</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2023-08-23T11:56:17Z</dcterms:modified>
</cp:coreProperties>
</file>