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0AE5B49A-037F-B94B-8D53-3687AD5C62BB}"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1" i="13" l="1"/>
  <c r="K7" i="13"/>
  <c r="H7" i="13" s="1"/>
  <c r="E22" i="12"/>
  <c r="F119" i="21"/>
  <c r="K19" i="13" s="1"/>
  <c r="E60" i="21"/>
  <c r="E128" i="21"/>
  <c r="K23" i="13" s="1"/>
  <c r="K18" i="13"/>
  <c r="K17" i="13"/>
  <c r="L105" i="21"/>
  <c r="M10" i="13"/>
  <c r="H10" i="13" s="1"/>
  <c r="E32" i="12" s="1"/>
  <c r="K11" i="13"/>
  <c r="H11" i="13" s="1"/>
  <c r="E33" i="12" s="1"/>
  <c r="E24" i="21"/>
  <c r="V45" i="21"/>
  <c r="K6" i="13"/>
  <c r="H6" i="13" s="1"/>
  <c r="E11" i="12" s="1"/>
  <c r="H25" i="13"/>
  <c r="H24" i="13"/>
  <c r="E25" i="12" s="1"/>
  <c r="E39" i="21" l="1"/>
  <c r="E40" i="21" s="1"/>
  <c r="K12" i="13" s="1"/>
  <c r="H12" i="13" s="1"/>
  <c r="E31" i="12" s="1"/>
  <c r="K16" i="13"/>
  <c r="K22" i="13"/>
  <c r="H22" i="13" s="1"/>
  <c r="E24" i="12" s="1"/>
  <c r="H23" i="13"/>
  <c r="E16" i="12"/>
  <c r="K20" i="13"/>
  <c r="K15" i="13" s="1"/>
  <c r="H15" i="13" s="1"/>
  <c r="E20" i="12" s="1"/>
  <c r="H16" i="13"/>
</calcChain>
</file>

<file path=xl/sharedStrings.xml><?xml version="1.0" encoding="utf-8"?>
<sst xmlns="http://schemas.openxmlformats.org/spreadsheetml/2006/main" count="264" uniqueCount="185">
  <si>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</si>
  <si>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</si>
  <si>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</si>
  <si>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</si>
  <si>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</si>
  <si>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</si>
  <si>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</si>
  <si>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</si>
  <si>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</si>
  <si>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</si>
  <si>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</si>
  <si>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</si>
  <si>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</si>
  <si>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</si>
  <si>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</si>
  <si>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</si>
  <si>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</si>
  <si>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</si>
  <si>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</si>
  <si>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</si>
  <si>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</si>
  <si>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</si>
  <si>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</si>
  <si>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</si>
  <si>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</si>
  <si>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</si>
  <si>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</si>
  <si>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</si>
  <si>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</si>
  <si>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</si>
  <si>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</si>
  <si>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</si>
  <si>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</si>
  <si>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</si>
  <si>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</si>
  <si>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</si>
  <si>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</si>
  <si>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</si>
  <si>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</si>
  <si>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</si>
  <si>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</si>
  <si>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</si>
  <si>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</si>
  <si>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</si>
  <si>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</si>
  <si>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</si>
  <si>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</si>
  <si>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</si>
  <si>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</si>
  <si>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</si>
  <si>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</si>
  <si>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</si>
  <si>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</si>
  <si>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</si>
  <si>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</si>
  <si>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</si>
  <si>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</si>
  <si>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</si>
  <si>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</si>
  <si>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</si>
  <si>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</si>
  <si>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</si>
  <si>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</si>
  <si>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</si>
  <si>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</si>
  <si>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</si>
  <si>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</si>
  <si>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</si>
  <si>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</si>
  <si>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</si>
  <si>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</si>
  <si>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</si>
  <si>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</si>
  <si>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</si>
  <si>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</si>
  <si>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</si>
  <si>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</si>
  <si>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</si>
  <si>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</si>
  <si>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</si>
  <si>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</si>
  <si>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</si>
  <si>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</si>
  <si>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</si>
  <si>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</si>
  <si>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</si>
  <si>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</si>
  <si>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</si>
  <si>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</si>
  <si>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</si>
  <si>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</si>
  <si>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</si>
  <si>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</si>
  <si>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</si>
  <si>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</si>
  <si>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</si>
  <si>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</si>
  <si>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</si>
  <si>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</si>
  <si>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</si>
  <si>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</si>
  <si>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</si>
  <si>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</si>
  <si>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</si>
  <si>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</si>
  <si>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</si>
  <si>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</si>
  <si>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</si>
  <si>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</si>
  <si>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</si>
  <si>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</si>
  <si>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</si>
  <si>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</si>
  <si>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</si>
  <si>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</si>
  <si>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</si>
  <si>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</si>
  <si>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</si>
  <si>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</si>
  <si>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</si>
  <si>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</si>
  <si>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</si>
  <si>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</si>
  <si>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</si>
  <si>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</si>
  <si>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</si>
  <si>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</si>
  <si>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</si>
  <si>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</si>
  <si>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</si>
  <si>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</si>
  <si>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</si>
  <si>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</si>
  <si>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</si>
  <si>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</si>
  <si>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</si>
  <si>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</si>
  <si>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</si>
  <si>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</si>
  <si>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</si>
  <si>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</si>
  <si>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</si>
  <si>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</si>
  <si>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</si>
  <si>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</si>
  <si>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</si>
  <si>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</si>
  <si>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</si>
  <si>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</si>
  <si>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</si>
  <si>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</si>
  <si>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</si>
  <si>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</si>
  <si>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</si>
  <si>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</si>
  <si>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</si>
  <si>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</si>
  <si>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</si>
  <si>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</si>
  <si>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</si>
  <si>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</si>
  <si>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</si>
  <si>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</si>
  <si>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</si>
  <si>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</si>
  <si>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</si>
  <si>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</si>
  <si>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</si>
  <si>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</si>
  <si>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</si>
  <si>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</si>
  <si>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</si>
  <si>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</si>
  <si>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</si>
  <si>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</si>
  <si>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</si>
  <si>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</si>
  <si>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</si>
  <si>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</si>
  <si>
    <t>See https://github.com/quintel/documentation/blob/master/general/cost_calculations.md#weighted-average-cost-of-capital</t>
  </si>
  <si>
    <t>Zorg voor het landschap</t>
  </si>
  <si>
    <t>PBL</t>
  </si>
  <si>
    <t>https://refman.energytransitionmodel.com/publications/2138</t>
  </si>
  <si>
    <t>https://www.pbl.nl/sites/default/files/downloads/pbl-2019-zorg-voor-landschap-3346_0.pdf</t>
  </si>
  <si>
    <t>energy_power_solar_pv_solar_radiation.ad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</si>
</sst>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0000"/>
    <numFmt numFmtId="167" formatCode="0.000"/>
    <numFmt numFmtId="168" formatCode="0.0%"/>
    <numFmt numFmtId="169" formatCode="#,##0\ [$€-1];[Red]\-#,##0\ [$€-1]"/>
    <numFmt numFmtId="170" formatCode="_(* #,##0.00_);_(* \(#,##0.00\);_(* &quot;-&quot;??_);_(@_)"/>
    <numFmt numFmtId="171" formatCode="_(* #,##0_);_(* \(#,##0\);_(* &quot;-&quot;??_);_(@_)"/>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64" fontId="41" fillId="0" borderId="0" applyFont="0" applyFill="0" applyBorder="0" applyAlignment="0" applyProtection="0"/>
    <xf numFmtId="9" fontId="41" fillId="0" borderId="0" applyFont="0" applyFill="0" applyBorder="0" applyAlignment="0" applyProtection="0"/>
  </cellStyleXfs>
  <cellXfs count="209">
    <xf numFmtId="0" fontId="0" fillId="0" borderId="0" xfId="0"/>
    <xf numFmtId="0" fontId="0" fillId="2" borderId="0" xfId="0" applyFill="1"/>
    <xf numFmtId="0" fontId="30" fillId="2" borderId="0" xfId="0" applyFont="1" applyFill="1"/>
    <xf numFmtId="0" fontId="0" fillId="2" borderId="12" xfId="0" applyFill="1" applyBorder="1"/>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49" fontId="32" fillId="2"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xf numFmtId="0" fontId="26" fillId="2" borderId="0" xfId="0" applyFont="1" applyFill="1"/>
    <xf numFmtId="0" fontId="31" fillId="2" borderId="0" xfId="0" applyFont="1" applyFill="1" applyAlignment="1">
      <alignment vertical="center"/>
    </xf>
    <xf numFmtId="1" fontId="31" fillId="2" borderId="0" xfId="0" applyNumberFormat="1" applyFont="1" applyFill="1" applyAlignment="1">
      <alignment vertical="center"/>
    </xf>
    <xf numFmtId="1" fontId="31" fillId="2" borderId="0" xfId="0" applyNumberFormat="1" applyFont="1" applyFill="1" applyAlignment="1">
      <alignment horizontal="right" vertical="center"/>
    </xf>
    <xf numFmtId="2" fontId="31" fillId="2" borderId="0" xfId="0" applyNumberFormat="1" applyFont="1" applyFill="1" applyAlignment="1">
      <alignment horizontal="right" vertical="center"/>
    </xf>
    <xf numFmtId="0" fontId="31" fillId="0" borderId="0" xfId="0" applyFont="1" applyAlignment="1">
      <alignment horizontal="left" vertical="center"/>
    </xf>
    <xf numFmtId="0" fontId="30" fillId="2" borderId="5" xfId="0" applyFont="1" applyFill="1" applyBorder="1"/>
    <xf numFmtId="0" fontId="31" fillId="2" borderId="0" xfId="0" applyFont="1" applyFill="1"/>
    <xf numFmtId="0" fontId="31" fillId="2" borderId="9" xfId="0" applyFont="1" applyFill="1" applyBorder="1"/>
    <xf numFmtId="0" fontId="0" fillId="2" borderId="15" xfId="0" applyFill="1" applyBorder="1"/>
    <xf numFmtId="49" fontId="31" fillId="2" borderId="0" xfId="0" applyNumberFormat="1" applyFont="1" applyFill="1"/>
    <xf numFmtId="49" fontId="31" fillId="2" borderId="9" xfId="0" applyNumberFormat="1" applyFont="1" applyFill="1" applyBorder="1"/>
    <xf numFmtId="0" fontId="31" fillId="2" borderId="4" xfId="0" applyFont="1" applyFill="1" applyBorder="1"/>
    <xf numFmtId="0" fontId="25" fillId="2" borderId="3" xfId="0" applyFont="1" applyFill="1" applyBorder="1"/>
    <xf numFmtId="0" fontId="25" fillId="0" borderId="0" xfId="0" applyFont="1"/>
    <xf numFmtId="0" fontId="33" fillId="0" borderId="0" xfId="0" applyFont="1"/>
    <xf numFmtId="0" fontId="25" fillId="2" borderId="0" xfId="0" applyFont="1" applyFill="1"/>
    <xf numFmtId="0" fontId="25" fillId="2" borderId="18" xfId="0" applyFont="1" applyFill="1" applyBorder="1"/>
    <xf numFmtId="0" fontId="25" fillId="2" borderId="6" xfId="0" applyFont="1" applyFill="1" applyBorder="1"/>
    <xf numFmtId="0" fontId="32" fillId="0" borderId="0" xfId="0" applyFont="1"/>
    <xf numFmtId="2" fontId="25" fillId="2" borderId="18" xfId="0" applyNumberFormat="1" applyFont="1" applyFill="1" applyBorder="1"/>
    <xf numFmtId="0" fontId="25" fillId="2" borderId="10" xfId="0" applyFont="1" applyFill="1" applyBorder="1"/>
    <xf numFmtId="0" fontId="25" fillId="2" borderId="11" xfId="0" applyFont="1" applyFill="1" applyBorder="1"/>
    <xf numFmtId="0" fontId="31" fillId="2" borderId="6" xfId="0" applyFont="1" applyFill="1" applyBorder="1"/>
    <xf numFmtId="0" fontId="25" fillId="2" borderId="4" xfId="0" applyFont="1" applyFill="1" applyBorder="1"/>
    <xf numFmtId="0" fontId="25" fillId="2" borderId="0" xfId="0" applyFont="1" applyFill="1" applyAlignment="1">
      <alignment horizontal="left" vertical="center"/>
    </xf>
    <xf numFmtId="1" fontId="25" fillId="2" borderId="0" xfId="0" applyNumberFormat="1" applyFont="1" applyFill="1" applyAlignment="1">
      <alignment vertical="center"/>
    </xf>
    <xf numFmtId="0" fontId="25" fillId="0" borderId="0" xfId="0" applyFont="1" applyAlignment="1">
      <alignment horizontal="left" vertical="center"/>
    </xf>
    <xf numFmtId="167" fontId="25" fillId="0" borderId="0" xfId="0" applyNumberFormat="1" applyFont="1" applyAlignment="1">
      <alignment vertical="center"/>
    </xf>
    <xf numFmtId="167" fontId="25" fillId="2" borderId="0" xfId="0" applyNumberFormat="1" applyFont="1" applyFill="1" applyAlignment="1">
      <alignment vertical="center"/>
    </xf>
    <xf numFmtId="10" fontId="25" fillId="0" borderId="0" xfId="0" applyNumberFormat="1" applyFont="1" applyAlignment="1">
      <alignment horizontal="left" vertical="center" indent="2"/>
    </xf>
    <xf numFmtId="166"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165" fontId="25" fillId="0" borderId="0" xfId="0" applyNumberFormat="1" applyFont="1" applyAlignment="1">
      <alignment horizontal="left" vertical="center" indent="2"/>
    </xf>
    <xf numFmtId="2" fontId="25" fillId="2" borderId="20" xfId="0" applyNumberFormat="1" applyFont="1" applyFill="1" applyBorder="1" applyAlignment="1">
      <alignment horizontal="right" vertical="center"/>
    </xf>
    <xf numFmtId="2" fontId="25" fillId="2" borderId="18" xfId="0" applyNumberFormat="1" applyFont="1" applyFill="1" applyBorder="1" applyAlignment="1">
      <alignment horizontal="right" vertical="center"/>
    </xf>
    <xf numFmtId="0" fontId="25" fillId="0" borderId="0" xfId="0" applyFont="1" applyAlignment="1">
      <alignment horizontal="left" vertical="center" indent="2"/>
    </xf>
    <xf numFmtId="2" fontId="25" fillId="2" borderId="21" xfId="0" applyNumberFormat="1" applyFont="1" applyFill="1" applyBorder="1" applyAlignment="1">
      <alignment horizontal="right" vertical="center"/>
    </xf>
    <xf numFmtId="3" fontId="25" fillId="0" borderId="0" xfId="0" applyNumberFormat="1" applyFont="1" applyAlignment="1">
      <alignment horizontal="left" vertical="center" indent="2"/>
    </xf>
    <xf numFmtId="0" fontId="25" fillId="0" borderId="0" xfId="0" applyFont="1" applyAlignment="1">
      <alignment horizontal="left" vertical="center" indent="3"/>
    </xf>
    <xf numFmtId="0" fontId="25" fillId="0" borderId="0" xfId="0" applyFont="1" applyAlignment="1">
      <alignment horizontal="left" vertical="center" indent="4"/>
    </xf>
    <xf numFmtId="3" fontId="25" fillId="0" borderId="0" xfId="0" applyNumberFormat="1" applyFont="1" applyAlignment="1">
      <alignment horizontal="left" vertical="center" indent="3"/>
    </xf>
    <xf numFmtId="2" fontId="25" fillId="2" borderId="0" xfId="0" applyNumberFormat="1" applyFont="1" applyFill="1"/>
    <xf numFmtId="165" fontId="25" fillId="2" borderId="0" xfId="0" applyNumberFormat="1" applyFont="1" applyFill="1"/>
    <xf numFmtId="3" fontId="25" fillId="0" borderId="0" xfId="0" applyNumberFormat="1" applyFont="1" applyAlignment="1">
      <alignment horizontal="left" vertical="center" indent="4"/>
    </xf>
    <xf numFmtId="3" fontId="25" fillId="0" borderId="11" xfId="0" applyNumberFormat="1" applyFont="1" applyBorder="1" applyAlignment="1">
      <alignment horizontal="left" vertical="center" indent="3"/>
    </xf>
    <xf numFmtId="0" fontId="32" fillId="3" borderId="17" xfId="0" applyFont="1" applyFill="1" applyBorder="1"/>
    <xf numFmtId="0" fontId="32" fillId="3" borderId="2" xfId="0" applyFont="1" applyFill="1" applyBorder="1"/>
    <xf numFmtId="0" fontId="25" fillId="2" borderId="2" xfId="0" applyFont="1" applyFill="1" applyBorder="1"/>
    <xf numFmtId="0" fontId="36" fillId="3" borderId="0" xfId="0" applyFont="1" applyFill="1"/>
    <xf numFmtId="0" fontId="25" fillId="2" borderId="7" xfId="0" applyFont="1" applyFill="1" applyBorder="1"/>
    <xf numFmtId="0" fontId="31" fillId="0" borderId="0" xfId="0" applyFont="1"/>
    <xf numFmtId="0" fontId="33" fillId="3" borderId="0" xfId="0" applyFont="1" applyFill="1"/>
    <xf numFmtId="10" fontId="25" fillId="2" borderId="0" xfId="0" applyNumberFormat="1" applyFont="1" applyFill="1" applyAlignment="1">
      <alignment horizontal="left" vertical="center" indent="2"/>
    </xf>
    <xf numFmtId="0" fontId="31" fillId="2" borderId="0" xfId="0" applyFont="1" applyFill="1" applyAlignment="1">
      <alignment horizontal="left" vertical="center"/>
    </xf>
    <xf numFmtId="0" fontId="23" fillId="0" borderId="0" xfId="0" applyFont="1"/>
    <xf numFmtId="0" fontId="22" fillId="0" borderId="0" xfId="0" applyFont="1"/>
    <xf numFmtId="0" fontId="21" fillId="0" borderId="0" xfId="0" applyFont="1"/>
    <xf numFmtId="0" fontId="20" fillId="0" borderId="0" xfId="0" applyFont="1"/>
    <xf numFmtId="3" fontId="20" fillId="0" borderId="0" xfId="0" applyNumberFormat="1" applyFont="1" applyAlignment="1">
      <alignment horizontal="left" vertical="center" indent="3"/>
    </xf>
    <xf numFmtId="165" fontId="25" fillId="2" borderId="18" xfId="0" applyNumberFormat="1" applyFont="1" applyFill="1" applyBorder="1"/>
    <xf numFmtId="0" fontId="31" fillId="2" borderId="16" xfId="0" applyFont="1" applyFill="1" applyBorder="1"/>
    <xf numFmtId="0" fontId="18" fillId="0" borderId="0" xfId="0" applyFont="1"/>
    <xf numFmtId="0" fontId="17" fillId="0" borderId="0" xfId="0" applyFont="1"/>
    <xf numFmtId="167" fontId="16" fillId="0" borderId="0" xfId="0" applyNumberFormat="1" applyFont="1" applyAlignment="1">
      <alignment vertical="center"/>
    </xf>
    <xf numFmtId="0" fontId="15" fillId="0" borderId="0" xfId="0" applyFont="1"/>
    <xf numFmtId="1" fontId="25" fillId="2" borderId="21" xfId="0" applyNumberFormat="1" applyFont="1" applyFill="1" applyBorder="1" applyAlignment="1">
      <alignment horizontal="right" vertical="center"/>
    </xf>
    <xf numFmtId="0" fontId="15" fillId="0" borderId="0" xfId="0" applyFont="1" applyAlignment="1">
      <alignment horizontal="left" vertical="center"/>
    </xf>
    <xf numFmtId="0" fontId="14" fillId="0" borderId="0" xfId="0" applyFont="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0" fontId="13" fillId="2" borderId="16" xfId="0" applyFont="1" applyFill="1" applyBorder="1"/>
    <xf numFmtId="0" fontId="13" fillId="2" borderId="0" xfId="0" applyFont="1" applyFill="1" applyAlignment="1">
      <alignment vertical="top"/>
    </xf>
    <xf numFmtId="0" fontId="13" fillId="0" borderId="0" xfId="0" applyFont="1" applyAlignment="1">
      <alignment vertical="top"/>
    </xf>
    <xf numFmtId="0" fontId="13" fillId="2" borderId="0" xfId="177" applyFont="1" applyFill="1" applyBorder="1" applyAlignment="1" applyProtection="1">
      <alignment vertical="top"/>
    </xf>
    <xf numFmtId="166" fontId="19" fillId="2" borderId="18" xfId="0" applyNumberFormat="1" applyFont="1" applyFill="1" applyBorder="1"/>
    <xf numFmtId="2" fontId="25" fillId="2" borderId="21" xfId="0" applyNumberFormat="1" applyFont="1" applyFill="1" applyBorder="1"/>
    <xf numFmtId="0" fontId="31" fillId="2" borderId="17" xfId="0" applyFont="1" applyFill="1" applyBorder="1"/>
    <xf numFmtId="0" fontId="12" fillId="2" borderId="2" xfId="0" applyFont="1" applyFill="1" applyBorder="1"/>
    <xf numFmtId="0" fontId="31" fillId="2" borderId="7" xfId="0" applyFont="1" applyFill="1" applyBorder="1"/>
    <xf numFmtId="0" fontId="12" fillId="2" borderId="0" xfId="0" applyFont="1" applyFill="1"/>
    <xf numFmtId="0" fontId="38"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2" fillId="0" borderId="0" xfId="0" applyFont="1"/>
    <xf numFmtId="167" fontId="12" fillId="0" borderId="0" xfId="0" applyNumberFormat="1" applyFont="1" applyAlignment="1">
      <alignment vertical="center"/>
    </xf>
    <xf numFmtId="0" fontId="12" fillId="0" borderId="0" xfId="0" applyFont="1" applyAlignment="1">
      <alignment horizontal="left" vertical="center"/>
    </xf>
    <xf numFmtId="3" fontId="12" fillId="0" borderId="0" xfId="0" applyNumberFormat="1" applyFont="1" applyAlignment="1">
      <alignment horizontal="left" vertical="center" indent="2"/>
    </xf>
    <xf numFmtId="0" fontId="31" fillId="2" borderId="9" xfId="0" applyFont="1" applyFill="1" applyBorder="1" applyAlignment="1">
      <alignment vertical="center"/>
    </xf>
    <xf numFmtId="167" fontId="12" fillId="2" borderId="0" xfId="0" applyNumberFormat="1" applyFont="1" applyFill="1" applyAlignment="1">
      <alignment vertical="center"/>
    </xf>
    <xf numFmtId="0" fontId="15" fillId="2" borderId="0" xfId="0" applyFont="1" applyFill="1" applyAlignment="1">
      <alignment horizontal="left" vertical="center"/>
    </xf>
    <xf numFmtId="167" fontId="16" fillId="2" borderId="0" xfId="0" applyNumberFormat="1" applyFont="1" applyFill="1" applyAlignment="1">
      <alignment vertical="center"/>
    </xf>
    <xf numFmtId="3" fontId="11" fillId="0" borderId="0" xfId="0" applyNumberFormat="1" applyFont="1" applyAlignment="1">
      <alignment horizontal="left" vertical="center" indent="3"/>
    </xf>
    <xf numFmtId="10" fontId="11" fillId="0" borderId="0" xfId="0" applyNumberFormat="1" applyFont="1" applyAlignment="1">
      <alignment horizontal="left" vertical="center" indent="2"/>
    </xf>
    <xf numFmtId="0" fontId="35" fillId="2" borderId="0" xfId="0" applyFont="1" applyFill="1" applyAlignment="1">
      <alignment vertical="center"/>
    </xf>
    <xf numFmtId="0" fontId="30" fillId="2" borderId="19" xfId="0" applyFont="1" applyFill="1" applyBorder="1"/>
    <xf numFmtId="0" fontId="0" fillId="2" borderId="5" xfId="0" applyFill="1" applyBorder="1"/>
    <xf numFmtId="0" fontId="27" fillId="2" borderId="5" xfId="0" applyFont="1" applyFill="1" applyBorder="1"/>
    <xf numFmtId="0" fontId="33" fillId="2" borderId="9" xfId="0" applyFont="1" applyFill="1" applyBorder="1"/>
    <xf numFmtId="165" fontId="25" fillId="2" borderId="21" xfId="0" applyNumberFormat="1" applyFont="1" applyFill="1" applyBorder="1"/>
    <xf numFmtId="0" fontId="21" fillId="2" borderId="0" xfId="0" applyFont="1" applyFill="1"/>
    <xf numFmtId="0" fontId="32" fillId="2" borderId="0" xfId="0" applyFont="1" applyFill="1"/>
    <xf numFmtId="0" fontId="37" fillId="2" borderId="0" xfId="0" applyFont="1" applyFill="1"/>
    <xf numFmtId="0" fontId="10" fillId="2" borderId="0" xfId="0" applyFont="1" applyFill="1"/>
    <xf numFmtId="0" fontId="10" fillId="0" borderId="0" xfId="0" applyFont="1"/>
    <xf numFmtId="0" fontId="9" fillId="0" borderId="0" xfId="0" applyFont="1"/>
    <xf numFmtId="169" fontId="9" fillId="0" borderId="0" xfId="0" applyNumberFormat="1" applyFont="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168" fontId="10" fillId="2" borderId="0" xfId="0" applyNumberFormat="1" applyFont="1" applyFill="1"/>
    <xf numFmtId="0" fontId="31" fillId="2" borderId="19" xfId="0" applyFont="1" applyFill="1" applyBorder="1"/>
    <xf numFmtId="0" fontId="8" fillId="2" borderId="0" xfId="0" applyFont="1" applyFill="1"/>
    <xf numFmtId="49" fontId="7" fillId="2" borderId="0" xfId="0" applyNumberFormat="1" applyFont="1" applyFill="1"/>
    <xf numFmtId="0" fontId="6" fillId="2" borderId="0" xfId="0" applyFont="1" applyFill="1"/>
    <xf numFmtId="0" fontId="6" fillId="0" borderId="0" xfId="0" applyFont="1" applyAlignment="1">
      <alignment horizontal="left" vertical="center" indent="3"/>
    </xf>
    <xf numFmtId="0" fontId="6" fillId="0" borderId="0" xfId="0" applyFont="1" applyAlignment="1">
      <alignment horizontal="left" vertical="center"/>
    </xf>
    <xf numFmtId="167" fontId="6" fillId="0" borderId="0" xfId="0" applyNumberFormat="1" applyFont="1" applyAlignment="1">
      <alignment vertical="center"/>
    </xf>
    <xf numFmtId="2" fontId="39" fillId="4" borderId="18" xfId="0" applyNumberFormat="1" applyFont="1" applyFill="1" applyBorder="1"/>
    <xf numFmtId="3" fontId="6" fillId="0" borderId="0" xfId="0" applyNumberFormat="1" applyFont="1" applyAlignment="1">
      <alignment horizontal="left" vertical="center" indent="3"/>
    </xf>
    <xf numFmtId="0" fontId="6" fillId="2" borderId="18" xfId="0" applyFont="1" applyFill="1" applyBorder="1"/>
    <xf numFmtId="0" fontId="6" fillId="2" borderId="20" xfId="0" applyFont="1" applyFill="1" applyBorder="1"/>
    <xf numFmtId="0" fontId="39" fillId="4" borderId="18" xfId="0" applyFont="1" applyFill="1" applyBorder="1"/>
    <xf numFmtId="0" fontId="6" fillId="2" borderId="0" xfId="0" applyFont="1" applyFill="1" applyAlignment="1">
      <alignment vertical="top"/>
    </xf>
    <xf numFmtId="49" fontId="6" fillId="2" borderId="0" xfId="0" applyNumberFormat="1" applyFont="1" applyFill="1"/>
    <xf numFmtId="0" fontId="6" fillId="0" borderId="0" xfId="0" applyFont="1"/>
    <xf numFmtId="2" fontId="24" fillId="0" borderId="18" xfId="0" applyNumberFormat="1" applyFont="1" applyBorder="1" applyAlignment="1">
      <alignment horizontal="right" vertical="center"/>
    </xf>
    <xf numFmtId="2" fontId="31" fillId="0" borderId="0" xfId="0" applyNumberFormat="1" applyFont="1" applyAlignment="1">
      <alignment horizontal="right" vertical="center"/>
    </xf>
    <xf numFmtId="165" fontId="25" fillId="0" borderId="18" xfId="0" applyNumberFormat="1" applyFont="1" applyBorder="1"/>
    <xf numFmtId="2" fontId="25" fillId="0" borderId="18" xfId="0" applyNumberFormat="1" applyFont="1" applyBorder="1"/>
    <xf numFmtId="2" fontId="25" fillId="0" borderId="0" xfId="0" applyNumberFormat="1" applyFont="1"/>
    <xf numFmtId="0" fontId="39" fillId="4" borderId="0" xfId="0" applyFont="1" applyFill="1"/>
    <xf numFmtId="0" fontId="39" fillId="0" borderId="0" xfId="0" applyFont="1" applyAlignment="1">
      <alignment vertical="top"/>
    </xf>
    <xf numFmtId="0" fontId="39" fillId="4" borderId="0" xfId="0" applyFont="1" applyFill="1" applyAlignment="1">
      <alignment vertical="top"/>
    </xf>
    <xf numFmtId="0" fontId="39" fillId="4" borderId="0" xfId="0" applyFont="1" applyFill="1" applyAlignment="1">
      <alignment vertical="top" wrapText="1"/>
    </xf>
    <xf numFmtId="49" fontId="39" fillId="4" borderId="0" xfId="0" applyNumberFormat="1" applyFont="1" applyFill="1" applyAlignment="1">
      <alignment vertical="top" wrapText="1"/>
    </xf>
    <xf numFmtId="0" fontId="40" fillId="0" borderId="0" xfId="0" applyFont="1"/>
    <xf numFmtId="2" fontId="25" fillId="0" borderId="18" xfId="0" applyNumberFormat="1" applyFont="1" applyBorder="1" applyAlignment="1">
      <alignment vertical="center"/>
    </xf>
    <xf numFmtId="0" fontId="6" fillId="2" borderId="21" xfId="0" applyFont="1" applyFill="1" applyBorder="1"/>
    <xf numFmtId="0" fontId="5" fillId="0" borderId="0" xfId="0" applyFont="1"/>
    <xf numFmtId="0" fontId="4" fillId="2" borderId="0" xfId="0" applyFont="1" applyFill="1" applyAlignment="1">
      <alignment vertical="top"/>
    </xf>
    <xf numFmtId="0" fontId="4" fillId="2" borderId="0" xfId="0" applyFont="1" applyFill="1"/>
    <xf numFmtId="49" fontId="4" fillId="2" borderId="0" xfId="0" applyNumberFormat="1" applyFont="1" applyFill="1"/>
    <xf numFmtId="0" fontId="28" fillId="2" borderId="0" xfId="177" applyNumberFormat="1" applyFill="1" applyAlignment="1" applyProtection="1"/>
    <xf numFmtId="165" fontId="25" fillId="2" borderId="18" xfId="0" applyNumberFormat="1" applyFont="1" applyFill="1" applyBorder="1" applyAlignment="1">
      <alignment horizontal="right" vertical="center"/>
    </xf>
    <xf numFmtId="0" fontId="4" fillId="2" borderId="6" xfId="0" applyFont="1" applyFill="1" applyBorder="1"/>
    <xf numFmtId="0" fontId="4" fillId="2" borderId="22" xfId="0" applyFont="1" applyFill="1" applyBorder="1"/>
    <xf numFmtId="0" fontId="4" fillId="2" borderId="5" xfId="0" applyFont="1" applyFill="1" applyBorder="1"/>
    <xf numFmtId="171" fontId="4" fillId="2" borderId="22" xfId="308" applyNumberFormat="1" applyFont="1" applyFill="1" applyBorder="1"/>
    <xf numFmtId="171" fontId="4" fillId="0" borderId="22" xfId="308" applyNumberFormat="1" applyFont="1" applyFill="1" applyBorder="1"/>
    <xf numFmtId="0" fontId="4" fillId="0" borderId="22" xfId="0" applyFont="1" applyBorder="1"/>
    <xf numFmtId="3" fontId="4" fillId="2" borderId="22" xfId="0" applyNumberFormat="1" applyFont="1" applyFill="1" applyBorder="1"/>
    <xf numFmtId="0" fontId="4" fillId="6" borderId="22" xfId="0" applyFont="1" applyFill="1" applyBorder="1"/>
    <xf numFmtId="171" fontId="4" fillId="6" borderId="22" xfId="308" applyNumberFormat="1" applyFont="1" applyFill="1" applyBorder="1"/>
    <xf numFmtId="170" fontId="4" fillId="6" borderId="22" xfId="0" applyNumberFormat="1" applyFont="1" applyFill="1" applyBorder="1"/>
    <xf numFmtId="2" fontId="4" fillId="6" borderId="22" xfId="0" applyNumberFormat="1" applyFont="1" applyFill="1" applyBorder="1"/>
    <xf numFmtId="165" fontId="4" fillId="0" borderId="18" xfId="0" applyNumberFormat="1" applyFont="1" applyBorder="1" applyAlignment="1">
      <alignment vertical="center"/>
    </xf>
    <xf numFmtId="14" fontId="4" fillId="2" borderId="0" xfId="0" applyNumberFormat="1" applyFont="1" applyFill="1" applyAlignment="1">
      <alignment horizontal="left"/>
    </xf>
    <xf numFmtId="14" fontId="4" fillId="2" borderId="0" xfId="0" applyNumberFormat="1" applyFont="1" applyFill="1" applyAlignment="1">
      <alignment horizontal="right"/>
    </xf>
    <xf numFmtId="0" fontId="4" fillId="13" borderId="0" xfId="0" applyFont="1" applyFill="1"/>
    <xf numFmtId="167" fontId="4" fillId="13" borderId="0" xfId="0" applyNumberFormat="1" applyFont="1" applyFill="1"/>
    <xf numFmtId="0" fontId="4" fillId="13" borderId="0" xfId="0" applyFont="1" applyFill="1" applyAlignment="1">
      <alignment horizontal="right"/>
    </xf>
    <xf numFmtId="15" fontId="4" fillId="13" borderId="0" xfId="0" applyNumberFormat="1" applyFont="1" applyFill="1"/>
    <xf numFmtId="0" fontId="4" fillId="2" borderId="0" xfId="0" applyFont="1" applyFill="1" applyAlignment="1">
      <alignment horizontal="left"/>
    </xf>
    <xf numFmtId="0" fontId="4" fillId="2" borderId="0" xfId="0" applyFont="1" applyFill="1" applyAlignment="1">
      <alignment horizontal="right"/>
    </xf>
    <xf numFmtId="0" fontId="4" fillId="0" borderId="0" xfId="0" applyFont="1" applyAlignment="1">
      <alignment horizontal="left" vertical="center" indent="3"/>
    </xf>
    <xf numFmtId="0" fontId="4" fillId="2" borderId="22" xfId="309" applyNumberFormat="1" applyFont="1" applyFill="1" applyBorder="1"/>
    <xf numFmtId="167" fontId="4" fillId="0" borderId="0" xfId="0" applyNumberFormat="1" applyFont="1" applyAlignment="1">
      <alignment vertical="center"/>
    </xf>
    <xf numFmtId="0" fontId="3" fillId="0" borderId="0" xfId="0" applyFont="1"/>
    <xf numFmtId="0" fontId="31" fillId="2" borderId="18" xfId="0" applyFont="1" applyFill="1" applyBorder="1"/>
    <xf numFmtId="0" fontId="2" fillId="2" borderId="0" xfId="0" applyFont="1" applyFill="1"/>
    <xf numFmtId="0" fontId="2" fillId="2" borderId="0" xfId="0" applyFont="1" applyFill="1" applyAlignment="1">
      <alignment horizontal="left"/>
    </xf>
    <xf numFmtId="14" fontId="2" fillId="2" borderId="0" xfId="0" applyNumberFormat="1" applyFont="1" applyFill="1" applyAlignment="1">
      <alignment horizontal="right"/>
    </xf>
    <xf numFmtId="0" fontId="28" fillId="2" borderId="0" xfId="177" applyFill="1" applyAlignment="1" applyProtection="1"/>
    <xf numFmtId="0" fontId="39" fillId="4" borderId="17" xfId="0" applyFont="1" applyFill="1" applyBorder="1" applyAlignment="1">
      <alignment horizontal="left"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0" fontId="39" fillId="4" borderId="7" xfId="0" applyFont="1" applyFill="1" applyBorder="1" applyAlignment="1">
      <alignment horizontal="left" vertical="top" wrapText="1"/>
    </xf>
    <xf numFmtId="0" fontId="39" fillId="4" borderId="0" xfId="0" applyFont="1" applyFill="1" applyAlignment="1">
      <alignment horizontal="left" vertical="top" wrapText="1"/>
    </xf>
    <xf numFmtId="0" fontId="39" fillId="4" borderId="8" xfId="0" applyFont="1" applyFill="1" applyBorder="1" applyAlignment="1">
      <alignment horizontal="left" vertical="top" wrapText="1"/>
    </xf>
    <xf numFmtId="0" fontId="39" fillId="4" borderId="1" xfId="0" applyFont="1" applyFill="1" applyBorder="1" applyAlignment="1">
      <alignment horizontal="left" vertical="top" wrapText="1"/>
    </xf>
    <xf numFmtId="0" fontId="39" fillId="4" borderId="9" xfId="0" applyFont="1" applyFill="1" applyBorder="1" applyAlignment="1">
      <alignment horizontal="left" vertical="top" wrapText="1"/>
    </xf>
    <xf numFmtId="0" fontId="39" fillId="4" borderId="14" xfId="0" applyFont="1" applyFill="1" applyBorder="1" applyAlignment="1">
      <alignment horizontal="left" vertical="top" wrapText="1"/>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4"/>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5"/>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6"/>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7"/>
        <a:stretch>
          <a:fillRect/>
        </a:stretch>
      </xdr:blipFill>
      <xdr:spPr>
        <a:xfrm>
          <a:off x="7861300" y="28117800"/>
          <a:ext cx="6850380" cy="12280900"/>
        </a:xfrm>
        <a:prstGeom prst="rect">
          <a:avLst/>
        </a:prstGeom>
      </xdr:spPr>
    </xdr:pic>
    <xdr:clientData/>
  </xdr:twoCellAnchor>
  <xdr:twoCellAnchor editAs="oneCell">
    <xdr:from>
      <xdr:col>7</xdr:col>
      <xdr:colOff>169333</xdr:colOff>
      <xdr:row>27</xdr:row>
      <xdr:rowOff>186267</xdr:rowOff>
    </xdr:from>
    <xdr:to>
      <xdr:col>13</xdr:col>
      <xdr:colOff>181132</xdr:colOff>
      <xdr:row>47</xdr:row>
      <xdr:rowOff>198967</xdr:rowOff>
    </xdr:to>
    <xdr:pic>
      <xdr:nvPicPr>
        <xdr:cNvPr id="12" name="Picture 11">
          <a:extLst>
            <a:ext uri="{FF2B5EF4-FFF2-40B4-BE49-F238E27FC236}">
              <a16:creationId xmlns:a16="http://schemas.microsoft.com/office/drawing/2014/main" id="{3525D203-D749-F940-A8B8-62BA3D1CA3C1}"/>
            </a:ext>
          </a:extLst>
        </xdr:cNvPr>
        <xdr:cNvPicPr>
          <a:picLocks noChangeAspect="1"/>
        </xdr:cNvPicPr>
      </xdr:nvPicPr>
      <xdr:blipFill>
        <a:blip xmlns:r="http://schemas.openxmlformats.org/officeDocument/2006/relationships" r:embed="rId8"/>
        <a:stretch>
          <a:fillRect/>
        </a:stretch>
      </xdr:blipFill>
      <xdr:spPr>
        <a:xfrm>
          <a:off x="8957733" y="5689600"/>
          <a:ext cx="5701399" cy="4076700"/>
        </a:xfrm>
        <a:prstGeom prst="rect">
          <a:avLst/>
        </a:prstGeom>
      </xdr:spPr>
    </xdr:pic>
    <xdr:clientData/>
  </xdr:twoCellAnchor>
  <xdr:twoCellAnchor>
    <xdr:from>
      <xdr:col>10</xdr:col>
      <xdr:colOff>520699</xdr:colOff>
      <xdr:row>32</xdr:row>
      <xdr:rowOff>152400</xdr:rowOff>
    </xdr:from>
    <xdr:to>
      <xdr:col>13</xdr:col>
      <xdr:colOff>135466</xdr:colOff>
      <xdr:row>37</xdr:row>
      <xdr:rowOff>169333</xdr:rowOff>
    </xdr:to>
    <xdr:sp macro="" textlink="">
      <xdr:nvSpPr>
        <xdr:cNvPr id="13" name="Oval 12">
          <a:extLst>
            <a:ext uri="{FF2B5EF4-FFF2-40B4-BE49-F238E27FC236}">
              <a16:creationId xmlns:a16="http://schemas.microsoft.com/office/drawing/2014/main" id="{67A68507-FCE0-A44F-B244-89A0216CC5E1}"/>
            </a:ext>
          </a:extLst>
        </xdr:cNvPr>
        <xdr:cNvSpPr/>
      </xdr:nvSpPr>
      <xdr:spPr>
        <a:xfrm>
          <a:off x="12153899" y="6671733"/>
          <a:ext cx="2459567" cy="1032933"/>
        </a:xfrm>
        <a:prstGeom prst="ellipse">
          <a:avLst/>
        </a:prstGeom>
        <a:noFill/>
        <a:ln w="28575">
          <a:solidFill>
            <a:srgbClr val="C0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38" TargetMode="External"/><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62" customWidth="1"/>
    <col min="2" max="2" width="12" style="28" customWidth="1"/>
    <col min="3" max="3" width="38.42578125" style="28" customWidth="1"/>
    <col min="4" max="16384" width="10.7109375" style="28"/>
  </cols>
  <sheetData>
    <row r="1" spans="1:3" s="60" customFormat="1">
      <c r="A1" s="58"/>
      <c r="B1" s="59"/>
      <c r="C1" s="59"/>
    </row>
    <row r="2" spans="1:3" ht="21">
      <c r="A2" s="4"/>
      <c r="B2" s="61" t="s">
        <v>19</v>
      </c>
      <c r="C2" s="61"/>
    </row>
    <row r="3" spans="1:3">
      <c r="A3" s="4"/>
      <c r="B3" s="11"/>
      <c r="C3" s="11"/>
    </row>
    <row r="4" spans="1:3">
      <c r="A4" s="4"/>
      <c r="B4" s="5" t="s">
        <v>20</v>
      </c>
      <c r="C4" s="6" t="s">
        <v>184</v>
      </c>
    </row>
    <row r="5" spans="1:3">
      <c r="A5" s="4"/>
      <c r="B5" s="7" t="s">
        <v>69</v>
      </c>
      <c r="C5" s="8" t="s">
        <v>70</v>
      </c>
    </row>
    <row r="6" spans="1:3">
      <c r="A6" s="4"/>
      <c r="B6" s="9" t="s">
        <v>22</v>
      </c>
      <c r="C6" s="10" t="s">
        <v>23</v>
      </c>
    </row>
    <row r="7" spans="1:3">
      <c r="A7" s="4"/>
      <c r="B7" s="11"/>
      <c r="C7" s="11"/>
    </row>
    <row r="8" spans="1:3">
      <c r="A8" s="4"/>
      <c r="B8" s="11"/>
      <c r="C8" s="11"/>
    </row>
    <row r="9" spans="1:3">
      <c r="A9" s="4"/>
      <c r="B9" s="93" t="s">
        <v>71</v>
      </c>
      <c r="C9" s="94"/>
    </row>
    <row r="10" spans="1:3">
      <c r="A10" s="4"/>
      <c r="B10" s="95"/>
      <c r="C10" s="96"/>
    </row>
    <row r="11" spans="1:3">
      <c r="A11" s="4"/>
      <c r="B11" s="95" t="s">
        <v>72</v>
      </c>
      <c r="C11" s="97" t="s">
        <v>73</v>
      </c>
    </row>
    <row r="12" spans="1:3" ht="17" thickBot="1">
      <c r="A12" s="4"/>
      <c r="B12" s="95"/>
      <c r="C12" s="19" t="s">
        <v>74</v>
      </c>
    </row>
    <row r="13" spans="1:3" ht="17" thickBot="1">
      <c r="A13" s="4"/>
      <c r="B13" s="95"/>
      <c r="C13" s="98" t="s">
        <v>75</v>
      </c>
    </row>
    <row r="14" spans="1:3">
      <c r="A14" s="4"/>
      <c r="B14" s="95"/>
      <c r="C14" s="96" t="s">
        <v>76</v>
      </c>
    </row>
    <row r="15" spans="1:3">
      <c r="A15" s="4"/>
      <c r="B15" s="95"/>
      <c r="C15" s="96"/>
    </row>
    <row r="16" spans="1:3">
      <c r="A16" s="4"/>
      <c r="B16" s="95" t="s">
        <v>77</v>
      </c>
      <c r="C16" s="99" t="s">
        <v>78</v>
      </c>
    </row>
    <row r="17" spans="1:3">
      <c r="A17" s="4"/>
      <c r="B17" s="95"/>
      <c r="C17" s="100" t="s">
        <v>79</v>
      </c>
    </row>
    <row r="18" spans="1:3">
      <c r="A18" s="4"/>
      <c r="B18" s="95"/>
      <c r="C18" s="101" t="s">
        <v>80</v>
      </c>
    </row>
    <row r="19" spans="1:3">
      <c r="A19" s="4"/>
      <c r="B19" s="95"/>
      <c r="C19" s="102" t="s">
        <v>81</v>
      </c>
    </row>
    <row r="20" spans="1:3">
      <c r="A20" s="4"/>
      <c r="B20" s="103"/>
      <c r="C20" s="104" t="s">
        <v>82</v>
      </c>
    </row>
    <row r="21" spans="1:3">
      <c r="A21" s="4"/>
      <c r="B21" s="103"/>
      <c r="C21" s="105" t="s">
        <v>83</v>
      </c>
    </row>
    <row r="22" spans="1:3">
      <c r="A22" s="4"/>
      <c r="B22" s="103"/>
      <c r="C22" s="106" t="s">
        <v>84</v>
      </c>
    </row>
    <row r="23" spans="1:3">
      <c r="A23" s="4"/>
      <c r="B23" s="103"/>
      <c r="C23" s="107"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3"/>
  <sheetViews>
    <sheetView topLeftCell="A5" workbookViewId="0">
      <selection activeCell="I27" sqref="I27"/>
    </sheetView>
  </sheetViews>
  <sheetFormatPr baseColWidth="10" defaultColWidth="10.7109375" defaultRowHeight="16"/>
  <cols>
    <col min="1" max="1" width="3.42578125" style="1" customWidth="1"/>
    <col min="2" max="2" width="3.7109375" style="1" customWidth="1"/>
    <col min="3" max="3" width="46.28515625" style="1" customWidth="1"/>
    <col min="4" max="4" width="12.42578125" style="1" customWidth="1"/>
    <col min="5" max="5" width="17.42578125" style="1" customWidth="1"/>
    <col min="6" max="6" width="4.42578125" style="1" customWidth="1"/>
    <col min="7" max="7" width="35.28515625" style="1" customWidth="1"/>
    <col min="8" max="8" width="5.140625" style="1" customWidth="1"/>
    <col min="9" max="9" width="42.42578125" style="1" customWidth="1"/>
    <col min="10" max="10" width="5.42578125" style="1" customWidth="1"/>
    <col min="11" max="16384" width="10.7109375" style="1"/>
  </cols>
  <sheetData>
    <row r="1" spans="2:10">
      <c r="B1" s="12"/>
      <c r="C1" s="12"/>
      <c r="D1" s="12"/>
      <c r="E1" s="12"/>
      <c r="F1" s="12"/>
      <c r="G1" s="12"/>
      <c r="H1" s="12"/>
      <c r="I1" s="12"/>
    </row>
    <row r="2" spans="2:10">
      <c r="B2" s="200" t="s">
        <v>125</v>
      </c>
      <c r="C2" s="201"/>
      <c r="D2" s="201"/>
      <c r="E2" s="202"/>
      <c r="F2" s="12"/>
      <c r="G2" s="12"/>
      <c r="H2" s="12"/>
      <c r="I2" s="12"/>
    </row>
    <row r="3" spans="2:10">
      <c r="B3" s="203"/>
      <c r="C3" s="204"/>
      <c r="D3" s="204"/>
      <c r="E3" s="205"/>
      <c r="F3" s="12"/>
      <c r="G3" s="12"/>
      <c r="H3" s="12"/>
      <c r="I3" s="12"/>
    </row>
    <row r="4" spans="2:10">
      <c r="B4" s="203"/>
      <c r="C4" s="204"/>
      <c r="D4" s="204"/>
      <c r="E4" s="205"/>
      <c r="F4" s="12"/>
      <c r="G4" s="12"/>
      <c r="H4" s="12"/>
      <c r="I4" s="12"/>
    </row>
    <row r="5" spans="2:10">
      <c r="B5" s="206"/>
      <c r="C5" s="207"/>
      <c r="D5" s="207"/>
      <c r="E5" s="208"/>
      <c r="F5" s="12"/>
      <c r="G5" s="12"/>
      <c r="H5" s="12"/>
      <c r="I5" s="12"/>
    </row>
    <row r="6" spans="2:10" ht="17" thickBot="1">
      <c r="B6" s="12"/>
      <c r="C6" s="12"/>
      <c r="D6" s="12"/>
      <c r="E6" s="12"/>
      <c r="F6" s="12"/>
      <c r="G6" s="12"/>
      <c r="H6" s="12"/>
      <c r="I6" s="12"/>
    </row>
    <row r="7" spans="2:10">
      <c r="B7" s="25"/>
      <c r="C7" s="24"/>
      <c r="D7" s="24"/>
      <c r="E7" s="24"/>
      <c r="F7" s="24"/>
      <c r="G7" s="24"/>
      <c r="H7" s="24"/>
      <c r="I7" s="24"/>
      <c r="J7" s="21"/>
    </row>
    <row r="8" spans="2:10" s="2" customFormat="1" ht="18">
      <c r="B8" s="73"/>
      <c r="C8" s="20" t="s">
        <v>34</v>
      </c>
      <c r="D8" s="122" t="s">
        <v>16</v>
      </c>
      <c r="E8" s="20" t="s">
        <v>7</v>
      </c>
      <c r="F8" s="20"/>
      <c r="G8" s="20" t="s">
        <v>15</v>
      </c>
      <c r="H8" s="20"/>
      <c r="I8" s="20" t="s">
        <v>0</v>
      </c>
      <c r="J8" s="119"/>
    </row>
    <row r="9" spans="2:10" s="2" customFormat="1" ht="18">
      <c r="B9" s="35"/>
      <c r="C9" s="19"/>
      <c r="D9" s="64"/>
      <c r="E9" s="19"/>
      <c r="F9" s="19"/>
      <c r="G9" s="19"/>
      <c r="H9" s="19"/>
      <c r="I9" s="19"/>
      <c r="J9" s="18"/>
    </row>
    <row r="10" spans="2:10" s="2" customFormat="1" ht="19" thickBot="1">
      <c r="B10" s="35"/>
      <c r="C10" s="19" t="s">
        <v>90</v>
      </c>
      <c r="D10" s="64"/>
      <c r="E10" s="19"/>
      <c r="F10" s="19"/>
      <c r="G10" s="19"/>
      <c r="H10" s="19"/>
      <c r="I10" s="19"/>
      <c r="J10" s="18"/>
    </row>
    <row r="11" spans="2:10" s="2" customFormat="1" ht="19" thickBot="1">
      <c r="B11" s="35"/>
      <c r="C11" s="68" t="s">
        <v>35</v>
      </c>
      <c r="D11" s="27" t="s">
        <v>5</v>
      </c>
      <c r="E11" s="32">
        <f>'Research data'!H6</f>
        <v>0.17</v>
      </c>
      <c r="F11" s="26"/>
      <c r="G11" s="75"/>
      <c r="H11" s="63"/>
      <c r="I11" s="146" t="s">
        <v>106</v>
      </c>
      <c r="J11" s="18"/>
    </row>
    <row r="12" spans="2:10" ht="17" thickBot="1">
      <c r="B12" s="30"/>
      <c r="C12" s="68" t="s">
        <v>37</v>
      </c>
      <c r="D12" s="31" t="s">
        <v>5</v>
      </c>
      <c r="E12" s="29">
        <v>0.98</v>
      </c>
      <c r="F12" s="26"/>
      <c r="G12" s="26"/>
      <c r="H12" s="26"/>
      <c r="I12" s="29" t="s">
        <v>63</v>
      </c>
      <c r="J12" s="120"/>
    </row>
    <row r="13" spans="2:10" ht="17" thickBot="1">
      <c r="B13" s="30"/>
      <c r="C13" s="67" t="s">
        <v>39</v>
      </c>
      <c r="D13" s="31" t="s">
        <v>5</v>
      </c>
      <c r="E13" s="29">
        <v>0.05</v>
      </c>
      <c r="F13" s="26"/>
      <c r="G13" s="26"/>
      <c r="H13" s="26"/>
      <c r="I13" s="29" t="s">
        <v>63</v>
      </c>
      <c r="J13" s="120"/>
    </row>
    <row r="14" spans="2:10" ht="17" thickBot="1">
      <c r="B14" s="30"/>
      <c r="C14" s="69" t="s">
        <v>42</v>
      </c>
      <c r="D14" s="31" t="s">
        <v>5</v>
      </c>
      <c r="E14" s="29">
        <v>0.1</v>
      </c>
      <c r="F14" s="26"/>
      <c r="G14" s="26"/>
      <c r="H14" s="26"/>
      <c r="I14" s="29" t="s">
        <v>63</v>
      </c>
      <c r="J14" s="120"/>
    </row>
    <row r="15" spans="2:10" ht="17" thickBot="1">
      <c r="B15" s="30"/>
      <c r="C15" s="69" t="s">
        <v>43</v>
      </c>
      <c r="D15" s="31" t="s">
        <v>5</v>
      </c>
      <c r="E15" s="29">
        <v>0.7</v>
      </c>
      <c r="F15" s="26"/>
      <c r="G15" s="26"/>
      <c r="H15" s="26"/>
      <c r="I15" s="29" t="s">
        <v>63</v>
      </c>
      <c r="J15" s="120"/>
    </row>
    <row r="16" spans="2:10" ht="17" thickBot="1">
      <c r="B16" s="30"/>
      <c r="C16" s="69" t="s">
        <v>44</v>
      </c>
      <c r="D16" s="31" t="s">
        <v>115</v>
      </c>
      <c r="E16" s="72">
        <f>'Research data'!H7</f>
        <v>20</v>
      </c>
      <c r="F16" s="26"/>
      <c r="G16" s="26" t="s">
        <v>29</v>
      </c>
      <c r="H16" s="26"/>
      <c r="I16" s="146" t="s">
        <v>106</v>
      </c>
      <c r="J16" s="120"/>
    </row>
    <row r="17" spans="2:10" ht="17" thickBot="1">
      <c r="B17" s="30"/>
      <c r="C17" s="69" t="s">
        <v>45</v>
      </c>
      <c r="D17" s="31" t="s">
        <v>115</v>
      </c>
      <c r="E17" s="72">
        <v>0</v>
      </c>
      <c r="F17" s="26"/>
      <c r="G17" s="74" t="s">
        <v>64</v>
      </c>
      <c r="H17" s="26"/>
      <c r="I17" s="146" t="s">
        <v>105</v>
      </c>
      <c r="J17" s="120"/>
    </row>
    <row r="18" spans="2:10">
      <c r="B18" s="30"/>
      <c r="C18" s="124"/>
      <c r="D18" s="125"/>
      <c r="E18" s="55"/>
      <c r="F18" s="28"/>
      <c r="G18" s="126"/>
      <c r="H18" s="28"/>
      <c r="I18" s="28"/>
      <c r="J18" s="120"/>
    </row>
    <row r="19" spans="2:10" ht="17" thickBot="1">
      <c r="B19" s="30"/>
      <c r="C19" s="19" t="s">
        <v>94</v>
      </c>
      <c r="D19" s="125"/>
      <c r="E19" s="55"/>
      <c r="F19" s="28"/>
      <c r="G19" s="126"/>
      <c r="H19" s="28"/>
      <c r="I19" s="28"/>
      <c r="J19" s="120"/>
    </row>
    <row r="20" spans="2:10" ht="17" thickBot="1">
      <c r="B20" s="30"/>
      <c r="C20" s="69" t="s">
        <v>46</v>
      </c>
      <c r="D20" s="31" t="s">
        <v>36</v>
      </c>
      <c r="E20" s="32">
        <f>'Research data'!H15</f>
        <v>17420000</v>
      </c>
      <c r="F20" s="26"/>
      <c r="G20" s="26" t="s">
        <v>10</v>
      </c>
      <c r="H20" s="26"/>
      <c r="I20" s="146" t="s">
        <v>106</v>
      </c>
      <c r="J20" s="121"/>
    </row>
    <row r="21" spans="2:10" ht="17" thickBot="1">
      <c r="B21" s="30"/>
      <c r="C21" s="69" t="s">
        <v>47</v>
      </c>
      <c r="D21" s="31" t="s">
        <v>36</v>
      </c>
      <c r="E21" s="72">
        <v>0</v>
      </c>
      <c r="F21" s="26"/>
      <c r="G21" s="74" t="s">
        <v>65</v>
      </c>
      <c r="H21" s="26"/>
      <c r="I21" s="146" t="s">
        <v>105</v>
      </c>
      <c r="J21" s="121"/>
    </row>
    <row r="22" spans="2:10" ht="17" thickBot="1">
      <c r="B22" s="30"/>
      <c r="C22" s="69" t="s">
        <v>13</v>
      </c>
      <c r="D22" s="31" t="s">
        <v>36</v>
      </c>
      <c r="E22" s="72">
        <f>'Research data'!H20</f>
        <v>0</v>
      </c>
      <c r="F22" s="26"/>
      <c r="G22" s="26" t="s">
        <v>26</v>
      </c>
      <c r="H22" s="26"/>
      <c r="I22" s="195" t="s">
        <v>178</v>
      </c>
      <c r="J22" s="120"/>
    </row>
    <row r="23" spans="2:10" ht="17" thickBot="1">
      <c r="B23" s="30"/>
      <c r="C23" s="69" t="s">
        <v>48</v>
      </c>
      <c r="D23" s="31" t="s">
        <v>36</v>
      </c>
      <c r="E23" s="72">
        <v>0</v>
      </c>
      <c r="F23" s="26"/>
      <c r="G23" s="151" t="s">
        <v>117</v>
      </c>
      <c r="H23" s="26"/>
      <c r="I23" s="29" t="s">
        <v>63</v>
      </c>
      <c r="J23" s="120"/>
    </row>
    <row r="24" spans="2:10" ht="17" thickBot="1">
      <c r="B24" s="30"/>
      <c r="C24" s="69" t="s">
        <v>49</v>
      </c>
      <c r="D24" s="31" t="s">
        <v>59</v>
      </c>
      <c r="E24" s="123">
        <f>'Research data'!H22</f>
        <v>318000</v>
      </c>
      <c r="F24" s="26"/>
      <c r="G24" s="70" t="s">
        <v>61</v>
      </c>
      <c r="H24" s="26"/>
      <c r="I24" s="146" t="s">
        <v>106</v>
      </c>
      <c r="J24" s="120"/>
    </row>
    <row r="25" spans="2:10" ht="17" thickBot="1">
      <c r="B25" s="30"/>
      <c r="C25" s="69" t="s">
        <v>50</v>
      </c>
      <c r="D25" s="31" t="s">
        <v>60</v>
      </c>
      <c r="E25" s="123">
        <f>'Research data'!H24</f>
        <v>0</v>
      </c>
      <c r="F25" s="26"/>
      <c r="G25" s="74" t="s">
        <v>62</v>
      </c>
      <c r="H25" s="26"/>
      <c r="I25" s="146" t="s">
        <v>106</v>
      </c>
      <c r="J25" s="120"/>
    </row>
    <row r="26" spans="2:10" ht="17" thickBot="1">
      <c r="B26" s="30"/>
      <c r="C26" s="69" t="s">
        <v>51</v>
      </c>
      <c r="D26" s="31" t="s">
        <v>60</v>
      </c>
      <c r="E26" s="123">
        <v>0</v>
      </c>
      <c r="F26" s="26"/>
      <c r="G26" s="74" t="s">
        <v>66</v>
      </c>
      <c r="H26" s="26"/>
      <c r="I26" s="147" t="s">
        <v>105</v>
      </c>
      <c r="J26" s="120"/>
    </row>
    <row r="27" spans="2:10" ht="17" thickBot="1">
      <c r="B27" s="30"/>
      <c r="C27" s="69" t="s">
        <v>54</v>
      </c>
      <c r="D27" s="31" t="s">
        <v>3</v>
      </c>
      <c r="E27" s="92">
        <v>0.04</v>
      </c>
      <c r="F27" s="26"/>
      <c r="G27" s="26" t="s">
        <v>25</v>
      </c>
      <c r="H27" s="26"/>
      <c r="I27" s="148" t="s">
        <v>179</v>
      </c>
      <c r="J27" s="120"/>
    </row>
    <row r="28" spans="2:10" ht="17" thickBot="1">
      <c r="B28" s="30"/>
      <c r="C28" s="69" t="s">
        <v>41</v>
      </c>
      <c r="D28" s="31" t="s">
        <v>12</v>
      </c>
      <c r="E28" s="72">
        <v>0</v>
      </c>
      <c r="F28" s="26"/>
      <c r="G28" s="26"/>
      <c r="H28" s="26"/>
      <c r="I28" s="29" t="s">
        <v>63</v>
      </c>
      <c r="J28" s="120"/>
    </row>
    <row r="29" spans="2:10">
      <c r="B29" s="30"/>
      <c r="C29" s="124"/>
      <c r="D29" s="125"/>
      <c r="E29" s="55"/>
      <c r="F29" s="28"/>
      <c r="G29" s="28"/>
      <c r="H29" s="28"/>
      <c r="I29" s="28"/>
      <c r="J29" s="120"/>
    </row>
    <row r="30" spans="2:10" ht="17" thickBot="1">
      <c r="B30" s="30"/>
      <c r="C30" s="19" t="s">
        <v>8</v>
      </c>
      <c r="D30" s="125"/>
      <c r="E30" s="55"/>
      <c r="F30" s="28"/>
      <c r="G30" s="28"/>
      <c r="H30" s="28"/>
      <c r="I30" s="28"/>
      <c r="J30" s="120"/>
    </row>
    <row r="31" spans="2:10" ht="17" thickBot="1">
      <c r="B31" s="30"/>
      <c r="C31" s="67" t="s">
        <v>40</v>
      </c>
      <c r="D31" s="31" t="s">
        <v>4</v>
      </c>
      <c r="E31" s="91">
        <f>'Research data'!H12</f>
        <v>0.2</v>
      </c>
      <c r="F31" s="26"/>
      <c r="G31" s="26" t="s">
        <v>17</v>
      </c>
      <c r="H31" s="26"/>
      <c r="I31" s="146" t="s">
        <v>116</v>
      </c>
      <c r="J31" s="120"/>
    </row>
    <row r="32" spans="2:10" ht="17" thickBot="1">
      <c r="B32" s="30"/>
      <c r="C32" s="69" t="s">
        <v>52</v>
      </c>
      <c r="D32" s="31" t="s">
        <v>2</v>
      </c>
      <c r="E32" s="123">
        <f>'Research data'!H10</f>
        <v>0.5</v>
      </c>
      <c r="F32" s="26"/>
      <c r="G32" s="26" t="s">
        <v>28</v>
      </c>
      <c r="H32" s="26"/>
      <c r="I32" s="164" t="s">
        <v>68</v>
      </c>
      <c r="J32" s="120"/>
    </row>
    <row r="33" spans="2:10" ht="17" thickBot="1">
      <c r="B33" s="30"/>
      <c r="C33" s="69" t="s">
        <v>53</v>
      </c>
      <c r="D33" s="31" t="s">
        <v>2</v>
      </c>
      <c r="E33" s="72">
        <f>'Research data'!H11</f>
        <v>25</v>
      </c>
      <c r="F33" s="26"/>
      <c r="G33" s="26" t="s">
        <v>27</v>
      </c>
      <c r="H33" s="26"/>
      <c r="I33" s="148" t="s">
        <v>106</v>
      </c>
      <c r="J33" s="120"/>
    </row>
    <row r="34" spans="2:10" ht="17" thickBot="1">
      <c r="B34" s="30"/>
      <c r="C34" s="67" t="s">
        <v>38</v>
      </c>
      <c r="D34" s="31" t="s">
        <v>5</v>
      </c>
      <c r="E34" s="72">
        <v>0</v>
      </c>
      <c r="F34" s="26"/>
      <c r="G34" s="26"/>
      <c r="H34" s="26"/>
      <c r="I34" s="29" t="s">
        <v>63</v>
      </c>
      <c r="J34" s="120"/>
    </row>
    <row r="35" spans="2:10" ht="17" thickBot="1">
      <c r="B35" s="30"/>
      <c r="C35" s="74" t="s">
        <v>55</v>
      </c>
      <c r="D35" s="31" t="s">
        <v>5</v>
      </c>
      <c r="E35" s="72">
        <v>0</v>
      </c>
      <c r="F35" s="26"/>
      <c r="G35" s="26"/>
      <c r="H35" s="26"/>
      <c r="I35" s="29" t="s">
        <v>63</v>
      </c>
      <c r="J35" s="120"/>
    </row>
    <row r="36" spans="2:10" ht="17" thickBot="1">
      <c r="B36" s="30"/>
      <c r="C36" s="69" t="s">
        <v>14</v>
      </c>
      <c r="D36" s="31" t="s">
        <v>5</v>
      </c>
      <c r="E36" s="72">
        <v>0</v>
      </c>
      <c r="F36" s="26"/>
      <c r="G36" s="26"/>
      <c r="H36" s="26"/>
      <c r="I36" s="29" t="s">
        <v>63</v>
      </c>
      <c r="J36" s="120"/>
    </row>
    <row r="37" spans="2:10" ht="17" thickBot="1">
      <c r="B37" s="30"/>
      <c r="C37" s="68" t="s">
        <v>56</v>
      </c>
      <c r="D37" s="31" t="s">
        <v>5</v>
      </c>
      <c r="E37" s="29">
        <v>222222.22219999999</v>
      </c>
      <c r="F37" s="26"/>
      <c r="G37" s="26"/>
      <c r="H37" s="26"/>
      <c r="I37" s="29" t="s">
        <v>63</v>
      </c>
      <c r="J37" s="120"/>
    </row>
    <row r="38" spans="2:10" ht="17" thickBot="1">
      <c r="B38" s="30"/>
      <c r="C38" s="68" t="s">
        <v>58</v>
      </c>
      <c r="D38" s="31" t="s">
        <v>5</v>
      </c>
      <c r="E38" s="29">
        <v>4444.4444439999997</v>
      </c>
      <c r="F38" s="26"/>
      <c r="G38" s="26"/>
      <c r="H38" s="26"/>
      <c r="I38" s="29" t="s">
        <v>63</v>
      </c>
      <c r="J38" s="120"/>
    </row>
    <row r="39" spans="2:10" ht="17" thickBot="1">
      <c r="B39" s="30"/>
      <c r="C39" s="69" t="s">
        <v>57</v>
      </c>
      <c r="D39" s="31" t="s">
        <v>5</v>
      </c>
      <c r="E39" s="72">
        <v>0</v>
      </c>
      <c r="F39" s="26"/>
      <c r="G39" s="26"/>
      <c r="H39" s="26"/>
      <c r="I39" s="29" t="s">
        <v>63</v>
      </c>
      <c r="J39" s="120"/>
    </row>
    <row r="40" spans="2:10" ht="17" thickBot="1">
      <c r="B40" s="33"/>
      <c r="C40" s="34"/>
      <c r="D40" s="34"/>
      <c r="E40" s="34"/>
      <c r="F40" s="34"/>
      <c r="G40" s="34"/>
      <c r="H40" s="34"/>
      <c r="I40" s="34"/>
      <c r="J40" s="3"/>
    </row>
    <row r="41" spans="2:10">
      <c r="B41" s="28"/>
      <c r="C41" s="28"/>
      <c r="D41" s="28"/>
      <c r="E41" s="28"/>
      <c r="F41" s="28"/>
      <c r="G41" s="28"/>
      <c r="H41" s="28"/>
      <c r="I41" s="28"/>
    </row>
    <row r="42" spans="2:10" ht="20" customHeight="1">
      <c r="B42" s="12"/>
      <c r="C42" s="12"/>
      <c r="D42" s="12"/>
      <c r="E42" s="12"/>
      <c r="F42" s="12"/>
      <c r="G42" s="12"/>
      <c r="H42" s="12"/>
      <c r="I42" s="12"/>
    </row>
    <row r="43" spans="2:10">
      <c r="B43" s="12"/>
      <c r="C43" s="12"/>
      <c r="D43" s="12"/>
      <c r="E43" s="12"/>
      <c r="F43" s="12"/>
      <c r="G43" s="12"/>
      <c r="H43" s="12"/>
      <c r="I43" s="12"/>
    </row>
    <row r="44" spans="2:10">
      <c r="B44" s="12"/>
      <c r="C44" s="12"/>
      <c r="D44" s="12"/>
      <c r="E44" s="12"/>
      <c r="F44" s="12"/>
      <c r="G44" s="12"/>
      <c r="H44" s="12"/>
      <c r="I44" s="12"/>
    </row>
    <row r="45" spans="2:10">
      <c r="B45" s="12"/>
      <c r="C45" s="12"/>
      <c r="D45" s="12"/>
      <c r="E45" s="12"/>
      <c r="F45" s="12"/>
      <c r="G45" s="12"/>
      <c r="H45" s="12"/>
      <c r="I45" s="12"/>
    </row>
    <row r="46" spans="2:10">
      <c r="B46" s="12"/>
      <c r="C46" s="12"/>
      <c r="D46" s="12"/>
      <c r="E46" s="12"/>
      <c r="F46" s="12"/>
      <c r="G46" s="12"/>
      <c r="H46" s="12"/>
      <c r="I46" s="12"/>
    </row>
    <row r="47" spans="2:10">
      <c r="B47" s="12"/>
      <c r="C47" s="12"/>
      <c r="D47" s="12"/>
      <c r="E47" s="12"/>
      <c r="F47" s="12"/>
      <c r="G47" s="12"/>
      <c r="H47" s="12"/>
      <c r="I47" s="12"/>
    </row>
    <row r="48" spans="2:10">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row r="53" spans="2:9">
      <c r="B53" s="12"/>
      <c r="C53" s="12"/>
      <c r="D53" s="12"/>
      <c r="E53" s="12"/>
      <c r="F53" s="12"/>
      <c r="G53" s="12"/>
      <c r="H53" s="12"/>
      <c r="I53"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1" sqref="O21"/>
    </sheetView>
  </sheetViews>
  <sheetFormatPr baseColWidth="10" defaultColWidth="10.7109375" defaultRowHeight="16"/>
  <cols>
    <col min="1" max="1" width="3.28515625" style="28" customWidth="1"/>
    <col min="2" max="2" width="3.42578125" style="28" customWidth="1"/>
    <col min="3" max="3" width="43.140625" style="28" customWidth="1"/>
    <col min="4" max="4" width="16.42578125" style="28" hidden="1" customWidth="1"/>
    <col min="5" max="5" width="13.85546875" style="28" hidden="1" customWidth="1"/>
    <col min="6" max="6" width="12.42578125" style="28" customWidth="1"/>
    <col min="7" max="7" width="2.7109375" style="28" customWidth="1"/>
    <col min="8" max="8" width="13.28515625" style="28" customWidth="1"/>
    <col min="9" max="9" width="2.42578125" style="28" customWidth="1"/>
    <col min="10" max="10" width="1.85546875" style="28" customWidth="1"/>
    <col min="11" max="11" width="13" style="28" customWidth="1"/>
    <col min="12" max="12" width="2.7109375" style="28" customWidth="1"/>
    <col min="13" max="13" width="13" style="28" customWidth="1"/>
    <col min="14" max="14" width="2.140625" style="28" customWidth="1"/>
    <col min="15" max="15" width="55" style="28" customWidth="1"/>
    <col min="16" max="16384" width="10.7109375" style="28"/>
  </cols>
  <sheetData>
    <row r="1" spans="2:15" ht="17" thickBot="1"/>
    <row r="2" spans="2:15">
      <c r="B2" s="25"/>
      <c r="C2" s="36"/>
      <c r="D2" s="36"/>
      <c r="E2" s="36"/>
      <c r="F2" s="36"/>
      <c r="G2" s="36"/>
      <c r="H2" s="36"/>
      <c r="I2" s="36"/>
      <c r="J2" s="36"/>
      <c r="K2" s="36"/>
      <c r="L2" s="36"/>
      <c r="M2" s="36"/>
      <c r="N2" s="36"/>
      <c r="O2" s="36"/>
    </row>
    <row r="3" spans="2:15" s="19" customFormat="1">
      <c r="B3" s="35"/>
      <c r="C3" s="112" t="s">
        <v>89</v>
      </c>
      <c r="D3" s="13"/>
      <c r="E3" s="13"/>
      <c r="F3" s="112" t="s">
        <v>16</v>
      </c>
      <c r="G3" s="112"/>
      <c r="H3" s="112" t="s">
        <v>82</v>
      </c>
      <c r="I3" s="112"/>
      <c r="J3" s="112"/>
      <c r="K3" s="112" t="s">
        <v>101</v>
      </c>
      <c r="L3" s="112"/>
      <c r="M3" s="112" t="s">
        <v>146</v>
      </c>
      <c r="N3" s="112"/>
      <c r="O3" s="112" t="s">
        <v>95</v>
      </c>
    </row>
    <row r="4" spans="2:15">
      <c r="B4" s="30"/>
      <c r="C4" s="37"/>
      <c r="D4" s="37"/>
      <c r="E4" s="37"/>
      <c r="F4" s="37"/>
      <c r="G4" s="37"/>
      <c r="H4" s="38"/>
      <c r="I4" s="38"/>
      <c r="J4" s="14"/>
      <c r="K4" s="13"/>
      <c r="L4" s="118"/>
      <c r="M4" s="13"/>
      <c r="N4" s="13"/>
      <c r="O4" s="13"/>
    </row>
    <row r="5" spans="2:15" ht="17" thickBot="1">
      <c r="B5" s="30"/>
      <c r="C5" s="66" t="s">
        <v>90</v>
      </c>
      <c r="D5" s="66"/>
      <c r="E5" s="66"/>
      <c r="F5" s="66"/>
      <c r="G5" s="66"/>
      <c r="H5" s="14"/>
      <c r="I5" s="14"/>
      <c r="J5" s="14"/>
      <c r="O5" s="26"/>
    </row>
    <row r="6" spans="2:15" ht="17" thickBot="1">
      <c r="B6" s="30"/>
      <c r="C6" s="142" t="s">
        <v>120</v>
      </c>
      <c r="D6" s="66"/>
      <c r="E6" s="66"/>
      <c r="F6" s="143" t="s">
        <v>5</v>
      </c>
      <c r="G6" s="66"/>
      <c r="H6" s="163">
        <f>K6</f>
        <v>0.17</v>
      </c>
      <c r="I6" s="14"/>
      <c r="J6" s="14"/>
      <c r="K6" s="144">
        <f>Notes!E9</f>
        <v>0.17</v>
      </c>
      <c r="O6" s="26"/>
    </row>
    <row r="7" spans="2:15" ht="17" thickBot="1">
      <c r="B7" s="30"/>
      <c r="C7" s="39" t="s">
        <v>30</v>
      </c>
      <c r="D7" s="39"/>
      <c r="E7" s="39"/>
      <c r="F7" s="143" t="s">
        <v>114</v>
      </c>
      <c r="G7" s="113"/>
      <c r="H7" s="182">
        <f>K7</f>
        <v>20</v>
      </c>
      <c r="I7" s="41"/>
      <c r="J7" s="38"/>
      <c r="K7" s="144">
        <f>Notes!E23</f>
        <v>20</v>
      </c>
      <c r="O7" s="151" t="s">
        <v>118</v>
      </c>
    </row>
    <row r="8" spans="2:15">
      <c r="B8" s="30"/>
      <c r="C8" s="65"/>
      <c r="D8" s="65"/>
      <c r="E8" s="65"/>
      <c r="H8" s="44"/>
      <c r="I8" s="44"/>
      <c r="J8" s="44"/>
      <c r="O8" s="151" t="s">
        <v>119</v>
      </c>
    </row>
    <row r="9" spans="2:15" ht="17" thickBot="1">
      <c r="B9" s="30"/>
      <c r="C9" s="66" t="s">
        <v>8</v>
      </c>
      <c r="D9" s="66"/>
      <c r="E9" s="66"/>
      <c r="F9" s="66"/>
      <c r="G9" s="66"/>
      <c r="H9" s="15"/>
      <c r="I9" s="15"/>
      <c r="J9" s="15"/>
      <c r="O9" s="26"/>
    </row>
    <row r="10" spans="2:15" ht="17" thickBot="1">
      <c r="B10" s="30"/>
      <c r="C10" s="45" t="s">
        <v>1</v>
      </c>
      <c r="D10" s="45"/>
      <c r="E10" s="45"/>
      <c r="F10" s="40" t="s">
        <v>2</v>
      </c>
      <c r="G10" s="41"/>
      <c r="H10" s="170">
        <f>M10</f>
        <v>0.5</v>
      </c>
      <c r="I10" s="44"/>
      <c r="J10" s="44"/>
      <c r="M10" s="163">
        <f>Notes!E72</f>
        <v>0.5</v>
      </c>
      <c r="O10" s="77"/>
    </row>
    <row r="11" spans="2:15" ht="17" thickBot="1">
      <c r="B11" s="30"/>
      <c r="C11" s="48" t="s">
        <v>6</v>
      </c>
      <c r="D11" s="48"/>
      <c r="E11" s="48"/>
      <c r="F11" s="40" t="s">
        <v>2</v>
      </c>
      <c r="G11" s="41"/>
      <c r="H11" s="78">
        <f>K11</f>
        <v>25</v>
      </c>
      <c r="I11" s="44"/>
      <c r="J11" s="44"/>
      <c r="K11" s="72">
        <f>Notes!E60</f>
        <v>25</v>
      </c>
      <c r="O11" s="26"/>
    </row>
    <row r="12" spans="2:15" ht="17" thickBot="1">
      <c r="B12" s="30"/>
      <c r="C12" s="117" t="s">
        <v>93</v>
      </c>
      <c r="D12" s="42"/>
      <c r="E12" s="42"/>
      <c r="F12" s="40" t="s">
        <v>4</v>
      </c>
      <c r="G12" s="41"/>
      <c r="H12" s="49">
        <f>K12</f>
        <v>0.2</v>
      </c>
      <c r="I12" s="43"/>
      <c r="J12" s="43"/>
      <c r="K12" s="72">
        <f>Notes!E40</f>
        <v>0.2</v>
      </c>
      <c r="O12" s="165" t="s">
        <v>124</v>
      </c>
    </row>
    <row r="13" spans="2:15">
      <c r="B13" s="30"/>
      <c r="C13" s="66"/>
      <c r="D13" s="66"/>
      <c r="E13" s="66"/>
      <c r="F13" s="66"/>
      <c r="G13" s="66"/>
      <c r="H13" s="16"/>
      <c r="I13" s="16"/>
      <c r="J13" s="15"/>
      <c r="O13" s="108"/>
    </row>
    <row r="14" spans="2:15" ht="17" thickBot="1">
      <c r="B14" s="30"/>
      <c r="C14" s="17" t="s">
        <v>91</v>
      </c>
      <c r="D14" s="17"/>
      <c r="E14" s="17"/>
      <c r="F14" s="17"/>
      <c r="G14" s="66"/>
      <c r="H14" s="16"/>
      <c r="I14" s="16"/>
      <c r="J14" s="15"/>
      <c r="O14" s="108"/>
    </row>
    <row r="15" spans="2:15" ht="17" thickBot="1">
      <c r="B15" s="30"/>
      <c r="C15" s="110" t="s">
        <v>87</v>
      </c>
      <c r="D15" s="17"/>
      <c r="E15" s="17"/>
      <c r="F15" s="79" t="s">
        <v>36</v>
      </c>
      <c r="G15" s="114"/>
      <c r="H15" s="152">
        <f>K15</f>
        <v>17420000</v>
      </c>
      <c r="I15" s="153"/>
      <c r="J15" s="44"/>
      <c r="K15" s="154">
        <f>K16*H7*1000+K20</f>
        <v>17420000</v>
      </c>
      <c r="L15" s="55"/>
      <c r="N15" s="44"/>
      <c r="O15" s="26"/>
    </row>
    <row r="16" spans="2:15" ht="17" thickBot="1">
      <c r="B16" s="30"/>
      <c r="C16" s="111" t="s">
        <v>10</v>
      </c>
      <c r="D16" s="50"/>
      <c r="E16" s="50"/>
      <c r="F16" s="109" t="s">
        <v>86</v>
      </c>
      <c r="G16" s="113"/>
      <c r="H16" s="49">
        <f>K16</f>
        <v>821</v>
      </c>
      <c r="I16" s="44"/>
      <c r="J16" s="44"/>
      <c r="K16" s="47">
        <f>SUM(K17,K18,K19)</f>
        <v>821</v>
      </c>
      <c r="L16" s="44"/>
      <c r="N16" s="44"/>
      <c r="O16" s="128"/>
    </row>
    <row r="17" spans="2:15" ht="17" thickBot="1">
      <c r="B17" s="30"/>
      <c r="C17" s="141" t="s">
        <v>103</v>
      </c>
      <c r="D17" s="51"/>
      <c r="E17" s="51"/>
      <c r="F17" s="109" t="s">
        <v>86</v>
      </c>
      <c r="G17" s="113"/>
      <c r="H17" s="44"/>
      <c r="I17" s="44"/>
      <c r="J17" s="44"/>
      <c r="K17" s="47">
        <f>Notes!F117</f>
        <v>440</v>
      </c>
      <c r="L17" s="44"/>
      <c r="O17" s="128"/>
    </row>
    <row r="18" spans="2:15" ht="17" thickBot="1">
      <c r="B18" s="30"/>
      <c r="C18" s="141" t="s">
        <v>102</v>
      </c>
      <c r="D18" s="51"/>
      <c r="E18" s="51"/>
      <c r="F18" s="109" t="s">
        <v>86</v>
      </c>
      <c r="G18" s="113"/>
      <c r="H18" s="44"/>
      <c r="I18" s="44"/>
      <c r="J18" s="44"/>
      <c r="K18" s="47">
        <f>Notes!F118</f>
        <v>84</v>
      </c>
      <c r="L18" s="44"/>
      <c r="O18" s="128"/>
    </row>
    <row r="19" spans="2:15" ht="17" thickBot="1">
      <c r="B19" s="30"/>
      <c r="C19" s="141" t="s">
        <v>104</v>
      </c>
      <c r="D19" s="52"/>
      <c r="E19" s="52"/>
      <c r="F19" s="109" t="s">
        <v>86</v>
      </c>
      <c r="G19" s="113"/>
      <c r="H19" s="44"/>
      <c r="I19" s="44"/>
      <c r="J19" s="44"/>
      <c r="K19" s="47">
        <f>Notes!F119</f>
        <v>297</v>
      </c>
      <c r="L19" s="44"/>
      <c r="O19" s="128"/>
    </row>
    <row r="20" spans="2:15" ht="17" thickBot="1">
      <c r="B20" s="30"/>
      <c r="C20" s="191" t="s">
        <v>174</v>
      </c>
      <c r="D20" s="52"/>
      <c r="E20" s="52"/>
      <c r="F20" s="193" t="s">
        <v>36</v>
      </c>
      <c r="G20" s="113"/>
      <c r="H20" s="49">
        <v>0</v>
      </c>
      <c r="I20" s="44"/>
      <c r="J20" s="44"/>
      <c r="K20" s="47">
        <f>K21*H7*1000</f>
        <v>1000000</v>
      </c>
      <c r="L20" s="44"/>
      <c r="O20" s="194" t="s">
        <v>177</v>
      </c>
    </row>
    <row r="21" spans="2:15" ht="17" thickBot="1">
      <c r="B21" s="30"/>
      <c r="C21" s="191" t="s">
        <v>153</v>
      </c>
      <c r="D21" s="52"/>
      <c r="E21" s="52"/>
      <c r="F21" s="193" t="s">
        <v>173</v>
      </c>
      <c r="G21" s="113"/>
      <c r="H21" s="44"/>
      <c r="I21" s="44"/>
      <c r="J21" s="44"/>
      <c r="K21" s="47">
        <f>Notes!F120</f>
        <v>50</v>
      </c>
      <c r="L21" s="44"/>
      <c r="O21" s="128"/>
    </row>
    <row r="22" spans="2:15" ht="17" thickBot="1">
      <c r="B22" s="30"/>
      <c r="C22" s="116" t="s">
        <v>92</v>
      </c>
      <c r="D22" s="53"/>
      <c r="E22" s="53"/>
      <c r="F22" s="109" t="s">
        <v>59</v>
      </c>
      <c r="G22" s="113"/>
      <c r="H22" s="155">
        <f>K22</f>
        <v>318000</v>
      </c>
      <c r="I22" s="156"/>
      <c r="J22" s="44"/>
      <c r="K22" s="155">
        <f>K23*H7*1000</f>
        <v>318000</v>
      </c>
      <c r="O22" s="129"/>
    </row>
    <row r="23" spans="2:15" ht="17" thickBot="1">
      <c r="B23" s="30"/>
      <c r="C23" s="116" t="s">
        <v>92</v>
      </c>
      <c r="D23" s="56"/>
      <c r="E23" s="56"/>
      <c r="F23" s="109" t="s">
        <v>88</v>
      </c>
      <c r="G23" s="113"/>
      <c r="H23" s="46">
        <f>K23</f>
        <v>15.899999999999999</v>
      </c>
      <c r="I23" s="44"/>
      <c r="J23" s="44"/>
      <c r="K23" s="46">
        <f>Notes!E128</f>
        <v>15.899999999999999</v>
      </c>
      <c r="L23" s="54"/>
      <c r="M23" s="54"/>
      <c r="N23" s="54"/>
      <c r="O23" s="130"/>
    </row>
    <row r="24" spans="2:15" ht="17" thickBot="1">
      <c r="B24" s="30"/>
      <c r="C24" s="71" t="s">
        <v>62</v>
      </c>
      <c r="D24" s="57"/>
      <c r="E24" s="57"/>
      <c r="F24" s="76" t="s">
        <v>67</v>
      </c>
      <c r="G24" s="115"/>
      <c r="H24" s="47">
        <f>K24</f>
        <v>0</v>
      </c>
      <c r="I24" s="44"/>
      <c r="J24" s="44"/>
      <c r="K24" s="47">
        <v>0</v>
      </c>
      <c r="L24" s="44"/>
      <c r="M24" s="54"/>
      <c r="N24" s="54"/>
      <c r="O24" s="128"/>
    </row>
    <row r="25" spans="2:15" ht="17" thickBot="1">
      <c r="B25" s="30"/>
      <c r="C25" s="145" t="s">
        <v>54</v>
      </c>
      <c r="D25" s="57"/>
      <c r="E25" s="57"/>
      <c r="F25" s="143" t="s">
        <v>5</v>
      </c>
      <c r="G25" s="115"/>
      <c r="H25" s="47">
        <f>K25</f>
        <v>0.05</v>
      </c>
      <c r="I25" s="44"/>
      <c r="J25" s="44"/>
      <c r="K25" s="47">
        <v>0.05</v>
      </c>
      <c r="L25" s="44"/>
      <c r="M25" s="54"/>
      <c r="N25" s="54"/>
      <c r="O25" s="128"/>
    </row>
    <row r="26" spans="2:15">
      <c r="B26" s="30"/>
      <c r="C26" s="145"/>
      <c r="O26" s="80"/>
    </row>
    <row r="27" spans="2:15">
      <c r="B27"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C28" sqref="C28"/>
    </sheetView>
  </sheetViews>
  <sheetFormatPr baseColWidth="10" defaultColWidth="33.140625" defaultRowHeight="16"/>
  <cols>
    <col min="1" max="1" width="3.42578125" style="81" customWidth="1"/>
    <col min="2" max="2" width="3" style="81" customWidth="1"/>
    <col min="3" max="3" width="27.85546875" style="81" customWidth="1"/>
    <col min="4" max="4" width="16.140625" style="81" customWidth="1"/>
    <col min="5" max="5" width="14" style="81" customWidth="1"/>
    <col min="6" max="6" width="13.28515625" style="81" customWidth="1"/>
    <col min="7" max="8" width="12.7109375" style="82" customWidth="1"/>
    <col min="9" max="9" width="32.42578125" style="82" customWidth="1"/>
    <col min="10" max="10" width="76.42578125" style="81" customWidth="1"/>
    <col min="11" max="16384" width="33.140625" style="81"/>
  </cols>
  <sheetData>
    <row r="1" spans="2:11" ht="17" thickBot="1"/>
    <row r="2" spans="2:11">
      <c r="B2" s="83"/>
      <c r="C2" s="84"/>
      <c r="D2" s="84"/>
      <c r="E2" s="84"/>
      <c r="F2" s="84"/>
      <c r="G2" s="85"/>
      <c r="H2" s="85"/>
      <c r="I2" s="85"/>
      <c r="J2" s="84"/>
    </row>
    <row r="3" spans="2:11">
      <c r="B3" s="86"/>
      <c r="C3" s="19" t="s">
        <v>24</v>
      </c>
      <c r="D3" s="19"/>
      <c r="E3" s="19"/>
      <c r="F3" s="19"/>
      <c r="G3" s="22"/>
      <c r="H3" s="22"/>
      <c r="I3" s="22"/>
    </row>
    <row r="4" spans="2:11">
      <c r="B4" s="86"/>
    </row>
    <row r="5" spans="2:11">
      <c r="B5" s="87"/>
      <c r="C5" s="20" t="s">
        <v>31</v>
      </c>
      <c r="D5" s="20" t="s">
        <v>0</v>
      </c>
      <c r="E5" s="20" t="s">
        <v>21</v>
      </c>
      <c r="F5" s="20" t="s">
        <v>32</v>
      </c>
      <c r="G5" s="23" t="s">
        <v>33</v>
      </c>
      <c r="H5" s="23" t="s">
        <v>96</v>
      </c>
      <c r="I5" s="23" t="s">
        <v>100</v>
      </c>
      <c r="J5" s="20" t="s">
        <v>18</v>
      </c>
    </row>
    <row r="6" spans="2:11">
      <c r="B6" s="86"/>
      <c r="C6" s="19"/>
      <c r="D6" s="19"/>
      <c r="E6" s="19"/>
      <c r="F6" s="19"/>
      <c r="G6" s="22"/>
      <c r="H6" s="22"/>
      <c r="I6" s="22"/>
      <c r="J6" s="19"/>
    </row>
    <row r="7" spans="2:11">
      <c r="B7" s="86"/>
      <c r="C7" s="88" t="s">
        <v>6</v>
      </c>
      <c r="D7" s="140" t="s">
        <v>108</v>
      </c>
      <c r="E7" s="140" t="s">
        <v>109</v>
      </c>
      <c r="F7" s="150" t="s">
        <v>110</v>
      </c>
      <c r="G7" s="150" t="s">
        <v>111</v>
      </c>
      <c r="H7" s="150" t="s">
        <v>110</v>
      </c>
      <c r="I7" s="139" t="s">
        <v>113</v>
      </c>
      <c r="J7" s="138" t="s">
        <v>112</v>
      </c>
    </row>
    <row r="8" spans="2:11">
      <c r="B8" s="86"/>
      <c r="C8" s="89" t="s">
        <v>10</v>
      </c>
      <c r="F8" s="82"/>
    </row>
    <row r="9" spans="2:11">
      <c r="B9" s="86"/>
      <c r="C9" s="89" t="s">
        <v>9</v>
      </c>
      <c r="F9" s="82"/>
    </row>
    <row r="10" spans="2:11">
      <c r="B10" s="86"/>
      <c r="C10" s="89" t="s">
        <v>11</v>
      </c>
      <c r="F10" s="82"/>
    </row>
    <row r="11" spans="2:11">
      <c r="B11" s="86"/>
      <c r="C11" s="149" t="s">
        <v>107</v>
      </c>
      <c r="F11" s="82"/>
    </row>
    <row r="12" spans="2:11">
      <c r="B12" s="86"/>
      <c r="C12" s="149" t="s">
        <v>54</v>
      </c>
      <c r="F12" s="82"/>
    </row>
    <row r="13" spans="2:11">
      <c r="B13" s="86"/>
    </row>
    <row r="14" spans="2:11">
      <c r="B14" s="86"/>
      <c r="C14" s="158"/>
      <c r="D14" s="159"/>
      <c r="E14" s="160"/>
      <c r="F14" s="161"/>
      <c r="G14" s="161"/>
      <c r="H14" s="161"/>
      <c r="I14" s="161"/>
      <c r="J14" s="162"/>
      <c r="K14" s="157"/>
    </row>
    <row r="15" spans="2:11">
      <c r="B15" s="86"/>
      <c r="K15" s="157"/>
    </row>
    <row r="16" spans="2:11">
      <c r="B16" s="86"/>
      <c r="C16" s="167" t="s">
        <v>108</v>
      </c>
      <c r="D16" s="167" t="s">
        <v>109</v>
      </c>
      <c r="E16" s="183">
        <v>43076</v>
      </c>
      <c r="F16" s="184">
        <v>42744</v>
      </c>
      <c r="G16" s="167"/>
      <c r="H16" s="167" t="s">
        <v>139</v>
      </c>
      <c r="I16" s="167" t="s">
        <v>140</v>
      </c>
      <c r="J16" s="88"/>
    </row>
    <row r="17" spans="2:10">
      <c r="B17" s="86"/>
      <c r="C17" s="166" t="s">
        <v>106</v>
      </c>
      <c r="D17" s="167" t="s">
        <v>109</v>
      </c>
      <c r="E17" s="167">
        <v>2018</v>
      </c>
      <c r="F17" s="168" t="s">
        <v>126</v>
      </c>
      <c r="G17" s="168" t="s">
        <v>127</v>
      </c>
      <c r="H17" s="169" t="s">
        <v>128</v>
      </c>
      <c r="J17" s="90"/>
    </row>
    <row r="18" spans="2:10">
      <c r="B18" s="86"/>
      <c r="C18" s="140" t="s">
        <v>44</v>
      </c>
    </row>
    <row r="19" spans="2:10">
      <c r="B19" s="86"/>
    </row>
    <row r="20" spans="2:10">
      <c r="B20" s="86"/>
      <c r="C20" s="167" t="s">
        <v>169</v>
      </c>
      <c r="D20" s="167"/>
      <c r="E20" s="167" t="s">
        <v>170</v>
      </c>
      <c r="F20" s="189">
        <v>2017</v>
      </c>
      <c r="G20" s="184"/>
      <c r="H20" s="167">
        <v>2019</v>
      </c>
      <c r="I20" s="167" t="s">
        <v>171</v>
      </c>
      <c r="J20" s="167"/>
    </row>
    <row r="21" spans="2:10">
      <c r="B21" s="86"/>
      <c r="C21" s="167"/>
      <c r="D21" s="167"/>
      <c r="E21" s="167"/>
      <c r="F21" s="189"/>
      <c r="G21" s="190"/>
      <c r="H21" s="167"/>
      <c r="I21" s="167" t="s">
        <v>172</v>
      </c>
      <c r="J21" s="167"/>
    </row>
    <row r="22" spans="2:10">
      <c r="B22" s="86"/>
      <c r="C22" s="196" t="s">
        <v>180</v>
      </c>
      <c r="D22" s="196" t="s">
        <v>181</v>
      </c>
      <c r="E22" s="196" t="s">
        <v>170</v>
      </c>
      <c r="F22" s="197">
        <v>2019</v>
      </c>
      <c r="G22" s="198">
        <v>44242</v>
      </c>
      <c r="H22" s="196">
        <v>2019</v>
      </c>
      <c r="I22" s="199" t="s">
        <v>182</v>
      </c>
      <c r="J22" s="196" t="s">
        <v>183</v>
      </c>
    </row>
    <row r="23" spans="2:10">
      <c r="B23" s="86"/>
      <c r="C23" s="167"/>
      <c r="D23" s="167"/>
      <c r="E23" s="167"/>
      <c r="F23" s="189"/>
      <c r="G23" s="190"/>
      <c r="H23" s="167"/>
      <c r="I23" s="167"/>
      <c r="J23" s="167"/>
    </row>
    <row r="24" spans="2:10">
      <c r="B24" s="86"/>
      <c r="C24" s="167"/>
      <c r="D24" s="167"/>
      <c r="E24" s="167"/>
      <c r="F24" s="189"/>
      <c r="G24" s="190"/>
      <c r="H24" s="167"/>
      <c r="I24" s="167"/>
      <c r="J24" s="167"/>
    </row>
    <row r="25" spans="2:10">
      <c r="B25" s="86"/>
      <c r="C25" s="167"/>
      <c r="D25" s="167"/>
      <c r="E25" s="167"/>
      <c r="F25" s="189"/>
      <c r="G25" s="184"/>
      <c r="H25" s="167"/>
      <c r="I25" s="167"/>
      <c r="J25" s="167"/>
    </row>
    <row r="26" spans="2:10">
      <c r="B26" s="86"/>
      <c r="C26" s="167"/>
      <c r="D26" s="167"/>
      <c r="E26" s="167"/>
      <c r="F26" s="189"/>
      <c r="G26" s="190"/>
      <c r="H26" s="167"/>
      <c r="I26" s="167"/>
      <c r="J26" s="167"/>
    </row>
    <row r="27" spans="2:10">
      <c r="B27" s="86"/>
      <c r="C27" s="167"/>
      <c r="D27" s="167"/>
      <c r="E27" s="167"/>
      <c r="F27" s="189"/>
      <c r="G27" s="184"/>
      <c r="H27" s="167"/>
      <c r="I27" s="167"/>
      <c r="J27" s="167"/>
    </row>
    <row r="28" spans="2:10">
      <c r="B28" s="86"/>
    </row>
    <row r="29" spans="2:10">
      <c r="B29" s="86"/>
    </row>
    <row r="30" spans="2:10">
      <c r="B30" s="86"/>
    </row>
    <row r="31" spans="2:10">
      <c r="B31" s="86"/>
    </row>
    <row r="32" spans="2:10">
      <c r="B32" s="86"/>
    </row>
  </sheetData>
  <hyperlinks>
    <hyperlink ref="H17" r:id="rId1" xr:uid="{D535C137-5B89-404E-9C2C-5EF152F0A141}"/>
    <hyperlink ref="I22" r:id="rId2" xr:uid="{830F363C-BFA5-4443-90C3-7037939197D6}"/>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C20" zoomScale="131" workbookViewId="0">
      <selection activeCell="E44" sqref="E44"/>
    </sheetView>
  </sheetViews>
  <sheetFormatPr baseColWidth="10" defaultColWidth="10.7109375" defaultRowHeight="16"/>
  <cols>
    <col min="1" max="1" width="4.42578125" style="127" customWidth="1"/>
    <col min="2" max="2" width="5.42578125" style="127" customWidth="1"/>
    <col min="3" max="3" width="10.42578125" style="127" customWidth="1"/>
    <col min="4" max="4" width="34" style="127" customWidth="1"/>
    <col min="5" max="5" width="23" style="127" customWidth="1"/>
    <col min="6" max="16384" width="10.7109375" style="127"/>
  </cols>
  <sheetData>
    <row r="1" spans="2:14" ht="17" thickBot="1"/>
    <row r="2" spans="2:14">
      <c r="B2" s="131"/>
      <c r="C2" s="132"/>
      <c r="D2" s="132"/>
      <c r="E2" s="132"/>
      <c r="F2" s="132"/>
      <c r="G2" s="132"/>
      <c r="H2" s="132"/>
      <c r="I2" s="132"/>
      <c r="J2" s="132"/>
      <c r="K2" s="132"/>
      <c r="L2" s="132"/>
      <c r="M2" s="132"/>
      <c r="N2" s="133"/>
    </row>
    <row r="3" spans="2:14" s="19" customFormat="1">
      <c r="B3" s="73"/>
      <c r="C3" s="20" t="s">
        <v>0</v>
      </c>
      <c r="D3" s="20" t="s">
        <v>99</v>
      </c>
      <c r="E3" s="20"/>
      <c r="F3" s="20"/>
      <c r="G3" s="20"/>
      <c r="H3" s="20"/>
      <c r="I3" s="20"/>
      <c r="J3" s="20"/>
      <c r="K3" s="20"/>
      <c r="L3" s="20"/>
      <c r="M3" s="20"/>
      <c r="N3" s="137"/>
    </row>
    <row r="4" spans="2:14">
      <c r="B4" s="134"/>
      <c r="N4" s="135"/>
    </row>
    <row r="5" spans="2:14">
      <c r="B5" s="134"/>
      <c r="C5" s="167" t="s">
        <v>129</v>
      </c>
      <c r="N5" s="135"/>
    </row>
    <row r="6" spans="2:14">
      <c r="B6" s="134"/>
      <c r="N6" s="135"/>
    </row>
    <row r="7" spans="2:14">
      <c r="B7" s="134"/>
      <c r="N7" s="135"/>
    </row>
    <row r="8" spans="2:14">
      <c r="B8" s="134"/>
      <c r="N8" s="135"/>
    </row>
    <row r="9" spans="2:14">
      <c r="B9" s="134"/>
      <c r="C9" s="157" t="s">
        <v>35</v>
      </c>
      <c r="E9" s="127">
        <v>0.17</v>
      </c>
      <c r="N9" s="135"/>
    </row>
    <row r="10" spans="2:14">
      <c r="B10" s="134"/>
      <c r="N10" s="135"/>
    </row>
    <row r="11" spans="2:14">
      <c r="B11" s="134"/>
      <c r="N11" s="135"/>
    </row>
    <row r="12" spans="2:14">
      <c r="B12" s="134"/>
      <c r="D12" s="136"/>
      <c r="N12" s="135"/>
    </row>
    <row r="13" spans="2:14">
      <c r="B13" s="134"/>
      <c r="N13" s="135"/>
    </row>
    <row r="14" spans="2:14">
      <c r="B14" s="134"/>
      <c r="N14" s="135"/>
    </row>
    <row r="15" spans="2:14">
      <c r="B15" s="134"/>
      <c r="N15" s="135"/>
    </row>
    <row r="16" spans="2:14">
      <c r="B16" s="134"/>
      <c r="N16" s="135"/>
    </row>
    <row r="17" spans="2:14">
      <c r="B17" s="134"/>
      <c r="N17" s="135"/>
    </row>
    <row r="18" spans="2:14">
      <c r="B18" s="134"/>
      <c r="C18" s="167" t="s">
        <v>141</v>
      </c>
      <c r="N18" s="135"/>
    </row>
    <row r="19" spans="2:14">
      <c r="B19" s="134"/>
      <c r="N19" s="135"/>
    </row>
    <row r="20" spans="2:14" s="167" customFormat="1">
      <c r="B20" s="171"/>
      <c r="D20" s="172"/>
      <c r="E20" s="172"/>
      <c r="F20" s="172"/>
      <c r="G20" s="172"/>
      <c r="N20" s="173"/>
    </row>
    <row r="21" spans="2:14" s="167" customFormat="1">
      <c r="B21" s="171"/>
      <c r="C21" s="19" t="s">
        <v>130</v>
      </c>
      <c r="D21" s="172"/>
      <c r="E21" s="172"/>
      <c r="F21" s="172"/>
      <c r="G21" s="172"/>
      <c r="N21" s="173"/>
    </row>
    <row r="22" spans="2:14" s="167" customFormat="1">
      <c r="B22" s="171"/>
      <c r="D22" s="172"/>
      <c r="E22" s="172"/>
      <c r="F22" s="172"/>
      <c r="G22" s="172"/>
      <c r="N22" s="173"/>
    </row>
    <row r="23" spans="2:14" s="167" customFormat="1">
      <c r="B23" s="171"/>
      <c r="D23" s="172" t="s">
        <v>122</v>
      </c>
      <c r="E23" s="172">
        <v>20</v>
      </c>
      <c r="F23" s="172" t="s">
        <v>121</v>
      </c>
      <c r="G23" s="172"/>
      <c r="N23" s="173"/>
    </row>
    <row r="24" spans="2:14" s="167" customFormat="1">
      <c r="B24" s="171"/>
      <c r="D24" s="172"/>
      <c r="E24" s="174">
        <f>E23*1000</f>
        <v>20000</v>
      </c>
      <c r="F24" s="172" t="s">
        <v>123</v>
      </c>
      <c r="G24" s="172"/>
      <c r="N24" s="173"/>
    </row>
    <row r="25" spans="2:14" s="167" customFormat="1">
      <c r="B25" s="171"/>
      <c r="D25" s="172"/>
      <c r="E25" s="172"/>
      <c r="F25" s="172"/>
      <c r="G25" s="172"/>
      <c r="N25" s="173"/>
    </row>
    <row r="26" spans="2:14" s="167" customFormat="1">
      <c r="B26" s="171"/>
      <c r="D26" s="172"/>
      <c r="E26" s="175"/>
      <c r="F26" s="172"/>
      <c r="G26" s="172"/>
      <c r="N26" s="173"/>
    </row>
    <row r="27" spans="2:14" s="167" customFormat="1">
      <c r="B27" s="171"/>
      <c r="D27" s="172"/>
      <c r="E27" s="176"/>
      <c r="F27" s="172"/>
      <c r="G27" s="172"/>
      <c r="N27" s="173"/>
    </row>
    <row r="28" spans="2:14" s="167" customFormat="1">
      <c r="B28" s="171"/>
      <c r="D28" s="172"/>
      <c r="E28" s="172"/>
      <c r="F28" s="172"/>
      <c r="G28" s="172"/>
      <c r="N28" s="173"/>
    </row>
    <row r="29" spans="2:14" s="167" customFormat="1">
      <c r="B29" s="171"/>
      <c r="D29" s="172"/>
      <c r="E29" s="172"/>
      <c r="F29" s="172"/>
      <c r="G29" s="172"/>
      <c r="N29" s="173"/>
    </row>
    <row r="30" spans="2:14" s="167" customFormat="1">
      <c r="B30" s="171"/>
      <c r="C30" s="167" t="s">
        <v>131</v>
      </c>
      <c r="D30" s="172"/>
      <c r="E30" s="172"/>
      <c r="F30" s="172"/>
      <c r="G30" s="172" t="s">
        <v>132</v>
      </c>
      <c r="N30" s="173"/>
    </row>
    <row r="31" spans="2:14" s="167" customFormat="1">
      <c r="B31" s="171"/>
      <c r="D31" s="172"/>
      <c r="E31" s="172"/>
      <c r="F31" s="172"/>
      <c r="G31" s="172"/>
      <c r="N31" s="173"/>
    </row>
    <row r="32" spans="2:14" s="167" customFormat="1">
      <c r="B32" s="171"/>
      <c r="D32" s="172"/>
      <c r="E32" s="172"/>
      <c r="F32" s="172"/>
      <c r="G32" s="172"/>
      <c r="N32" s="173"/>
    </row>
    <row r="33" spans="2:22" s="167" customFormat="1">
      <c r="B33" s="171"/>
      <c r="D33" s="172"/>
      <c r="E33" s="172"/>
      <c r="F33" s="172"/>
      <c r="G33" s="172"/>
      <c r="N33" s="173"/>
    </row>
    <row r="34" spans="2:22" s="167" customFormat="1">
      <c r="B34" s="171"/>
      <c r="D34" s="172" t="s">
        <v>133</v>
      </c>
      <c r="E34" s="177">
        <v>40000</v>
      </c>
      <c r="F34" s="172" t="s">
        <v>121</v>
      </c>
      <c r="G34" s="172"/>
      <c r="N34" s="173"/>
    </row>
    <row r="35" spans="2:22" s="167" customFormat="1">
      <c r="B35" s="171"/>
      <c r="D35" s="172" t="s">
        <v>134</v>
      </c>
      <c r="E35" s="177">
        <v>600000000</v>
      </c>
      <c r="F35" s="172" t="s">
        <v>98</v>
      </c>
      <c r="G35" s="172"/>
      <c r="N35" s="173"/>
    </row>
    <row r="36" spans="2:22" s="167" customFormat="1">
      <c r="B36" s="171"/>
      <c r="D36" s="172"/>
      <c r="E36" s="177"/>
      <c r="F36" s="172"/>
      <c r="G36" s="172"/>
      <c r="N36" s="173"/>
    </row>
    <row r="37" spans="2:22" s="167" customFormat="1">
      <c r="B37" s="171"/>
      <c r="D37" s="172"/>
      <c r="E37" s="172"/>
      <c r="F37" s="172"/>
      <c r="G37" s="172"/>
      <c r="N37" s="173"/>
    </row>
    <row r="38" spans="2:22" s="167" customFormat="1">
      <c r="B38" s="171"/>
      <c r="D38" s="172" t="s">
        <v>136</v>
      </c>
      <c r="E38" s="178">
        <v>10</v>
      </c>
      <c r="F38" s="178" t="s">
        <v>135</v>
      </c>
      <c r="G38" s="172"/>
      <c r="N38" s="173"/>
    </row>
    <row r="39" spans="2:22" s="167" customFormat="1">
      <c r="B39" s="171"/>
      <c r="D39" s="172" t="s">
        <v>137</v>
      </c>
      <c r="E39" s="179">
        <f>E38*E24</f>
        <v>200000</v>
      </c>
      <c r="F39" s="178" t="s">
        <v>98</v>
      </c>
      <c r="G39" s="172"/>
      <c r="N39" s="173"/>
    </row>
    <row r="40" spans="2:22" s="167" customFormat="1">
      <c r="B40" s="171"/>
      <c r="D40" s="172" t="s">
        <v>138</v>
      </c>
      <c r="E40" s="180">
        <f>E39/1000000</f>
        <v>0.2</v>
      </c>
      <c r="F40" s="178" t="s">
        <v>4</v>
      </c>
      <c r="G40" s="172"/>
      <c r="N40" s="173"/>
    </row>
    <row r="41" spans="2:22" s="167" customFormat="1">
      <c r="B41" s="171"/>
      <c r="E41" s="181"/>
      <c r="F41" s="178"/>
      <c r="G41" s="172"/>
      <c r="N41" s="173"/>
    </row>
    <row r="42" spans="2:22" s="167" customFormat="1">
      <c r="B42" s="171"/>
      <c r="D42" s="172"/>
      <c r="E42" s="172"/>
      <c r="F42" s="172"/>
      <c r="G42" s="172"/>
      <c r="N42" s="173"/>
    </row>
    <row r="43" spans="2:22" s="167" customFormat="1">
      <c r="B43" s="171"/>
      <c r="D43" s="172"/>
      <c r="E43" s="172"/>
      <c r="F43" s="172"/>
      <c r="G43" s="172"/>
      <c r="N43" s="173"/>
    </row>
    <row r="44" spans="2:22" s="167" customFormat="1">
      <c r="B44" s="171"/>
      <c r="D44" s="172"/>
      <c r="E44" s="172"/>
      <c r="F44" s="172"/>
      <c r="G44" s="172"/>
      <c r="N44" s="173"/>
    </row>
    <row r="45" spans="2:22" s="167" customFormat="1">
      <c r="B45" s="171"/>
      <c r="D45" s="172"/>
      <c r="E45" s="172"/>
      <c r="F45" s="172"/>
      <c r="G45" s="172"/>
      <c r="N45" s="173"/>
      <c r="V45" s="167">
        <f>0.8*755</f>
        <v>604</v>
      </c>
    </row>
    <row r="46" spans="2:22" s="167" customFormat="1">
      <c r="B46" s="171"/>
      <c r="D46" s="172"/>
      <c r="E46" s="172"/>
      <c r="F46" s="172"/>
      <c r="G46" s="172"/>
      <c r="N46" s="173"/>
    </row>
    <row r="47" spans="2:22" s="167" customFormat="1">
      <c r="B47" s="171"/>
      <c r="D47" s="172"/>
      <c r="E47" s="172"/>
      <c r="F47" s="172"/>
      <c r="G47" s="172"/>
      <c r="N47" s="173"/>
    </row>
    <row r="48" spans="2:22" s="167" customFormat="1">
      <c r="B48" s="171"/>
      <c r="D48" s="172"/>
      <c r="E48" s="172"/>
      <c r="F48" s="172"/>
      <c r="G48" s="172"/>
      <c r="N48" s="173"/>
    </row>
    <row r="49" spans="2:14" s="167" customFormat="1">
      <c r="B49" s="171"/>
      <c r="D49" s="172"/>
      <c r="E49" s="172"/>
      <c r="F49" s="172"/>
      <c r="G49" s="172"/>
      <c r="N49" s="173"/>
    </row>
    <row r="50" spans="2:14" s="167" customFormat="1">
      <c r="B50" s="171"/>
      <c r="D50" s="172"/>
      <c r="E50" s="172"/>
      <c r="F50" s="172"/>
      <c r="G50" s="172"/>
      <c r="N50" s="173"/>
    </row>
    <row r="51" spans="2:14" s="167" customFormat="1">
      <c r="B51" s="171"/>
      <c r="D51" s="172"/>
      <c r="E51" s="172"/>
      <c r="F51" s="172"/>
      <c r="G51" s="172"/>
      <c r="N51" s="173"/>
    </row>
    <row r="52" spans="2:14" s="167" customFormat="1">
      <c r="B52" s="171"/>
      <c r="D52" s="172"/>
      <c r="E52" s="172"/>
      <c r="F52" s="172"/>
      <c r="G52" s="172"/>
      <c r="I52" s="97"/>
      <c r="N52" s="173"/>
    </row>
    <row r="53" spans="2:14" s="167" customFormat="1">
      <c r="B53" s="171"/>
      <c r="D53" s="172"/>
      <c r="E53" s="172"/>
      <c r="F53" s="172"/>
      <c r="G53" s="172"/>
      <c r="N53" s="173"/>
    </row>
    <row r="54" spans="2:14" s="167" customFormat="1">
      <c r="B54" s="171"/>
      <c r="D54" s="172"/>
      <c r="E54" s="172"/>
      <c r="F54" s="172"/>
      <c r="G54" s="172"/>
      <c r="N54" s="173"/>
    </row>
    <row r="55" spans="2:14" s="167" customFormat="1">
      <c r="B55" s="171"/>
      <c r="D55" s="172"/>
      <c r="E55" s="172"/>
      <c r="F55" s="172"/>
      <c r="G55" s="172"/>
      <c r="N55" s="173"/>
    </row>
    <row r="56" spans="2:14">
      <c r="B56" s="134"/>
      <c r="C56" s="167" t="s">
        <v>141</v>
      </c>
      <c r="N56" s="135"/>
    </row>
    <row r="57" spans="2:14">
      <c r="B57" s="134"/>
      <c r="D57" s="167" t="s">
        <v>97</v>
      </c>
      <c r="N57" s="135"/>
    </row>
    <row r="58" spans="2:14">
      <c r="B58" s="134"/>
      <c r="D58" s="48" t="s">
        <v>6</v>
      </c>
      <c r="E58" s="127">
        <v>20</v>
      </c>
      <c r="F58" s="167" t="s">
        <v>2</v>
      </c>
      <c r="N58" s="135"/>
    </row>
    <row r="59" spans="2:14">
      <c r="B59" s="134"/>
      <c r="E59" s="127">
        <v>30</v>
      </c>
      <c r="F59" s="167" t="s">
        <v>2</v>
      </c>
      <c r="N59" s="135"/>
    </row>
    <row r="60" spans="2:14">
      <c r="B60" s="134"/>
      <c r="D60" s="167" t="s">
        <v>142</v>
      </c>
      <c r="E60" s="167">
        <f>AVERAGE(E58,E59)</f>
        <v>25</v>
      </c>
      <c r="N60" s="135"/>
    </row>
    <row r="61" spans="2:14">
      <c r="B61" s="134"/>
      <c r="N61" s="135"/>
    </row>
    <row r="62" spans="2:14">
      <c r="B62" s="134"/>
      <c r="N62" s="135"/>
    </row>
    <row r="63" spans="2:14">
      <c r="B63" s="134"/>
      <c r="N63" s="135"/>
    </row>
    <row r="64" spans="2:14">
      <c r="B64" s="134"/>
      <c r="N64" s="135"/>
    </row>
    <row r="65" spans="2:14">
      <c r="B65" s="134"/>
      <c r="N65" s="135"/>
    </row>
    <row r="66" spans="2:14">
      <c r="B66" s="134"/>
      <c r="N66" s="135"/>
    </row>
    <row r="67" spans="2:14">
      <c r="B67" s="134"/>
      <c r="N67" s="135"/>
    </row>
    <row r="68" spans="2:14">
      <c r="B68" s="134"/>
      <c r="N68" s="135"/>
    </row>
    <row r="69" spans="2:14">
      <c r="B69" s="134"/>
      <c r="N69" s="135"/>
    </row>
    <row r="70" spans="2:14">
      <c r="B70" s="134"/>
      <c r="C70" s="167" t="s">
        <v>143</v>
      </c>
      <c r="N70" s="135"/>
    </row>
    <row r="71" spans="2:14">
      <c r="B71" s="134"/>
      <c r="D71" s="167" t="s">
        <v>144</v>
      </c>
      <c r="E71" s="167" t="s">
        <v>145</v>
      </c>
      <c r="N71" s="135"/>
    </row>
    <row r="72" spans="2:14">
      <c r="B72" s="134"/>
      <c r="E72" s="127">
        <v>0.5</v>
      </c>
      <c r="F72" s="167" t="s">
        <v>2</v>
      </c>
      <c r="N72" s="135"/>
    </row>
    <row r="73" spans="2:14">
      <c r="B73" s="134"/>
      <c r="N73" s="135"/>
    </row>
    <row r="74" spans="2:14">
      <c r="B74" s="134"/>
      <c r="N74" s="135"/>
    </row>
    <row r="75" spans="2:14">
      <c r="B75" s="134"/>
      <c r="N75" s="135"/>
    </row>
    <row r="76" spans="2:14">
      <c r="B76" s="134"/>
      <c r="N76" s="135"/>
    </row>
    <row r="77" spans="2:14">
      <c r="B77" s="134"/>
      <c r="N77" s="135"/>
    </row>
    <row r="78" spans="2:14">
      <c r="B78" s="134"/>
      <c r="N78" s="135"/>
    </row>
    <row r="79" spans="2:14">
      <c r="B79" s="134"/>
      <c r="N79" s="135"/>
    </row>
    <row r="80" spans="2:14">
      <c r="B80" s="134"/>
      <c r="N80" s="135"/>
    </row>
    <row r="81" spans="2:14">
      <c r="B81" s="134"/>
      <c r="N81" s="135"/>
    </row>
    <row r="82" spans="2:14">
      <c r="B82" s="134"/>
      <c r="N82" s="135"/>
    </row>
    <row r="83" spans="2:14">
      <c r="B83" s="134"/>
      <c r="N83" s="135"/>
    </row>
    <row r="84" spans="2:14">
      <c r="B84" s="134"/>
      <c r="N84" s="135"/>
    </row>
    <row r="85" spans="2:14">
      <c r="B85" s="134"/>
      <c r="N85" s="135"/>
    </row>
    <row r="86" spans="2:14">
      <c r="B86" s="134"/>
      <c r="N86" s="135"/>
    </row>
    <row r="87" spans="2:14">
      <c r="B87" s="134"/>
      <c r="N87" s="135"/>
    </row>
    <row r="88" spans="2:14">
      <c r="B88" s="134"/>
      <c r="N88" s="135"/>
    </row>
    <row r="89" spans="2:14">
      <c r="B89" s="134"/>
      <c r="N89" s="135"/>
    </row>
    <row r="90" spans="2:14">
      <c r="B90" s="134"/>
      <c r="N90" s="135"/>
    </row>
    <row r="91" spans="2:14">
      <c r="B91" s="134"/>
      <c r="N91" s="135"/>
    </row>
    <row r="92" spans="2:14">
      <c r="B92" s="134"/>
      <c r="N92" s="135"/>
    </row>
    <row r="93" spans="2:14">
      <c r="B93" s="134"/>
      <c r="N93" s="135"/>
    </row>
    <row r="94" spans="2:14">
      <c r="B94" s="134"/>
      <c r="N94" s="135"/>
    </row>
    <row r="95" spans="2:14">
      <c r="B95" s="134"/>
      <c r="N95" s="135"/>
    </row>
    <row r="96" spans="2:14">
      <c r="B96" s="134"/>
      <c r="N96" s="135"/>
    </row>
    <row r="97" spans="2:14">
      <c r="B97" s="134"/>
      <c r="N97" s="135"/>
    </row>
    <row r="98" spans="2:14">
      <c r="B98" s="134"/>
      <c r="N98" s="135"/>
    </row>
    <row r="99" spans="2:14">
      <c r="B99" s="134"/>
      <c r="N99" s="135"/>
    </row>
    <row r="100" spans="2:14">
      <c r="B100" s="134"/>
      <c r="N100" s="135"/>
    </row>
    <row r="101" spans="2:14">
      <c r="B101" s="134"/>
      <c r="N101" s="135"/>
    </row>
    <row r="102" spans="2:14">
      <c r="B102" s="134"/>
      <c r="N102" s="135"/>
    </row>
    <row r="103" spans="2:14" s="167" customFormat="1">
      <c r="B103" s="171"/>
      <c r="D103" s="172"/>
      <c r="E103" s="172"/>
      <c r="F103" s="172"/>
      <c r="G103" s="172"/>
      <c r="I103" s="172" t="s">
        <v>147</v>
      </c>
      <c r="N103" s="173"/>
    </row>
    <row r="104" spans="2:14" s="167" customFormat="1">
      <c r="B104" s="171"/>
      <c r="C104" s="19" t="s">
        <v>148</v>
      </c>
      <c r="D104" s="172"/>
      <c r="E104" s="172"/>
      <c r="F104" s="172"/>
      <c r="G104" s="172"/>
      <c r="N104" s="173"/>
    </row>
    <row r="105" spans="2:14" s="167" customFormat="1">
      <c r="B105" s="171"/>
      <c r="D105" s="172"/>
      <c r="E105" s="172"/>
      <c r="F105" s="172"/>
      <c r="G105" s="172"/>
      <c r="K105" s="185" t="s">
        <v>149</v>
      </c>
      <c r="L105" s="186">
        <f>0.83611</f>
        <v>0.83611000000000002</v>
      </c>
      <c r="M105" s="185" t="s">
        <v>150</v>
      </c>
      <c r="N105" s="173"/>
    </row>
    <row r="106" spans="2:14" s="167" customFormat="1">
      <c r="B106" s="171"/>
      <c r="C106" s="19" t="s">
        <v>151</v>
      </c>
      <c r="D106" s="172"/>
      <c r="E106" s="172"/>
      <c r="F106" s="172"/>
      <c r="G106" s="172"/>
      <c r="K106" s="185"/>
      <c r="L106" s="187" t="s">
        <v>152</v>
      </c>
      <c r="M106" s="185"/>
      <c r="N106" s="173"/>
    </row>
    <row r="107" spans="2:14" s="167" customFormat="1">
      <c r="B107" s="171"/>
      <c r="D107" s="172"/>
      <c r="E107" s="172"/>
      <c r="F107" s="172"/>
      <c r="G107" s="172"/>
      <c r="K107" s="185"/>
      <c r="L107" s="188">
        <v>42987</v>
      </c>
      <c r="M107" s="185"/>
      <c r="N107" s="173"/>
    </row>
    <row r="108" spans="2:14" s="167" customFormat="1">
      <c r="B108" s="171"/>
      <c r="D108" s="172"/>
      <c r="E108" s="172"/>
      <c r="F108" s="172"/>
      <c r="G108" s="172"/>
      <c r="N108" s="173"/>
    </row>
    <row r="109" spans="2:14" s="167" customFormat="1">
      <c r="B109" s="171"/>
      <c r="D109" s="172"/>
      <c r="E109" s="172"/>
      <c r="F109" s="172"/>
      <c r="G109" s="172"/>
      <c r="N109" s="173"/>
    </row>
    <row r="110" spans="2:14" s="167" customFormat="1">
      <c r="B110" s="171"/>
      <c r="D110" s="172"/>
      <c r="E110" s="172"/>
      <c r="F110" s="172"/>
      <c r="G110" s="172"/>
      <c r="N110" s="173"/>
    </row>
    <row r="111" spans="2:14" s="167" customFormat="1">
      <c r="B111" s="171"/>
      <c r="D111" s="172"/>
      <c r="E111" s="172"/>
      <c r="F111" s="172"/>
      <c r="G111" s="172"/>
      <c r="N111" s="173"/>
    </row>
    <row r="112" spans="2:14" s="167" customFormat="1">
      <c r="B112" s="171"/>
      <c r="D112" s="172"/>
      <c r="E112" s="172"/>
      <c r="F112" s="172"/>
      <c r="G112" s="172"/>
      <c r="N112" s="173"/>
    </row>
    <row r="113" spans="2:14" s="167" customFormat="1">
      <c r="B113" s="171"/>
      <c r="D113" s="172"/>
      <c r="E113" s="172"/>
      <c r="F113" s="172"/>
      <c r="G113" s="172"/>
      <c r="N113" s="173"/>
    </row>
    <row r="114" spans="2:14" s="167" customFormat="1">
      <c r="B114" s="171"/>
      <c r="C114" s="172" t="s">
        <v>155</v>
      </c>
      <c r="D114" s="172" t="s">
        <v>157</v>
      </c>
      <c r="E114" s="172"/>
      <c r="F114" s="172"/>
      <c r="G114" s="172"/>
      <c r="N114" s="173"/>
    </row>
    <row r="115" spans="2:14" s="167" customFormat="1">
      <c r="B115" s="171"/>
      <c r="D115" s="172"/>
      <c r="E115" s="172" t="s">
        <v>161</v>
      </c>
      <c r="F115" s="172">
        <v>871</v>
      </c>
      <c r="G115" s="172" t="s">
        <v>154</v>
      </c>
      <c r="N115" s="173"/>
    </row>
    <row r="116" spans="2:14" s="167" customFormat="1">
      <c r="B116" s="171"/>
      <c r="D116" s="172" t="s">
        <v>162</v>
      </c>
      <c r="E116" s="172"/>
      <c r="F116" s="172"/>
      <c r="G116" s="172"/>
      <c r="N116" s="173"/>
    </row>
    <row r="117" spans="2:14" s="167" customFormat="1">
      <c r="B117" s="171"/>
      <c r="D117" s="172" t="s">
        <v>163</v>
      </c>
      <c r="E117" s="172"/>
      <c r="F117" s="172">
        <v>440</v>
      </c>
      <c r="G117" s="172" t="s">
        <v>154</v>
      </c>
      <c r="N117" s="173"/>
    </row>
    <row r="118" spans="2:14" s="167" customFormat="1">
      <c r="B118" s="171"/>
      <c r="D118" s="172" t="s">
        <v>156</v>
      </c>
      <c r="E118" s="172"/>
      <c r="F118" s="172">
        <v>84</v>
      </c>
      <c r="G118" s="172" t="s">
        <v>154</v>
      </c>
      <c r="N118" s="173"/>
    </row>
    <row r="119" spans="2:14" s="167" customFormat="1">
      <c r="B119" s="171"/>
      <c r="D119" s="172" t="s">
        <v>168</v>
      </c>
      <c r="E119" s="172"/>
      <c r="F119" s="172">
        <f>F115-F117-F118-F120</f>
        <v>297</v>
      </c>
      <c r="G119" s="172" t="s">
        <v>167</v>
      </c>
      <c r="N119" s="173"/>
    </row>
    <row r="120" spans="2:14" s="167" customFormat="1">
      <c r="B120" s="171"/>
      <c r="D120" s="172" t="s">
        <v>164</v>
      </c>
      <c r="E120" s="192"/>
      <c r="F120" s="167">
        <v>50</v>
      </c>
      <c r="G120" s="172" t="s">
        <v>167</v>
      </c>
      <c r="N120" s="173"/>
    </row>
    <row r="121" spans="2:14" s="167" customFormat="1">
      <c r="B121" s="171"/>
      <c r="F121" s="167" t="s">
        <v>175</v>
      </c>
      <c r="N121" s="173"/>
    </row>
    <row r="122" spans="2:14" s="167" customFormat="1">
      <c r="B122" s="171"/>
      <c r="D122" s="172"/>
      <c r="E122" s="172"/>
      <c r="F122" s="172"/>
      <c r="G122" s="172"/>
      <c r="N122" s="173"/>
    </row>
    <row r="123" spans="2:14" s="167" customFormat="1">
      <c r="B123" s="171"/>
      <c r="D123" s="172"/>
      <c r="E123" s="172"/>
      <c r="F123" s="172"/>
      <c r="G123" s="172"/>
      <c r="N123" s="173"/>
    </row>
    <row r="124" spans="2:14" s="167" customFormat="1">
      <c r="B124" s="171"/>
      <c r="D124" s="172" t="s">
        <v>158</v>
      </c>
      <c r="E124" s="172">
        <v>14.7</v>
      </c>
      <c r="F124" s="172" t="s">
        <v>160</v>
      </c>
      <c r="G124" s="172"/>
      <c r="N124" s="173"/>
    </row>
    <row r="125" spans="2:14" s="167" customFormat="1">
      <c r="B125" s="171"/>
      <c r="D125" s="172"/>
      <c r="E125" s="172"/>
      <c r="F125" s="172" t="s">
        <v>159</v>
      </c>
      <c r="G125" s="172"/>
      <c r="N125" s="173"/>
    </row>
    <row r="126" spans="2:14" s="167" customFormat="1">
      <c r="B126" s="171"/>
      <c r="D126" s="172" t="s">
        <v>165</v>
      </c>
      <c r="E126" s="172">
        <v>30</v>
      </c>
      <c r="G126" s="172" t="s">
        <v>154</v>
      </c>
      <c r="N126" s="173"/>
    </row>
    <row r="127" spans="2:14" s="167" customFormat="1">
      <c r="B127" s="171"/>
      <c r="D127" s="172"/>
      <c r="E127" s="172"/>
      <c r="F127" s="172"/>
      <c r="G127" s="172"/>
      <c r="N127" s="173"/>
    </row>
    <row r="128" spans="2:14" s="167" customFormat="1">
      <c r="B128" s="171"/>
      <c r="D128" s="172" t="s">
        <v>166</v>
      </c>
      <c r="E128" s="172">
        <f>E124+(E126/E60)</f>
        <v>15.899999999999999</v>
      </c>
      <c r="F128" s="172" t="s">
        <v>160</v>
      </c>
      <c r="G128" s="172"/>
      <c r="N128" s="173"/>
    </row>
    <row r="129" spans="2:14" s="167" customFormat="1">
      <c r="B129" s="171"/>
      <c r="D129" s="172"/>
      <c r="E129" s="172"/>
      <c r="F129" s="172"/>
      <c r="G129" s="172"/>
      <c r="N129" s="173"/>
    </row>
    <row r="130" spans="2:14" s="167" customFormat="1">
      <c r="B130" s="171"/>
      <c r="D130" s="172"/>
      <c r="E130" s="172"/>
      <c r="F130" s="172"/>
      <c r="G130" s="172"/>
      <c r="N130" s="173"/>
    </row>
    <row r="131" spans="2:14" s="167" customFormat="1">
      <c r="B131" s="171"/>
      <c r="D131" s="172"/>
      <c r="E131" s="172"/>
      <c r="F131" s="172"/>
      <c r="G131" s="172"/>
      <c r="N131" s="173"/>
    </row>
    <row r="132" spans="2:14" s="167" customFormat="1">
      <c r="B132" s="171"/>
      <c r="D132" s="172"/>
      <c r="E132" s="172"/>
      <c r="F132" s="172"/>
      <c r="G132" s="172"/>
      <c r="N132" s="173"/>
    </row>
    <row r="133" spans="2:14" s="167" customFormat="1">
      <c r="B133" s="171"/>
      <c r="D133" s="172"/>
      <c r="E133" s="172"/>
      <c r="F133" s="172"/>
      <c r="G133" s="172"/>
      <c r="N133" s="173"/>
    </row>
    <row r="134" spans="2:14" s="167" customFormat="1">
      <c r="B134" s="171"/>
      <c r="D134" s="172"/>
      <c r="E134" s="172"/>
      <c r="F134" s="172"/>
      <c r="G134" s="172"/>
      <c r="N134" s="173"/>
    </row>
    <row r="135" spans="2:14" s="167" customFormat="1">
      <c r="B135" s="171"/>
      <c r="D135" s="172"/>
      <c r="E135" s="172"/>
      <c r="F135" s="172"/>
      <c r="G135" s="172"/>
      <c r="N135" s="173"/>
    </row>
    <row r="136" spans="2:14">
      <c r="B136" s="134"/>
      <c r="N136" s="135"/>
    </row>
    <row r="137" spans="2:14">
      <c r="B137" s="134"/>
      <c r="N137" s="135"/>
    </row>
    <row r="138" spans="2:14">
      <c r="B138" s="134"/>
      <c r="N138" s="135"/>
    </row>
    <row r="139" spans="2:14">
      <c r="B139" s="134"/>
      <c r="N139" s="135"/>
    </row>
    <row r="140" spans="2:14">
      <c r="B140" s="134"/>
      <c r="N140" s="135"/>
    </row>
    <row r="141" spans="2:14">
      <c r="B141" s="134"/>
      <c r="D141" s="167" t="s">
        <v>176</v>
      </c>
      <c r="N141" s="135"/>
    </row>
    <row r="142" spans="2:14">
      <c r="B142" s="134"/>
      <c r="F142" s="96"/>
      <c r="G142" s="96"/>
      <c r="H142" s="96"/>
      <c r="I142" s="96"/>
      <c r="J142" s="96"/>
      <c r="N142" s="135"/>
    </row>
    <row r="143" spans="2:14">
      <c r="B143" s="134"/>
      <c r="N143" s="135"/>
    </row>
    <row r="144" spans="2:14">
      <c r="B144" s="134"/>
      <c r="N144" s="135"/>
    </row>
    <row r="145" spans="2:14">
      <c r="B145" s="134"/>
      <c r="D145" s="167"/>
      <c r="N145" s="135"/>
    </row>
    <row r="146" spans="2:14">
      <c r="B146" s="134"/>
      <c r="D146" s="167"/>
      <c r="N146" s="135"/>
    </row>
    <row r="147" spans="2:14">
      <c r="B147" s="134"/>
      <c r="D147" s="167"/>
      <c r="N147" s="135"/>
    </row>
    <row r="148" spans="2:14">
      <c r="B148" s="134"/>
      <c r="N148" s="135"/>
    </row>
    <row r="149" spans="2:14">
      <c r="B149" s="134"/>
      <c r="N149" s="135"/>
    </row>
    <row r="150" spans="2:14">
      <c r="B150" s="134"/>
      <c r="N150" s="135"/>
    </row>
    <row r="151" spans="2:14">
      <c r="B151" s="134"/>
      <c r="N151" s="135"/>
    </row>
    <row r="152" spans="2:14">
      <c r="B152" s="134"/>
      <c r="N152" s="13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2023-08-01T08:04:12Z</dcterms:modified>
</cp:coreProperties>
</file>