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9"/>
  <workbookPr showInkAnnotation="0" codeName="ThisWorkbook" autoCompressPictures="0"/>
  <mc:AlternateContent xmlns:mc="http://schemas.openxmlformats.org/markup-compatibility/2006">
    <mc:Choice Requires="x15">
      <x15ac:absPath xmlns:x15ac="http://schemas.microsoft.com/office/spreadsheetml/2010/11/ac" url="/Users/roosdekok/code/etdataset/nodes_source_analyses/energy/energy/"/>
    </mc:Choice>
  </mc:AlternateContent>
  <xr:revisionPtr revIDLastSave="0" documentId="13_ncr:1_{7377CBF1-9FD3-044A-9C69-3AA022B12AFA}" xr6:coauthVersionLast="47" xr6:coauthVersionMax="47" xr10:uidLastSave="{00000000-0000-0000-0000-000000000000}"/>
  <bookViews>
    <workbookView xWindow="1480" yWindow="-22180" windowWidth="25600" windowHeight="16080" tabRatio="76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O17" i="13" l="1"/>
  <c r="G17" i="13" s="1"/>
  <c r="S21" i="13"/>
  <c r="G21" i="13"/>
  <c r="G20" i="13"/>
  <c r="E26" i="12" s="1"/>
  <c r="D19" i="16"/>
  <c r="E18" i="12"/>
  <c r="D47" i="16"/>
  <c r="O10" i="13"/>
  <c r="G10" i="13"/>
  <c r="E34" i="12" s="1"/>
  <c r="I12" i="13"/>
  <c r="G12" i="13"/>
  <c r="E33" i="12" s="1"/>
  <c r="G11" i="13"/>
  <c r="E35" i="12" s="1"/>
  <c r="S17" i="13"/>
  <c r="D165" i="16"/>
  <c r="Q11" i="13"/>
  <c r="D140" i="16"/>
  <c r="Q17" i="13"/>
  <c r="M11" i="13"/>
  <c r="K11" i="13"/>
  <c r="G16" i="13" l="1"/>
  <c r="G15" i="13" s="1"/>
  <c r="E22" i="12" s="1"/>
  <c r="G19" i="13"/>
  <c r="G18" i="13" s="1"/>
  <c r="E24" i="12" s="1"/>
</calcChain>
</file>

<file path=xl/sharedStrings.xml><?xml version="1.0" encoding="utf-8"?>
<sst xmlns="http://schemas.openxmlformats.org/spreadsheetml/2006/main" count="278" uniqueCount="177">
  <si>
    <t>Source</t>
  </si>
  <si>
    <t>years</t>
  </si>
  <si>
    <t>%</t>
  </si>
  <si>
    <t>km2</t>
  </si>
  <si>
    <t>-</t>
  </si>
  <si>
    <t>Technical lifetime</t>
  </si>
  <si>
    <t>Value</t>
  </si>
  <si>
    <t>Other</t>
  </si>
  <si>
    <t>Installation costs</t>
  </si>
  <si>
    <t>Initial investment costs</t>
  </si>
  <si>
    <t>households_supplied_per_unit</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</si>
  <si>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</si>
  <si>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</si>
  <si>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</si>
  <si>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</si>
  <si>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</si>
  <si>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</si>
  <si>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</si>
  <si>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</si>
  <si>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</si>
  <si>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</si>
  <si>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</si>
  <si>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</si>
  <si>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</si>
  <si>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EU</t>
  </si>
  <si>
    <t>IEA</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</si>
  <si>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</si>
  <si>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</si>
  <si>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</si>
  <si>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</si>
  <si>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</si>
  <si>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</si>
  <si>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</si>
  <si>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</si>
  <si>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</si>
  <si>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</si>
  <si>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Date retrieved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</si>
  <si>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</si>
  <si>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</si>
  <si>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</si>
  <si>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</si>
  <si>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</si>
  <si>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</si>
  <si>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</si>
  <si>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</si>
  <si>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</si>
  <si>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</si>
  <si>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</si>
  <si>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</si>
  <si>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</si>
  <si>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</si>
  <si>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</si>
  <si>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</si>
  <si>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</si>
  <si>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</si>
  <si>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</si>
  <si>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</si>
  <si>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</si>
  <si>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</si>
  <si>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</si>
  <si>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</si>
  <si>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</si>
  <si>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hours_maint_nl</t>
  </si>
  <si>
    <t>euro/year</t>
  </si>
  <si>
    <t>euro/FLH</t>
  </si>
  <si>
    <t>Heat output capacity</t>
  </si>
  <si>
    <t>Investment cost with ccs</t>
  </si>
  <si>
    <t>Fixed operational and maintenance costs per year</t>
  </si>
  <si>
    <t>Variable operational and maintenance costs</t>
  </si>
  <si>
    <t>Variable operational and maintenance costs for ccs</t>
  </si>
  <si>
    <t>http://www.iea.org/publications/freepublications/publication/Wind_2013_Roadmap.pdf</t>
  </si>
  <si>
    <t>US</t>
  </si>
  <si>
    <t>Irena</t>
  </si>
  <si>
    <t>http://costing.irena.org/media/2784/RE_Technologies_Cost_Analysis-WIND_POWER.pdf</t>
  </si>
  <si>
    <t>http://www.nrel.gov/docs/fy13osti/56266.pdf</t>
  </si>
  <si>
    <t>ISE</t>
  </si>
  <si>
    <t>http://www.rwe.com/web/cms/mediablob/en/1269360/data/1202906/1/rwe-innogy/sites/wind-offshore/under-construction/gwynt-y-mr/English.pdf</t>
  </si>
  <si>
    <t>rwe</t>
  </si>
  <si>
    <t>rwe: average betwwen 350-1000m</t>
  </si>
  <si>
    <t>worldenergy</t>
  </si>
  <si>
    <t>UK</t>
  </si>
  <si>
    <t>Land use of plant</t>
  </si>
  <si>
    <t xml:space="preserve">Fixed operational and maintenance </t>
  </si>
  <si>
    <t>http://www.worldenergy.org/wp-content/uploads/2013/09/WEC_J1143_CostofTECHNOLOGIES_021013_WEB_Final.pdf</t>
  </si>
  <si>
    <t>GER</t>
  </si>
  <si>
    <t>http://www.ise.fraunhofer.de/en/publications/veroeffentlichungen-pdf-dateien-en/studien-und-konzeptpapiere/study-levelized-cost-of-electricity-renewable-energies.pdf</t>
  </si>
  <si>
    <t xml:space="preserve">Land use of plant </t>
  </si>
  <si>
    <t>Initial investment cost: 80% of the total initial investment costs</t>
  </si>
  <si>
    <t>NREL</t>
  </si>
  <si>
    <t>Constuction time</t>
  </si>
  <si>
    <t>Technical</t>
  </si>
  <si>
    <t>Costs</t>
  </si>
  <si>
    <t>Parameter</t>
  </si>
  <si>
    <t>Results</t>
  </si>
  <si>
    <t>Fixed operational and maintenance costs</t>
  </si>
  <si>
    <t>Construction time</t>
  </si>
  <si>
    <t>http://www.iea.org/publications/freepublications/publication/How2GuideforWindEnergyRoadmapDevelopementandImplementation.pdf</t>
  </si>
  <si>
    <t>Author</t>
  </si>
  <si>
    <t>Legend</t>
  </si>
  <si>
    <t>Cells</t>
  </si>
  <si>
    <t>Intermediate (calculation)</t>
  </si>
  <si>
    <t>Result</t>
  </si>
  <si>
    <t>Manual input</t>
  </si>
  <si>
    <t>Reference to manual input or data input</t>
  </si>
  <si>
    <t>Tabs</t>
  </si>
  <si>
    <t>Introductory</t>
  </si>
  <si>
    <t>Dashboard</t>
  </si>
  <si>
    <t>Research data</t>
  </si>
  <si>
    <t>Sources</t>
  </si>
  <si>
    <t>Main calculations</t>
  </si>
  <si>
    <t>Additional calculations</t>
  </si>
  <si>
    <t>Output to csv</t>
  </si>
  <si>
    <t>MW</t>
  </si>
  <si>
    <t>Cost</t>
  </si>
  <si>
    <t>Comments</t>
  </si>
  <si>
    <r>
      <t>IEA</t>
    </r>
    <r>
      <rPr>
        <sz val="12"/>
        <color theme="1"/>
        <rFont val="Calibri"/>
        <family val="2"/>
        <scheme val="minor"/>
      </rPr>
      <t>a</t>
    </r>
  </si>
  <si>
    <t>IEAb</t>
  </si>
  <si>
    <t>Notes</t>
  </si>
  <si>
    <t>IEAa</t>
  </si>
  <si>
    <t>p.15</t>
  </si>
  <si>
    <t>$/W</t>
  </si>
  <si>
    <t>euro/KW</t>
  </si>
  <si>
    <t xml:space="preserve"> Initial investment costs</t>
  </si>
  <si>
    <t xml:space="preserve">         Initial investment costs</t>
  </si>
  <si>
    <t>euro/y</t>
  </si>
  <si>
    <t>Distance between turbines: 700m</t>
  </si>
  <si>
    <t>Total Initial investment costs</t>
  </si>
  <si>
    <t xml:space="preserve"> Installation costs include: transportation, installation, foundation and civil work</t>
  </si>
  <si>
    <t>Subject year</t>
  </si>
  <si>
    <t>IRENA</t>
  </si>
  <si>
    <t>p.19</t>
  </si>
  <si>
    <t>15-25</t>
  </si>
  <si>
    <t>p.51</t>
  </si>
  <si>
    <t>yr</t>
  </si>
  <si>
    <t>p.24</t>
  </si>
  <si>
    <t>Average</t>
  </si>
  <si>
    <t>p.10</t>
  </si>
  <si>
    <t>euro/kW</t>
  </si>
  <si>
    <t>p.11</t>
  </si>
  <si>
    <t>p.17</t>
  </si>
  <si>
    <t>4.29-6.08</t>
  </si>
  <si>
    <t>100-160</t>
  </si>
  <si>
    <t>$/KW</t>
  </si>
  <si>
    <t>$m/MW</t>
  </si>
  <si>
    <r>
      <t>Installation cost</t>
    </r>
    <r>
      <rPr>
        <sz val="12"/>
        <color theme="1"/>
        <rFont val="Calibri"/>
        <family val="2"/>
        <scheme val="minor"/>
      </rPr>
      <t xml:space="preserve"> (share)</t>
    </r>
  </si>
  <si>
    <t>p.viii</t>
  </si>
  <si>
    <t>Installation cost (share)</t>
  </si>
  <si>
    <t>Installation cost:  Irena: 15-25% of the initial investment cost</t>
  </si>
  <si>
    <t xml:space="preserve">                                NREL: 20% of the initial investment cost</t>
  </si>
  <si>
    <t xml:space="preserve"> Installation costs is 20% of the total initial investment cost</t>
  </si>
  <si>
    <t>350-1000</t>
  </si>
  <si>
    <t>m</t>
  </si>
  <si>
    <t xml:space="preserve">                                                     ISE: average prices between high and low investment</t>
  </si>
  <si>
    <t>IEA is used for the calculations of the total initial investment cost</t>
  </si>
  <si>
    <t>worldenergy and ISE are used to illustrate the range of the values through the countries</t>
  </si>
  <si>
    <t xml:space="preserve">                                                     worldenergy: average values $ (2012)</t>
  </si>
  <si>
    <t>p.7</t>
  </si>
  <si>
    <t>12 to 24</t>
  </si>
  <si>
    <t>months</t>
  </si>
  <si>
    <t xml:space="preserve">Average </t>
  </si>
  <si>
    <t>3.6-5.6</t>
  </si>
  <si>
    <r>
      <t>Total initial investment cost: IEA: 4600 $(2013)/k</t>
    </r>
    <r>
      <rPr>
        <sz val="12"/>
        <color theme="1"/>
        <rFont val="Calibri"/>
        <family val="2"/>
        <scheme val="minor"/>
      </rPr>
      <t>W</t>
    </r>
  </si>
  <si>
    <r>
      <t>euro/</t>
    </r>
    <r>
      <rPr>
        <sz val="12"/>
        <color theme="1"/>
        <rFont val="Calibri"/>
        <family val="2"/>
        <scheme val="minor"/>
      </rPr>
      <t>KW</t>
    </r>
  </si>
  <si>
    <r>
      <t>euro/</t>
    </r>
    <r>
      <rPr>
        <sz val="12"/>
        <color theme="1"/>
        <rFont val="Calibri"/>
        <family val="2"/>
        <scheme val="minor"/>
      </rPr>
      <t>K</t>
    </r>
    <r>
      <rPr>
        <sz val="12"/>
        <color theme="1"/>
        <rFont val="Calibri"/>
        <family val="2"/>
        <scheme val="minor"/>
      </rPr>
      <t>W/y</t>
    </r>
  </si>
  <si>
    <t>ETM Library URL</t>
  </si>
  <si>
    <t>http://refman.et-model.com/publications/1927</t>
  </si>
  <si>
    <t>http://refman.et-model.com/publications/1977</t>
  </si>
  <si>
    <t>http://refman.et-model.com/publications/1976</t>
  </si>
  <si>
    <t>http://refman.et-model.com/publications/1980</t>
  </si>
  <si>
    <t>http://refman.et-model.com/publications/1975</t>
  </si>
  <si>
    <t>http://refman.et-model.com/publications/1974</t>
  </si>
  <si>
    <t>http://refman.et-model.com/publications/1981</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</si>
  <si>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</si>
  <si>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Michiel den Haan</t>
  </si>
  <si>
    <t>Copied from energy_power_wind_turbine_offshore</t>
  </si>
  <si>
    <t>See https://github.com/quintel/documentation/blob/master/general/cost_calculations.md#weighted-average-cost-of-capital</t>
  </si>
  <si>
    <t>energy_hydrogen_wind_turbine_offshore.ad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</si>
</sst>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00"/>
    <numFmt numFmtId="167" formatCode="0.0000000000000"/>
  </numFmts>
  <fonts count="2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sz val="12"/>
      <color rgb="FF000000"/>
      <name val="Calibri"/>
      <family val="2"/>
    </font>
    <font>
      <i/>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
      <left/>
      <right/>
      <top style="thin">
        <color auto="1"/>
      </top>
      <bottom style="thin">
        <color auto="1"/>
      </bottom>
      <diagonal/>
    </border>
  </borders>
  <cellStyleXfs count="250">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alignment vertical="top"/>
      <protection locked="0"/>
    </xf>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34">
    <xf numFmtId="0" fontId="0" fillId="0" borderId="0" xfId="0"/>
    <xf numFmtId="0" fontId="13" fillId="3" borderId="7" xfId="0" applyFont="1" applyFill="1" applyBorder="1"/>
    <xf numFmtId="0" fontId="14" fillId="3" borderId="17" xfId="0" applyFont="1" applyFill="1" applyBorder="1"/>
    <xf numFmtId="0" fontId="13" fillId="3" borderId="13" xfId="0" applyFont="1" applyFill="1" applyBorder="1"/>
    <xf numFmtId="0" fontId="15" fillId="3" borderId="7" xfId="0" applyFont="1" applyFill="1" applyBorder="1" applyAlignment="1">
      <alignment vertical="center"/>
    </xf>
    <xf numFmtId="49" fontId="13" fillId="2" borderId="8" xfId="0" applyNumberFormat="1" applyFont="1" applyFill="1" applyBorder="1" applyAlignment="1">
      <alignment horizontal="left"/>
    </xf>
    <xf numFmtId="0" fontId="15" fillId="3" borderId="1" xfId="0" applyFont="1" applyFill="1" applyBorder="1" applyAlignment="1">
      <alignment vertical="center"/>
    </xf>
    <xf numFmtId="0" fontId="13" fillId="3" borderId="14" xfId="0" applyFont="1" applyFill="1" applyBorder="1"/>
    <xf numFmtId="0" fontId="13" fillId="3" borderId="0" xfId="0" applyFont="1" applyFill="1"/>
    <xf numFmtId="0" fontId="12" fillId="2" borderId="0" xfId="0" applyFont="1" applyFill="1" applyAlignment="1">
      <alignment vertical="center"/>
    </xf>
    <xf numFmtId="1" fontId="12" fillId="2" borderId="0" xfId="0" applyNumberFormat="1" applyFont="1" applyFill="1" applyAlignment="1">
      <alignment vertical="center"/>
    </xf>
    <xf numFmtId="1" fontId="12" fillId="2" borderId="0" xfId="0" applyNumberFormat="1" applyFont="1" applyFill="1" applyAlignment="1">
      <alignment horizontal="right" vertical="center"/>
    </xf>
    <xf numFmtId="2" fontId="12" fillId="2" borderId="0" xfId="0" applyNumberFormat="1" applyFont="1" applyFill="1" applyAlignment="1">
      <alignment horizontal="right" vertical="center"/>
    </xf>
    <xf numFmtId="0" fontId="12" fillId="0" borderId="0" xfId="0" applyFont="1" applyAlignment="1">
      <alignment horizontal="left" vertical="center"/>
    </xf>
    <xf numFmtId="0" fontId="12" fillId="2" borderId="0" xfId="0" applyFont="1" applyFill="1"/>
    <xf numFmtId="0" fontId="12" fillId="2" borderId="5" xfId="0" applyFont="1" applyFill="1" applyBorder="1"/>
    <xf numFmtId="0" fontId="12" fillId="2" borderId="9" xfId="0" applyFont="1" applyFill="1" applyBorder="1"/>
    <xf numFmtId="49" fontId="12" fillId="2" borderId="0" xfId="0" applyNumberFormat="1" applyFont="1" applyFill="1"/>
    <xf numFmtId="49" fontId="12" fillId="2" borderId="9" xfId="0" applyNumberFormat="1" applyFont="1" applyFill="1" applyBorder="1"/>
    <xf numFmtId="0" fontId="12" fillId="2" borderId="4" xfId="0" applyFont="1" applyFill="1" applyBorder="1"/>
    <xf numFmtId="0" fontId="14" fillId="0" borderId="0" xfId="0" applyFont="1"/>
    <xf numFmtId="0" fontId="9" fillId="2" borderId="0" xfId="0" applyFont="1" applyFill="1"/>
    <xf numFmtId="0" fontId="13" fillId="0" borderId="0" xfId="0" applyFont="1"/>
    <xf numFmtId="0" fontId="12" fillId="2" borderId="6" xfId="0" applyFont="1" applyFill="1" applyBorder="1"/>
    <xf numFmtId="0" fontId="13" fillId="3" borderId="17" xfId="0" applyFont="1" applyFill="1" applyBorder="1"/>
    <xf numFmtId="0" fontId="13" fillId="3" borderId="2" xfId="0" applyFont="1" applyFill="1" applyBorder="1"/>
    <xf numFmtId="0" fontId="9" fillId="2" borderId="2" xfId="0" applyFont="1" applyFill="1" applyBorder="1"/>
    <xf numFmtId="0" fontId="16" fillId="3" borderId="0" xfId="0" applyFont="1" applyFill="1"/>
    <xf numFmtId="0" fontId="9" fillId="2" borderId="7" xfId="0" applyFont="1" applyFill="1" applyBorder="1"/>
    <xf numFmtId="0" fontId="12" fillId="2" borderId="19" xfId="0" applyFont="1" applyFill="1" applyBorder="1"/>
    <xf numFmtId="0" fontId="12" fillId="0" borderId="0" xfId="0" applyFont="1"/>
    <xf numFmtId="0" fontId="14" fillId="3" borderId="0" xfId="0" applyFont="1" applyFill="1"/>
    <xf numFmtId="0" fontId="12" fillId="2" borderId="0" xfId="0" applyFont="1" applyFill="1" applyAlignment="1">
      <alignment horizontal="left" vertical="center"/>
    </xf>
    <xf numFmtId="0" fontId="8" fillId="2" borderId="18" xfId="0" applyFont="1" applyFill="1" applyBorder="1"/>
    <xf numFmtId="0" fontId="8" fillId="2" borderId="0" xfId="0" applyFont="1" applyFill="1"/>
    <xf numFmtId="0" fontId="8" fillId="2" borderId="3" xfId="0" applyFont="1" applyFill="1" applyBorder="1"/>
    <xf numFmtId="0" fontId="8" fillId="2" borderId="15" xfId="0" applyFont="1" applyFill="1" applyBorder="1"/>
    <xf numFmtId="0" fontId="8" fillId="0" borderId="0" xfId="0" applyFont="1"/>
    <xf numFmtId="0" fontId="8" fillId="2" borderId="6" xfId="0" applyFont="1" applyFill="1" applyBorder="1"/>
    <xf numFmtId="164" fontId="8" fillId="2" borderId="18" xfId="0" applyNumberFormat="1" applyFont="1" applyFill="1" applyBorder="1"/>
    <xf numFmtId="0" fontId="8" fillId="2" borderId="10" xfId="0" applyFont="1" applyFill="1" applyBorder="1"/>
    <xf numFmtId="0" fontId="8" fillId="2" borderId="11" xfId="0" applyFont="1" applyFill="1" applyBorder="1"/>
    <xf numFmtId="0" fontId="8" fillId="2" borderId="12" xfId="0" applyFont="1" applyFill="1" applyBorder="1"/>
    <xf numFmtId="165" fontId="8" fillId="2" borderId="18" xfId="0" applyNumberFormat="1" applyFont="1" applyFill="1" applyBorder="1"/>
    <xf numFmtId="166" fontId="8" fillId="2" borderId="18" xfId="0" applyNumberFormat="1" applyFont="1" applyFill="1" applyBorder="1"/>
    <xf numFmtId="0" fontId="17" fillId="2" borderId="0" xfId="177" applyFont="1" applyFill="1" applyBorder="1" applyAlignment="1" applyProtection="1"/>
    <xf numFmtId="0" fontId="13" fillId="0" borderId="0" xfId="0" applyFont="1" applyAlignment="1">
      <alignment vertical="top"/>
    </xf>
    <xf numFmtId="0" fontId="13" fillId="2" borderId="0" xfId="0" applyFont="1" applyFill="1" applyAlignment="1">
      <alignment vertical="top"/>
    </xf>
    <xf numFmtId="0" fontId="7" fillId="2" borderId="18" xfId="0" applyFont="1" applyFill="1" applyBorder="1"/>
    <xf numFmtId="0" fontId="7" fillId="2" borderId="6" xfId="0" applyFont="1" applyFill="1" applyBorder="1"/>
    <xf numFmtId="0" fontId="7" fillId="2" borderId="0" xfId="0" applyFont="1" applyFill="1"/>
    <xf numFmtId="1" fontId="12" fillId="2" borderId="21" xfId="0" applyNumberFormat="1" applyFont="1" applyFill="1" applyBorder="1" applyAlignment="1">
      <alignment vertical="center"/>
    </xf>
    <xf numFmtId="0" fontId="12" fillId="2" borderId="21" xfId="0" applyFont="1" applyFill="1" applyBorder="1" applyAlignment="1">
      <alignment vertical="center"/>
    </xf>
    <xf numFmtId="0" fontId="12" fillId="2" borderId="9" xfId="0" applyFont="1" applyFill="1" applyBorder="1" applyAlignment="1">
      <alignment vertical="center"/>
    </xf>
    <xf numFmtId="1" fontId="12" fillId="2" borderId="2" xfId="0" applyNumberFormat="1" applyFont="1" applyFill="1" applyBorder="1" applyAlignment="1">
      <alignment vertical="center"/>
    </xf>
    <xf numFmtId="0" fontId="7" fillId="2" borderId="0" xfId="0" applyFont="1" applyFill="1" applyAlignment="1">
      <alignment vertical="top"/>
    </xf>
    <xf numFmtId="0" fontId="12" fillId="2" borderId="17" xfId="0" applyFont="1" applyFill="1" applyBorder="1"/>
    <xf numFmtId="0" fontId="7" fillId="2" borderId="2" xfId="0" applyFont="1" applyFill="1" applyBorder="1"/>
    <xf numFmtId="0" fontId="12" fillId="2" borderId="7" xfId="0" applyFont="1" applyFill="1" applyBorder="1"/>
    <xf numFmtId="0" fontId="19" fillId="2" borderId="0" xfId="0" applyFont="1" applyFill="1"/>
    <xf numFmtId="0" fontId="7" fillId="4" borderId="0" xfId="0" applyFont="1" applyFill="1"/>
    <xf numFmtId="0" fontId="7" fillId="5" borderId="0" xfId="0" applyFont="1" applyFill="1"/>
    <xf numFmtId="0" fontId="7" fillId="6" borderId="0" xfId="0" applyFont="1" applyFill="1"/>
    <xf numFmtId="0" fontId="7" fillId="7" borderId="0" xfId="0" applyFont="1" applyFill="1"/>
    <xf numFmtId="0" fontId="7" fillId="2" borderId="7" xfId="0" applyFont="1" applyFill="1" applyBorder="1"/>
    <xf numFmtId="0" fontId="7" fillId="8" borderId="0" xfId="0" applyFont="1" applyFill="1"/>
    <xf numFmtId="0" fontId="7" fillId="9" borderId="0" xfId="0" applyFont="1" applyFill="1"/>
    <xf numFmtId="0" fontId="7" fillId="10" borderId="0" xfId="0" applyFont="1" applyFill="1"/>
    <xf numFmtId="0" fontId="7" fillId="11" borderId="0" xfId="0" applyFont="1" applyFill="1"/>
    <xf numFmtId="49" fontId="7" fillId="2" borderId="0" xfId="0" applyNumberFormat="1" applyFont="1" applyFill="1"/>
    <xf numFmtId="0" fontId="7" fillId="2" borderId="3" xfId="0" applyFont="1" applyFill="1" applyBorder="1"/>
    <xf numFmtId="0" fontId="7" fillId="2" borderId="4" xfId="0" applyFont="1" applyFill="1" applyBorder="1"/>
    <xf numFmtId="49" fontId="7" fillId="2" borderId="4" xfId="0" applyNumberFormat="1" applyFont="1" applyFill="1" applyBorder="1"/>
    <xf numFmtId="0" fontId="7" fillId="2" borderId="16" xfId="0" applyFont="1" applyFill="1" applyBorder="1"/>
    <xf numFmtId="0" fontId="7" fillId="0" borderId="0" xfId="0" applyFont="1" applyAlignment="1">
      <alignment vertical="top"/>
    </xf>
    <xf numFmtId="0" fontId="8" fillId="2" borderId="5" xfId="0" applyFont="1" applyFill="1" applyBorder="1"/>
    <xf numFmtId="164" fontId="17" fillId="2" borderId="20" xfId="0" applyNumberFormat="1" applyFont="1" applyFill="1" applyBorder="1"/>
    <xf numFmtId="0" fontId="12" fillId="2" borderId="16" xfId="0" applyFont="1" applyFill="1" applyBorder="1"/>
    <xf numFmtId="0" fontId="14" fillId="2" borderId="9" xfId="0" applyFont="1" applyFill="1" applyBorder="1"/>
    <xf numFmtId="167" fontId="8" fillId="2" borderId="0" xfId="0" applyNumberFormat="1" applyFont="1" applyFill="1"/>
    <xf numFmtId="0" fontId="13" fillId="2" borderId="0" xfId="0" applyFont="1" applyFill="1"/>
    <xf numFmtId="164" fontId="8" fillId="2" borderId="0" xfId="0" applyNumberFormat="1" applyFont="1" applyFill="1"/>
    <xf numFmtId="0" fontId="6" fillId="2" borderId="0" xfId="0" applyFont="1" applyFill="1"/>
    <xf numFmtId="165" fontId="6" fillId="0" borderId="0" xfId="0" applyNumberFormat="1" applyFont="1" applyAlignment="1">
      <alignment vertical="center"/>
    </xf>
    <xf numFmtId="0" fontId="6" fillId="0" borderId="0" xfId="0" applyFont="1" applyAlignment="1">
      <alignment horizontal="left" vertical="center" indent="2"/>
    </xf>
    <xf numFmtId="0" fontId="6" fillId="0" borderId="0" xfId="0" applyFont="1" applyAlignment="1">
      <alignment horizontal="left" vertical="center"/>
    </xf>
    <xf numFmtId="0" fontId="6" fillId="2" borderId="3" xfId="0" applyFont="1" applyFill="1" applyBorder="1"/>
    <xf numFmtId="0" fontId="6" fillId="2" borderId="4" xfId="0" applyFont="1" applyFill="1" applyBorder="1"/>
    <xf numFmtId="0" fontId="6" fillId="2" borderId="6" xfId="0" applyFont="1" applyFill="1" applyBorder="1"/>
    <xf numFmtId="0" fontId="6" fillId="2" borderId="0" xfId="0" applyFont="1" applyFill="1" applyAlignment="1">
      <alignment horizontal="left" vertical="center"/>
    </xf>
    <xf numFmtId="1" fontId="6" fillId="2" borderId="0" xfId="0" applyNumberFormat="1" applyFont="1" applyFill="1" applyAlignment="1">
      <alignment vertical="center"/>
    </xf>
    <xf numFmtId="1" fontId="6" fillId="2" borderId="2" xfId="0" applyNumberFormat="1" applyFont="1" applyFill="1" applyBorder="1" applyAlignment="1">
      <alignment vertical="center"/>
    </xf>
    <xf numFmtId="0" fontId="6" fillId="0" borderId="0" xfId="0" applyFont="1"/>
    <xf numFmtId="1" fontId="6" fillId="2" borderId="18" xfId="0" applyNumberFormat="1" applyFont="1" applyFill="1" applyBorder="1" applyAlignment="1">
      <alignment vertical="center"/>
    </xf>
    <xf numFmtId="165" fontId="6" fillId="2" borderId="0" xfId="0" applyNumberFormat="1" applyFont="1" applyFill="1" applyAlignment="1">
      <alignment vertical="center"/>
    </xf>
    <xf numFmtId="10" fontId="6" fillId="2" borderId="0" xfId="0" applyNumberFormat="1" applyFont="1" applyFill="1" applyAlignment="1">
      <alignment horizontal="left" vertical="center" indent="2"/>
    </xf>
    <xf numFmtId="2" fontId="6" fillId="2" borderId="0" xfId="0" applyNumberFormat="1" applyFont="1" applyFill="1" applyAlignment="1">
      <alignment horizontal="right" vertical="center"/>
    </xf>
    <xf numFmtId="164" fontId="6" fillId="2" borderId="18" xfId="0" applyNumberFormat="1" applyFont="1" applyFill="1" applyBorder="1" applyAlignment="1">
      <alignment horizontal="right" vertical="center"/>
    </xf>
    <xf numFmtId="1" fontId="6" fillId="2" borderId="0" xfId="0" applyNumberFormat="1" applyFont="1" applyFill="1" applyAlignment="1">
      <alignment horizontal="right" vertical="center"/>
    </xf>
    <xf numFmtId="0" fontId="6" fillId="2" borderId="18" xfId="0" applyFont="1" applyFill="1" applyBorder="1"/>
    <xf numFmtId="1" fontId="6" fillId="2" borderId="18" xfId="0" applyNumberFormat="1" applyFont="1" applyFill="1" applyBorder="1" applyAlignment="1">
      <alignment horizontal="right" vertical="center"/>
    </xf>
    <xf numFmtId="10" fontId="6" fillId="0" borderId="0" xfId="0" applyNumberFormat="1" applyFont="1" applyAlignment="1">
      <alignment horizontal="left" vertical="center" indent="2"/>
    </xf>
    <xf numFmtId="164" fontId="6" fillId="2" borderId="20" xfId="0" applyNumberFormat="1" applyFont="1" applyFill="1" applyBorder="1" applyAlignment="1">
      <alignment horizontal="right" vertical="center"/>
    </xf>
    <xf numFmtId="164" fontId="6" fillId="2" borderId="0" xfId="0" applyNumberFormat="1" applyFont="1" applyFill="1" applyAlignment="1">
      <alignment horizontal="right" vertical="center"/>
    </xf>
    <xf numFmtId="2" fontId="6" fillId="2" borderId="0" xfId="0" applyNumberFormat="1" applyFont="1" applyFill="1"/>
    <xf numFmtId="0" fontId="6" fillId="0" borderId="0" xfId="0" applyFont="1" applyAlignment="1">
      <alignment wrapText="1"/>
    </xf>
    <xf numFmtId="2" fontId="6" fillId="2" borderId="18" xfId="0" applyNumberFormat="1" applyFont="1" applyFill="1" applyBorder="1" applyAlignment="1">
      <alignment horizontal="right" vertical="center"/>
    </xf>
    <xf numFmtId="3" fontId="6" fillId="0" borderId="0" xfId="0" applyNumberFormat="1" applyFont="1" applyAlignment="1">
      <alignment horizontal="left" vertical="center" indent="2"/>
    </xf>
    <xf numFmtId="0" fontId="6" fillId="0" borderId="0" xfId="0" applyFont="1" applyAlignment="1">
      <alignment horizontal="left" vertical="center" indent="4"/>
    </xf>
    <xf numFmtId="9" fontId="6" fillId="2" borderId="0" xfId="0" applyNumberFormat="1" applyFont="1" applyFill="1"/>
    <xf numFmtId="3" fontId="6" fillId="0" borderId="0" xfId="0" applyNumberFormat="1" applyFont="1" applyAlignment="1">
      <alignment horizontal="left" vertical="center" indent="3"/>
    </xf>
    <xf numFmtId="2" fontId="6" fillId="2" borderId="18" xfId="0" applyNumberFormat="1" applyFont="1" applyFill="1" applyBorder="1"/>
    <xf numFmtId="3" fontId="6" fillId="0" borderId="11" xfId="0" applyNumberFormat="1" applyFont="1" applyBorder="1" applyAlignment="1">
      <alignment horizontal="left" vertical="center" indent="3"/>
    </xf>
    <xf numFmtId="0" fontId="6" fillId="0" borderId="0" xfId="0" applyFont="1" applyAlignment="1">
      <alignment vertical="top"/>
    </xf>
    <xf numFmtId="0" fontId="6" fillId="2" borderId="0" xfId="0" applyFont="1" applyFill="1" applyAlignment="1">
      <alignment horizontal="right"/>
    </xf>
    <xf numFmtId="1" fontId="6" fillId="2" borderId="0" xfId="0" applyNumberFormat="1" applyFont="1" applyFill="1"/>
    <xf numFmtId="0" fontId="5" fillId="2" borderId="0" xfId="0" applyFont="1" applyFill="1"/>
    <xf numFmtId="0" fontId="5" fillId="2" borderId="0" xfId="0" applyFont="1" applyFill="1" applyAlignment="1">
      <alignment horizontal="right"/>
    </xf>
    <xf numFmtId="0" fontId="5" fillId="0" borderId="0" xfId="0" applyFont="1"/>
    <xf numFmtId="165" fontId="5" fillId="0" borderId="0" xfId="0" applyNumberFormat="1" applyFont="1" applyAlignment="1">
      <alignment vertical="center"/>
    </xf>
    <xf numFmtId="0" fontId="4" fillId="2" borderId="0" xfId="0" applyFont="1" applyFill="1"/>
    <xf numFmtId="49" fontId="3" fillId="2" borderId="0" xfId="0" applyNumberFormat="1" applyFont="1" applyFill="1"/>
    <xf numFmtId="0" fontId="3" fillId="2" borderId="0" xfId="0" applyFont="1" applyFill="1"/>
    <xf numFmtId="0" fontId="2" fillId="2" borderId="18" xfId="0" applyFont="1" applyFill="1" applyBorder="1"/>
    <xf numFmtId="0" fontId="18" fillId="12" borderId="18" xfId="0" applyFont="1" applyFill="1" applyBorder="1"/>
    <xf numFmtId="0" fontId="18" fillId="12" borderId="17" xfId="0" applyFont="1" applyFill="1" applyBorder="1" applyAlignment="1">
      <alignment horizontal="left" vertical="top" wrapText="1"/>
    </xf>
    <xf numFmtId="0" fontId="18" fillId="12" borderId="2" xfId="0" applyFont="1" applyFill="1" applyBorder="1" applyAlignment="1">
      <alignment horizontal="left" vertical="top" wrapText="1"/>
    </xf>
    <xf numFmtId="0" fontId="18" fillId="12" borderId="13" xfId="0" applyFont="1" applyFill="1" applyBorder="1" applyAlignment="1">
      <alignment horizontal="left" vertical="top" wrapText="1"/>
    </xf>
    <xf numFmtId="0" fontId="18" fillId="12" borderId="7" xfId="0" applyFont="1" applyFill="1" applyBorder="1" applyAlignment="1">
      <alignment horizontal="left" vertical="top" wrapText="1"/>
    </xf>
    <xf numFmtId="0" fontId="18" fillId="12" borderId="0" xfId="0" applyFont="1" applyFill="1" applyAlignment="1">
      <alignment horizontal="left" vertical="top" wrapText="1"/>
    </xf>
    <xf numFmtId="0" fontId="18" fillId="12" borderId="8" xfId="0" applyFont="1" applyFill="1" applyBorder="1" applyAlignment="1">
      <alignment horizontal="left" vertical="top" wrapText="1"/>
    </xf>
    <xf numFmtId="0" fontId="18" fillId="12" borderId="1" xfId="0" applyFont="1" applyFill="1" applyBorder="1" applyAlignment="1">
      <alignment horizontal="left" vertical="top" wrapText="1"/>
    </xf>
    <xf numFmtId="0" fontId="18" fillId="12" borderId="9" xfId="0" applyFont="1" applyFill="1" applyBorder="1" applyAlignment="1">
      <alignment horizontal="left" vertical="top" wrapText="1"/>
    </xf>
    <xf numFmtId="0" fontId="18" fillId="12" borderId="14" xfId="0" applyFont="1" applyFill="1" applyBorder="1" applyAlignment="1">
      <alignment horizontal="left" vertical="top" wrapText="1"/>
    </xf>
  </cellXfs>
  <cellStyles count="2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768456</xdr:colOff>
      <xdr:row>4</xdr:row>
      <xdr:rowOff>88900</xdr:rowOff>
    </xdr:from>
    <xdr:to>
      <xdr:col>11</xdr:col>
      <xdr:colOff>685800</xdr:colOff>
      <xdr:row>22</xdr:row>
      <xdr:rowOff>157051</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3930756" y="863600"/>
          <a:ext cx="7473844" cy="3497151"/>
        </a:xfrm>
        <a:prstGeom prst="rect">
          <a:avLst/>
        </a:prstGeom>
      </xdr:spPr>
    </xdr:pic>
    <xdr:clientData/>
  </xdr:twoCellAnchor>
  <xdr:twoCellAnchor editAs="oneCell">
    <xdr:from>
      <xdr:col>4</xdr:col>
      <xdr:colOff>557338</xdr:colOff>
      <xdr:row>61</xdr:row>
      <xdr:rowOff>12700</xdr:rowOff>
    </xdr:from>
    <xdr:to>
      <xdr:col>12</xdr:col>
      <xdr:colOff>800099</xdr:colOff>
      <xdr:row>84</xdr:row>
      <xdr:rowOff>88900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3719638" y="11645900"/>
          <a:ext cx="8878761" cy="4457700"/>
        </a:xfrm>
        <a:prstGeom prst="rect">
          <a:avLst/>
        </a:prstGeom>
      </xdr:spPr>
    </xdr:pic>
    <xdr:clientData/>
  </xdr:twoCellAnchor>
  <xdr:twoCellAnchor editAs="oneCell">
    <xdr:from>
      <xdr:col>4</xdr:col>
      <xdr:colOff>406400</xdr:colOff>
      <xdr:row>85</xdr:row>
      <xdr:rowOff>38100</xdr:rowOff>
    </xdr:from>
    <xdr:to>
      <xdr:col>12</xdr:col>
      <xdr:colOff>520700</xdr:colOff>
      <xdr:row>90</xdr:row>
      <xdr:rowOff>25400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3568700" y="8801100"/>
          <a:ext cx="8750300" cy="939800"/>
        </a:xfrm>
        <a:prstGeom prst="rect">
          <a:avLst/>
        </a:prstGeom>
      </xdr:spPr>
    </xdr:pic>
    <xdr:clientData/>
  </xdr:twoCellAnchor>
  <xdr:twoCellAnchor editAs="oneCell">
    <xdr:from>
      <xdr:col>4</xdr:col>
      <xdr:colOff>419100</xdr:colOff>
      <xdr:row>91</xdr:row>
      <xdr:rowOff>25400</xdr:rowOff>
    </xdr:from>
    <xdr:to>
      <xdr:col>12</xdr:col>
      <xdr:colOff>355600</xdr:colOff>
      <xdr:row>104</xdr:row>
      <xdr:rowOff>76200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3581400" y="9931400"/>
          <a:ext cx="8572500" cy="2527300"/>
        </a:xfrm>
        <a:prstGeom prst="rect">
          <a:avLst/>
        </a:prstGeom>
      </xdr:spPr>
    </xdr:pic>
    <xdr:clientData/>
  </xdr:twoCellAnchor>
  <xdr:twoCellAnchor editAs="oneCell">
    <xdr:from>
      <xdr:col>4</xdr:col>
      <xdr:colOff>736600</xdr:colOff>
      <xdr:row>129</xdr:row>
      <xdr:rowOff>152400</xdr:rowOff>
    </xdr:from>
    <xdr:to>
      <xdr:col>12</xdr:col>
      <xdr:colOff>546100</xdr:colOff>
      <xdr:row>140</xdr:row>
      <xdr:rowOff>177800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5"/>
        <a:stretch>
          <a:fillRect/>
        </a:stretch>
      </xdr:blipFill>
      <xdr:spPr>
        <a:xfrm>
          <a:off x="3898900" y="13296900"/>
          <a:ext cx="8445500" cy="2120900"/>
        </a:xfrm>
        <a:prstGeom prst="rect">
          <a:avLst/>
        </a:prstGeom>
      </xdr:spPr>
    </xdr:pic>
    <xdr:clientData/>
  </xdr:twoCellAnchor>
  <xdr:twoCellAnchor editAs="oneCell">
    <xdr:from>
      <xdr:col>4</xdr:col>
      <xdr:colOff>711200</xdr:colOff>
      <xdr:row>142</xdr:row>
      <xdr:rowOff>25400</xdr:rowOff>
    </xdr:from>
    <xdr:to>
      <xdr:col>12</xdr:col>
      <xdr:colOff>533400</xdr:colOff>
      <xdr:row>153</xdr:row>
      <xdr:rowOff>63500</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6"/>
        <a:stretch>
          <a:fillRect/>
        </a:stretch>
      </xdr:blipFill>
      <xdr:spPr>
        <a:xfrm>
          <a:off x="3873500" y="27089100"/>
          <a:ext cx="8458200" cy="2133600"/>
        </a:xfrm>
        <a:prstGeom prst="rect">
          <a:avLst/>
        </a:prstGeom>
      </xdr:spPr>
    </xdr:pic>
    <xdr:clientData/>
  </xdr:twoCellAnchor>
  <xdr:twoCellAnchor editAs="oneCell">
    <xdr:from>
      <xdr:col>4</xdr:col>
      <xdr:colOff>647700</xdr:colOff>
      <xdr:row>156</xdr:row>
      <xdr:rowOff>165100</xdr:rowOff>
    </xdr:from>
    <xdr:to>
      <xdr:col>11</xdr:col>
      <xdr:colOff>762000</xdr:colOff>
      <xdr:row>167</xdr:row>
      <xdr:rowOff>101600</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7"/>
        <a:stretch>
          <a:fillRect/>
        </a:stretch>
      </xdr:blipFill>
      <xdr:spPr>
        <a:xfrm>
          <a:off x="3810000" y="29895800"/>
          <a:ext cx="7670800" cy="2032000"/>
        </a:xfrm>
        <a:prstGeom prst="rect">
          <a:avLst/>
        </a:prstGeom>
      </xdr:spPr>
    </xdr:pic>
    <xdr:clientData/>
  </xdr:twoCellAnchor>
  <xdr:twoCellAnchor editAs="oneCell">
    <xdr:from>
      <xdr:col>4</xdr:col>
      <xdr:colOff>777090</xdr:colOff>
      <xdr:row>104</xdr:row>
      <xdr:rowOff>12700</xdr:rowOff>
    </xdr:from>
    <xdr:to>
      <xdr:col>10</xdr:col>
      <xdr:colOff>253999</xdr:colOff>
      <xdr:row>126</xdr:row>
      <xdr:rowOff>50800</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8"/>
        <a:stretch>
          <a:fillRect/>
        </a:stretch>
      </xdr:blipFill>
      <xdr:spPr>
        <a:xfrm>
          <a:off x="3939390" y="12395200"/>
          <a:ext cx="5953909" cy="4229100"/>
        </a:xfrm>
        <a:prstGeom prst="rect">
          <a:avLst/>
        </a:prstGeom>
      </xdr:spPr>
    </xdr:pic>
    <xdr:clientData/>
  </xdr:twoCellAnchor>
  <xdr:twoCellAnchor editAs="oneCell">
    <xdr:from>
      <xdr:col>4</xdr:col>
      <xdr:colOff>736600</xdr:colOff>
      <xdr:row>173</xdr:row>
      <xdr:rowOff>101600</xdr:rowOff>
    </xdr:from>
    <xdr:to>
      <xdr:col>10</xdr:col>
      <xdr:colOff>254000</xdr:colOff>
      <xdr:row>183</xdr:row>
      <xdr:rowOff>63500</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9"/>
        <a:stretch>
          <a:fillRect/>
        </a:stretch>
      </xdr:blipFill>
      <xdr:spPr>
        <a:xfrm>
          <a:off x="3898900" y="33070800"/>
          <a:ext cx="5994400" cy="1866900"/>
        </a:xfrm>
        <a:prstGeom prst="rect">
          <a:avLst/>
        </a:prstGeom>
      </xdr:spPr>
    </xdr:pic>
    <xdr:clientData/>
  </xdr:twoCellAnchor>
  <xdr:twoCellAnchor editAs="oneCell">
    <xdr:from>
      <xdr:col>4</xdr:col>
      <xdr:colOff>698500</xdr:colOff>
      <xdr:row>21</xdr:row>
      <xdr:rowOff>138988</xdr:rowOff>
    </xdr:from>
    <xdr:to>
      <xdr:col>8</xdr:col>
      <xdr:colOff>304800</xdr:colOff>
      <xdr:row>38</xdr:row>
      <xdr:rowOff>152400</xdr:rowOff>
    </xdr:to>
    <xdr:pic>
      <xdr:nvPicPr>
        <xdr:cNvPr id="12" name="Picture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10"/>
        <a:stretch>
          <a:fillRect/>
        </a:stretch>
      </xdr:blipFill>
      <xdr:spPr>
        <a:xfrm>
          <a:off x="3860800" y="4152188"/>
          <a:ext cx="3924300" cy="3251912"/>
        </a:xfrm>
        <a:prstGeom prst="rect">
          <a:avLst/>
        </a:prstGeom>
      </xdr:spPr>
    </xdr:pic>
    <xdr:clientData/>
  </xdr:twoCellAnchor>
  <xdr:twoCellAnchor editAs="oneCell">
    <xdr:from>
      <xdr:col>4</xdr:col>
      <xdr:colOff>939800</xdr:colOff>
      <xdr:row>40</xdr:row>
      <xdr:rowOff>169944</xdr:rowOff>
    </xdr:from>
    <xdr:to>
      <xdr:col>11</xdr:col>
      <xdr:colOff>88900</xdr:colOff>
      <xdr:row>61</xdr:row>
      <xdr:rowOff>25399</xdr:rowOff>
    </xdr:to>
    <xdr:pic>
      <xdr:nvPicPr>
        <xdr:cNvPr id="13" name="Picture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11"/>
        <a:stretch>
          <a:fillRect/>
        </a:stretch>
      </xdr:blipFill>
      <xdr:spPr>
        <a:xfrm>
          <a:off x="4102100" y="7789944"/>
          <a:ext cx="6705600" cy="385595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tabSelected="1" workbookViewId="0">
      <selection activeCell="C5" sqref="C5"/>
    </sheetView>
  </sheetViews>
  <sheetFormatPr baseColWidth="10" defaultColWidth="10.7109375" defaultRowHeight="16"/>
  <cols>
    <col min="1" max="1" width="3.42578125" style="28" customWidth="1"/>
    <col min="2" max="2" width="11.7109375" style="21" customWidth="1"/>
    <col min="3" max="3" width="38.42578125" style="21" customWidth="1"/>
    <col min="4" max="16384" width="10.7109375" style="21"/>
  </cols>
  <sheetData>
    <row r="1" spans="1:3" s="26" customFormat="1">
      <c r="A1" s="24"/>
      <c r="B1" s="25"/>
      <c r="C1" s="25"/>
    </row>
    <row r="2" spans="1:3" ht="21">
      <c r="A2" s="1"/>
      <c r="B2" s="27" t="s">
        <v>18</v>
      </c>
      <c r="C2" s="27"/>
    </row>
    <row r="3" spans="1:3">
      <c r="A3" s="1"/>
      <c r="B3" s="8"/>
      <c r="C3" s="8"/>
    </row>
    <row r="4" spans="1:3">
      <c r="A4" s="1"/>
      <c r="B4" s="2" t="s">
        <v>19</v>
      </c>
      <c r="C4" s="3" t="s">
        <v>176</v>
      </c>
    </row>
    <row r="5" spans="1:3">
      <c r="A5" s="1"/>
      <c r="B5" s="4" t="s">
        <v>97</v>
      </c>
      <c r="C5" s="5" t="s">
        <v>173</v>
      </c>
    </row>
    <row r="6" spans="1:3">
      <c r="A6" s="1"/>
      <c r="B6" s="6" t="s">
        <v>21</v>
      </c>
      <c r="C6" s="7" t="s">
        <v>22</v>
      </c>
    </row>
    <row r="7" spans="1:3">
      <c r="A7" s="1"/>
      <c r="B7" s="8"/>
      <c r="C7" s="8"/>
    </row>
    <row r="8" spans="1:3">
      <c r="A8" s="1"/>
      <c r="B8" s="8"/>
      <c r="C8" s="8"/>
    </row>
    <row r="9" spans="1:3">
      <c r="A9" s="1"/>
      <c r="B9" s="56" t="s">
        <v>98</v>
      </c>
      <c r="C9" s="57"/>
    </row>
    <row r="10" spans="1:3">
      <c r="A10" s="1"/>
      <c r="B10" s="58"/>
      <c r="C10" s="50"/>
    </row>
    <row r="11" spans="1:3">
      <c r="A11" s="1"/>
      <c r="B11" s="58" t="s">
        <v>99</v>
      </c>
      <c r="C11" s="59" t="s">
        <v>100</v>
      </c>
    </row>
    <row r="12" spans="1:3" ht="17" thickBot="1">
      <c r="A12" s="1"/>
      <c r="B12" s="58"/>
      <c r="C12" s="14" t="s">
        <v>101</v>
      </c>
    </row>
    <row r="13" spans="1:3" ht="17" thickBot="1">
      <c r="A13" s="1"/>
      <c r="B13" s="58"/>
      <c r="C13" s="48" t="s">
        <v>102</v>
      </c>
    </row>
    <row r="14" spans="1:3">
      <c r="A14" s="1"/>
      <c r="B14" s="58"/>
      <c r="C14" s="50" t="s">
        <v>103</v>
      </c>
    </row>
    <row r="15" spans="1:3">
      <c r="A15" s="1"/>
      <c r="B15" s="58"/>
      <c r="C15" s="50"/>
    </row>
    <row r="16" spans="1:3">
      <c r="A16" s="1"/>
      <c r="B16" s="58" t="s">
        <v>104</v>
      </c>
      <c r="C16" s="60" t="s">
        <v>105</v>
      </c>
    </row>
    <row r="17" spans="1:3">
      <c r="A17" s="1"/>
      <c r="B17" s="58"/>
      <c r="C17" s="61" t="s">
        <v>106</v>
      </c>
    </row>
    <row r="18" spans="1:3">
      <c r="A18" s="1"/>
      <c r="B18" s="58"/>
      <c r="C18" s="62" t="s">
        <v>107</v>
      </c>
    </row>
    <row r="19" spans="1:3">
      <c r="A19" s="1"/>
      <c r="B19" s="58"/>
      <c r="C19" s="63" t="s">
        <v>108</v>
      </c>
    </row>
    <row r="20" spans="1:3">
      <c r="A20" s="1"/>
      <c r="B20" s="64"/>
      <c r="C20" s="65" t="s">
        <v>93</v>
      </c>
    </row>
    <row r="21" spans="1:3">
      <c r="A21" s="1"/>
      <c r="B21" s="64"/>
      <c r="C21" s="66" t="s">
        <v>109</v>
      </c>
    </row>
    <row r="22" spans="1:3">
      <c r="A22" s="1"/>
      <c r="B22" s="64"/>
      <c r="C22" s="67" t="s">
        <v>110</v>
      </c>
    </row>
    <row r="23" spans="1:3">
      <c r="B23" s="64"/>
      <c r="C23" s="68" t="s">
        <v>111</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42"/>
  <sheetViews>
    <sheetView workbookViewId="0">
      <selection activeCell="I29" sqref="I29"/>
    </sheetView>
  </sheetViews>
  <sheetFormatPr baseColWidth="10" defaultColWidth="10.7109375" defaultRowHeight="16"/>
  <cols>
    <col min="1" max="1" width="3.7109375" style="34" customWidth="1"/>
    <col min="2" max="2" width="3.42578125" style="34" customWidth="1"/>
    <col min="3" max="3" width="46.85546875" style="34" customWidth="1"/>
    <col min="4" max="4" width="12.42578125" style="34" customWidth="1"/>
    <col min="5" max="5" width="17.42578125" style="34" customWidth="1"/>
    <col min="6" max="6" width="4.42578125" style="34" customWidth="1"/>
    <col min="7" max="7" width="45" style="34" customWidth="1"/>
    <col min="8" max="8" width="5.140625" style="34" customWidth="1"/>
    <col min="9" max="9" width="42.42578125" style="34" customWidth="1"/>
    <col min="10" max="10" width="2.42578125" style="34" customWidth="1"/>
    <col min="11" max="16384" width="10.7109375" style="34"/>
  </cols>
  <sheetData>
    <row r="2" spans="2:10">
      <c r="B2" s="125" t="s">
        <v>172</v>
      </c>
      <c r="C2" s="126"/>
      <c r="D2" s="126"/>
      <c r="E2" s="127"/>
    </row>
    <row r="3" spans="2:10">
      <c r="B3" s="128"/>
      <c r="C3" s="129"/>
      <c r="D3" s="129"/>
      <c r="E3" s="130"/>
    </row>
    <row r="4" spans="2:10">
      <c r="B4" s="128"/>
      <c r="C4" s="129"/>
      <c r="D4" s="129"/>
      <c r="E4" s="130"/>
    </row>
    <row r="5" spans="2:10">
      <c r="B5" s="131"/>
      <c r="C5" s="132"/>
      <c r="D5" s="132"/>
      <c r="E5" s="133"/>
    </row>
    <row r="6" spans="2:10" ht="17" thickBot="1"/>
    <row r="7" spans="2:10">
      <c r="B7" s="35"/>
      <c r="C7" s="19"/>
      <c r="D7" s="19"/>
      <c r="E7" s="19"/>
      <c r="F7" s="19"/>
      <c r="G7" s="19"/>
      <c r="H7" s="19"/>
      <c r="I7" s="19"/>
      <c r="J7" s="36"/>
    </row>
    <row r="8" spans="2:10" s="14" customFormat="1">
      <c r="B8" s="77"/>
      <c r="C8" s="16" t="s">
        <v>37</v>
      </c>
      <c r="D8" s="78" t="s">
        <v>15</v>
      </c>
      <c r="E8" s="16" t="s">
        <v>6</v>
      </c>
      <c r="F8" s="16"/>
      <c r="G8" s="16" t="s">
        <v>14</v>
      </c>
      <c r="H8" s="16"/>
      <c r="I8" s="16" t="s">
        <v>0</v>
      </c>
      <c r="J8" s="29"/>
    </row>
    <row r="9" spans="2:10" s="14" customFormat="1">
      <c r="B9" s="23"/>
      <c r="D9" s="31"/>
      <c r="J9" s="15"/>
    </row>
    <row r="10" spans="2:10" s="14" customFormat="1" ht="17" thickBot="1">
      <c r="B10" s="23"/>
      <c r="C10" s="14" t="s">
        <v>90</v>
      </c>
      <c r="D10" s="31"/>
      <c r="J10" s="15"/>
    </row>
    <row r="11" spans="2:10" s="14" customFormat="1" ht="17" thickBot="1">
      <c r="B11" s="23"/>
      <c r="C11" s="37" t="s">
        <v>38</v>
      </c>
      <c r="D11" s="20" t="s">
        <v>4</v>
      </c>
      <c r="E11" s="33">
        <v>0.97</v>
      </c>
      <c r="F11" s="37"/>
      <c r="G11" s="37"/>
      <c r="H11" s="30"/>
      <c r="I11" s="123" t="s">
        <v>174</v>
      </c>
      <c r="J11" s="15"/>
    </row>
    <row r="12" spans="2:10" ht="17" thickBot="1">
      <c r="B12" s="38"/>
      <c r="C12" s="37" t="s">
        <v>40</v>
      </c>
      <c r="D12" s="22" t="s">
        <v>4</v>
      </c>
      <c r="E12" s="33">
        <v>0.92</v>
      </c>
      <c r="F12" s="37"/>
      <c r="G12" s="37"/>
      <c r="H12" s="37"/>
      <c r="I12" s="123" t="s">
        <v>174</v>
      </c>
      <c r="J12" s="75"/>
    </row>
    <row r="13" spans="2:10" ht="17" thickBot="1">
      <c r="B13" s="38"/>
      <c r="C13" s="37" t="s">
        <v>41</v>
      </c>
      <c r="D13" s="22" t="s">
        <v>4</v>
      </c>
      <c r="E13" s="43">
        <v>0.216</v>
      </c>
      <c r="F13" s="37"/>
      <c r="G13" s="37"/>
      <c r="H13" s="37"/>
      <c r="I13" s="123" t="s">
        <v>174</v>
      </c>
      <c r="J13" s="75"/>
    </row>
    <row r="14" spans="2:10" ht="17" thickBot="1">
      <c r="B14" s="38"/>
      <c r="C14" s="37" t="s">
        <v>43</v>
      </c>
      <c r="D14" s="22" t="s">
        <v>4</v>
      </c>
      <c r="E14" s="33">
        <v>0.05</v>
      </c>
      <c r="F14" s="37"/>
      <c r="G14" s="37"/>
      <c r="H14" s="37"/>
      <c r="I14" s="123" t="s">
        <v>174</v>
      </c>
      <c r="J14" s="75"/>
    </row>
    <row r="15" spans="2:10" ht="17" thickBot="1">
      <c r="B15" s="38"/>
      <c r="C15" s="37" t="s">
        <v>10</v>
      </c>
      <c r="D15" s="22" t="s">
        <v>4</v>
      </c>
      <c r="E15" s="39">
        <v>0</v>
      </c>
      <c r="F15" s="37"/>
      <c r="G15" s="37"/>
      <c r="H15" s="37"/>
      <c r="I15" s="123" t="s">
        <v>174</v>
      </c>
      <c r="J15" s="75"/>
    </row>
    <row r="16" spans="2:10" ht="17" thickBot="1">
      <c r="B16" s="38"/>
      <c r="C16" s="37" t="s">
        <v>46</v>
      </c>
      <c r="D16" s="22" t="s">
        <v>4</v>
      </c>
      <c r="E16" s="33">
        <v>0.1</v>
      </c>
      <c r="F16" s="37"/>
      <c r="G16" s="37"/>
      <c r="H16" s="37"/>
      <c r="I16" s="123" t="s">
        <v>174</v>
      </c>
      <c r="J16" s="75"/>
    </row>
    <row r="17" spans="2:10" ht="17" thickBot="1">
      <c r="B17" s="38"/>
      <c r="C17" s="37" t="s">
        <v>47</v>
      </c>
      <c r="D17" s="22" t="s">
        <v>4</v>
      </c>
      <c r="E17" s="33">
        <v>0.7</v>
      </c>
      <c r="F17" s="37"/>
      <c r="G17" s="37"/>
      <c r="H17" s="37"/>
      <c r="I17" s="123" t="s">
        <v>174</v>
      </c>
      <c r="J17" s="75"/>
    </row>
    <row r="18" spans="2:10" ht="17" thickBot="1">
      <c r="B18" s="38"/>
      <c r="C18" s="37" t="s">
        <v>48</v>
      </c>
      <c r="D18" s="22" t="s">
        <v>112</v>
      </c>
      <c r="E18" s="39">
        <f>'Research data'!G6</f>
        <v>3</v>
      </c>
      <c r="F18" s="37"/>
      <c r="G18" s="37" t="s">
        <v>31</v>
      </c>
      <c r="H18" s="37"/>
      <c r="I18" s="123" t="s">
        <v>174</v>
      </c>
      <c r="J18" s="75"/>
    </row>
    <row r="19" spans="2:10" ht="17" thickBot="1">
      <c r="B19" s="38"/>
      <c r="C19" s="37" t="s">
        <v>49</v>
      </c>
      <c r="D19" s="22" t="s">
        <v>112</v>
      </c>
      <c r="E19" s="39">
        <v>0</v>
      </c>
      <c r="F19" s="37"/>
      <c r="G19" s="37" t="s">
        <v>65</v>
      </c>
      <c r="H19" s="37"/>
      <c r="I19" s="123" t="s">
        <v>174</v>
      </c>
      <c r="J19" s="75"/>
    </row>
    <row r="20" spans="2:10">
      <c r="B20" s="38"/>
      <c r="D20" s="80"/>
      <c r="E20" s="79"/>
      <c r="J20" s="75"/>
    </row>
    <row r="21" spans="2:10" ht="17" thickBot="1">
      <c r="B21" s="38"/>
      <c r="C21" s="14" t="s">
        <v>113</v>
      </c>
      <c r="D21" s="80"/>
      <c r="E21" s="79"/>
      <c r="J21" s="75"/>
    </row>
    <row r="22" spans="2:10" ht="17" thickBot="1">
      <c r="B22" s="38"/>
      <c r="C22" s="37" t="s">
        <v>50</v>
      </c>
      <c r="D22" s="22" t="s">
        <v>39</v>
      </c>
      <c r="E22" s="39">
        <f>'Research data'!G15</f>
        <v>8265600</v>
      </c>
      <c r="F22" s="37"/>
      <c r="G22" s="37" t="s">
        <v>9</v>
      </c>
      <c r="H22" s="37"/>
      <c r="I22" s="123" t="s">
        <v>174</v>
      </c>
      <c r="J22" s="75"/>
    </row>
    <row r="23" spans="2:10" ht="17" thickBot="1">
      <c r="B23" s="38"/>
      <c r="C23" s="37" t="s">
        <v>51</v>
      </c>
      <c r="D23" s="22" t="s">
        <v>39</v>
      </c>
      <c r="E23" s="39">
        <v>0</v>
      </c>
      <c r="F23" s="37"/>
      <c r="G23" s="37" t="s">
        <v>66</v>
      </c>
      <c r="H23" s="37"/>
      <c r="I23" s="123" t="s">
        <v>174</v>
      </c>
      <c r="J23" s="75"/>
    </row>
    <row r="24" spans="2:10" ht="17" thickBot="1">
      <c r="B24" s="38"/>
      <c r="C24" s="37" t="s">
        <v>12</v>
      </c>
      <c r="D24" s="22" t="s">
        <v>39</v>
      </c>
      <c r="E24" s="39">
        <f>'Research data'!G18</f>
        <v>2066400</v>
      </c>
      <c r="F24" s="37"/>
      <c r="G24" s="37" t="s">
        <v>27</v>
      </c>
      <c r="H24" s="37"/>
      <c r="I24" s="123" t="s">
        <v>174</v>
      </c>
      <c r="J24" s="75"/>
    </row>
    <row r="25" spans="2:10" ht="17" thickBot="1">
      <c r="B25" s="38"/>
      <c r="C25" s="37" t="s">
        <v>52</v>
      </c>
      <c r="D25" s="22" t="s">
        <v>32</v>
      </c>
      <c r="E25" s="39">
        <v>0</v>
      </c>
      <c r="F25" s="37"/>
      <c r="G25" s="37" t="s">
        <v>30</v>
      </c>
      <c r="H25" s="37"/>
      <c r="I25" s="123" t="s">
        <v>174</v>
      </c>
      <c r="J25" s="75"/>
    </row>
    <row r="26" spans="2:10" ht="17" thickBot="1">
      <c r="B26" s="38"/>
      <c r="C26" s="37" t="s">
        <v>53</v>
      </c>
      <c r="D26" s="22" t="s">
        <v>63</v>
      </c>
      <c r="E26" s="76">
        <f>'Research data'!G20</f>
        <v>303000</v>
      </c>
      <c r="F26" s="37"/>
      <c r="G26" s="37" t="s">
        <v>67</v>
      </c>
      <c r="H26" s="37"/>
      <c r="I26" s="123" t="s">
        <v>174</v>
      </c>
      <c r="J26" s="75"/>
    </row>
    <row r="27" spans="2:10" ht="17" thickBot="1">
      <c r="B27" s="38"/>
      <c r="C27" s="37" t="s">
        <v>54</v>
      </c>
      <c r="D27" s="22" t="s">
        <v>64</v>
      </c>
      <c r="E27" s="39">
        <v>0</v>
      </c>
      <c r="F27" s="37"/>
      <c r="G27" s="37" t="s">
        <v>68</v>
      </c>
      <c r="H27" s="37"/>
      <c r="I27" s="123" t="s">
        <v>174</v>
      </c>
      <c r="J27" s="75"/>
    </row>
    <row r="28" spans="2:10" ht="17" thickBot="1">
      <c r="B28" s="38"/>
      <c r="C28" s="37" t="s">
        <v>55</v>
      </c>
      <c r="D28" s="22" t="s">
        <v>64</v>
      </c>
      <c r="E28" s="39">
        <v>0</v>
      </c>
      <c r="F28" s="37"/>
      <c r="G28" s="37" t="s">
        <v>69</v>
      </c>
      <c r="H28" s="37"/>
      <c r="I28" s="123" t="s">
        <v>174</v>
      </c>
      <c r="J28" s="75"/>
    </row>
    <row r="29" spans="2:10" ht="17" thickBot="1">
      <c r="B29" s="38"/>
      <c r="C29" s="37" t="s">
        <v>58</v>
      </c>
      <c r="D29" s="22" t="s">
        <v>2</v>
      </c>
      <c r="E29" s="39">
        <v>0.04</v>
      </c>
      <c r="F29" s="37"/>
      <c r="G29" s="37" t="s">
        <v>26</v>
      </c>
      <c r="H29" s="37"/>
      <c r="I29" s="124" t="s">
        <v>175</v>
      </c>
      <c r="J29" s="75"/>
    </row>
    <row r="30" spans="2:10" ht="17" thickBot="1">
      <c r="B30" s="38"/>
      <c r="C30" s="37" t="s">
        <v>45</v>
      </c>
      <c r="D30" s="22" t="s">
        <v>11</v>
      </c>
      <c r="E30" s="39">
        <v>1</v>
      </c>
      <c r="F30" s="37"/>
      <c r="G30" s="37"/>
      <c r="H30" s="37"/>
      <c r="I30" s="123" t="s">
        <v>174</v>
      </c>
      <c r="J30" s="75"/>
    </row>
    <row r="31" spans="2:10">
      <c r="B31" s="38"/>
      <c r="D31" s="80"/>
      <c r="E31" s="81"/>
      <c r="J31" s="75"/>
    </row>
    <row r="32" spans="2:10" ht="17" thickBot="1">
      <c r="B32" s="38"/>
      <c r="C32" s="14" t="s">
        <v>7</v>
      </c>
      <c r="D32" s="80"/>
      <c r="E32" s="81"/>
      <c r="J32" s="75"/>
    </row>
    <row r="33" spans="2:10" ht="17" thickBot="1">
      <c r="B33" s="38"/>
      <c r="C33" s="37" t="s">
        <v>44</v>
      </c>
      <c r="D33" s="22" t="s">
        <v>3</v>
      </c>
      <c r="E33" s="39">
        <f>'Research data'!G12</f>
        <v>0.5</v>
      </c>
      <c r="F33" s="37"/>
      <c r="G33" s="37" t="s">
        <v>16</v>
      </c>
      <c r="H33" s="37"/>
      <c r="I33" s="123" t="s">
        <v>174</v>
      </c>
      <c r="J33" s="75"/>
    </row>
    <row r="34" spans="2:10" ht="17" thickBot="1">
      <c r="B34" s="38"/>
      <c r="C34" s="37" t="s">
        <v>56</v>
      </c>
      <c r="D34" s="22" t="s">
        <v>1</v>
      </c>
      <c r="E34" s="39">
        <f>'Research data'!G10</f>
        <v>1.5</v>
      </c>
      <c r="F34" s="37"/>
      <c r="G34" s="37" t="s">
        <v>29</v>
      </c>
      <c r="H34" s="37"/>
      <c r="I34" s="123" t="s">
        <v>174</v>
      </c>
      <c r="J34" s="75"/>
    </row>
    <row r="35" spans="2:10" ht="17" thickBot="1">
      <c r="B35" s="38"/>
      <c r="C35" s="37" t="s">
        <v>57</v>
      </c>
      <c r="D35" s="22" t="s">
        <v>1</v>
      </c>
      <c r="E35" s="39">
        <f>'Research data'!G11</f>
        <v>20</v>
      </c>
      <c r="F35" s="37"/>
      <c r="G35" s="37" t="s">
        <v>28</v>
      </c>
      <c r="H35" s="37"/>
      <c r="I35" s="123" t="s">
        <v>174</v>
      </c>
      <c r="J35" s="75"/>
    </row>
    <row r="36" spans="2:10" ht="17" thickBot="1">
      <c r="B36" s="38"/>
      <c r="C36" s="37" t="s">
        <v>42</v>
      </c>
      <c r="D36" s="22" t="s">
        <v>4</v>
      </c>
      <c r="E36" s="39">
        <v>0</v>
      </c>
      <c r="F36" s="37"/>
      <c r="G36" s="37"/>
      <c r="H36" s="37"/>
      <c r="I36" s="123" t="s">
        <v>174</v>
      </c>
      <c r="J36" s="75"/>
    </row>
    <row r="37" spans="2:10" ht="17" thickBot="1">
      <c r="B37" s="38"/>
      <c r="C37" s="37" t="s">
        <v>59</v>
      </c>
      <c r="D37" s="22" t="s">
        <v>4</v>
      </c>
      <c r="E37" s="44">
        <v>3439.090909</v>
      </c>
      <c r="F37" s="37"/>
      <c r="G37" s="37"/>
      <c r="H37" s="37"/>
      <c r="I37" s="123" t="s">
        <v>174</v>
      </c>
      <c r="J37" s="75"/>
    </row>
    <row r="38" spans="2:10" ht="17" thickBot="1">
      <c r="B38" s="38"/>
      <c r="C38" s="37" t="s">
        <v>13</v>
      </c>
      <c r="D38" s="22" t="s">
        <v>4</v>
      </c>
      <c r="E38" s="39">
        <v>0</v>
      </c>
      <c r="F38" s="37"/>
      <c r="G38" s="37"/>
      <c r="H38" s="37"/>
      <c r="I38" s="123" t="s">
        <v>174</v>
      </c>
      <c r="J38" s="75"/>
    </row>
    <row r="39" spans="2:10" ht="17" thickBot="1">
      <c r="B39" s="38"/>
      <c r="C39" s="37" t="s">
        <v>60</v>
      </c>
      <c r="D39" s="22" t="s">
        <v>4</v>
      </c>
      <c r="E39" s="33">
        <v>41236.363640000003</v>
      </c>
      <c r="F39" s="37"/>
      <c r="G39" s="37"/>
      <c r="H39" s="37"/>
      <c r="I39" s="123" t="s">
        <v>174</v>
      </c>
      <c r="J39" s="75"/>
    </row>
    <row r="40" spans="2:10" ht="17" thickBot="1">
      <c r="B40" s="38"/>
      <c r="C40" s="37" t="s">
        <v>62</v>
      </c>
      <c r="D40" s="22" t="s">
        <v>4</v>
      </c>
      <c r="E40" s="39">
        <v>500</v>
      </c>
      <c r="F40" s="37"/>
      <c r="G40" s="37"/>
      <c r="H40" s="37"/>
      <c r="I40" s="123" t="s">
        <v>174</v>
      </c>
      <c r="J40" s="75"/>
    </row>
    <row r="41" spans="2:10" ht="17" thickBot="1">
      <c r="B41" s="38"/>
      <c r="C41" s="37" t="s">
        <v>61</v>
      </c>
      <c r="D41" s="22" t="s">
        <v>4</v>
      </c>
      <c r="E41" s="39">
        <v>1740</v>
      </c>
      <c r="F41" s="37"/>
      <c r="G41" s="37"/>
      <c r="H41" s="37"/>
      <c r="I41" s="123" t="s">
        <v>174</v>
      </c>
      <c r="J41" s="75"/>
    </row>
    <row r="42" spans="2:10" ht="15" customHeight="1" thickBot="1">
      <c r="B42" s="40"/>
      <c r="C42" s="41"/>
      <c r="D42" s="41"/>
      <c r="E42" s="41"/>
      <c r="F42" s="41"/>
      <c r="G42" s="41"/>
      <c r="H42" s="41"/>
      <c r="I42" s="41"/>
      <c r="J42" s="42"/>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U23"/>
  <sheetViews>
    <sheetView workbookViewId="0">
      <selection activeCell="G21" sqref="G21"/>
    </sheetView>
  </sheetViews>
  <sheetFormatPr baseColWidth="10" defaultColWidth="10.7109375" defaultRowHeight="16"/>
  <cols>
    <col min="1" max="1" width="3.28515625" style="82" customWidth="1"/>
    <col min="2" max="2" width="2.42578125" style="82" customWidth="1"/>
    <col min="3" max="3" width="34.28515625" style="82" customWidth="1"/>
    <col min="4" max="4" width="16.42578125" style="82" hidden="1" customWidth="1"/>
    <col min="5" max="5" width="13.85546875" style="82" hidden="1" customWidth="1"/>
    <col min="6" max="6" width="12.42578125" style="82" customWidth="1"/>
    <col min="7" max="7" width="13.7109375" style="82" customWidth="1"/>
    <col min="8" max="8" width="3" style="82" customWidth="1"/>
    <col min="9" max="9" width="9.42578125" style="82" customWidth="1"/>
    <col min="10" max="10" width="2.42578125" style="82" customWidth="1"/>
    <col min="11" max="11" width="7.85546875" style="82" customWidth="1"/>
    <col min="12" max="12" width="2" style="82" customWidth="1"/>
    <col min="13" max="13" width="7.85546875" style="82" customWidth="1"/>
    <col min="14" max="14" width="2.42578125" style="82" customWidth="1"/>
    <col min="15" max="15" width="8.42578125" style="82" customWidth="1"/>
    <col min="16" max="16" width="3.42578125" style="82" customWidth="1"/>
    <col min="17" max="17" width="9.140625" style="82" customWidth="1"/>
    <col min="18" max="18" width="2.85546875" style="82" customWidth="1"/>
    <col min="19" max="19" width="9.85546875" style="82" customWidth="1"/>
    <col min="20" max="20" width="2.85546875" style="82" customWidth="1"/>
    <col min="21" max="21" width="58" style="82" customWidth="1"/>
    <col min="22" max="16384" width="10.7109375" style="82"/>
  </cols>
  <sheetData>
    <row r="1" spans="2:21" ht="17" thickBot="1"/>
    <row r="2" spans="2:21">
      <c r="B2" s="86"/>
      <c r="C2" s="87"/>
      <c r="D2" s="87"/>
      <c r="E2" s="87"/>
      <c r="F2" s="87"/>
      <c r="G2" s="87"/>
      <c r="H2" s="87"/>
      <c r="I2" s="87"/>
      <c r="J2" s="87"/>
      <c r="K2" s="87"/>
      <c r="L2" s="87"/>
      <c r="M2" s="87"/>
      <c r="N2" s="87"/>
      <c r="O2" s="87"/>
      <c r="P2" s="87"/>
      <c r="Q2" s="87"/>
      <c r="R2" s="87"/>
      <c r="S2" s="87"/>
      <c r="T2" s="87"/>
      <c r="U2" s="87"/>
    </row>
    <row r="3" spans="2:21" s="14" customFormat="1">
      <c r="B3" s="23"/>
      <c r="C3" s="53" t="s">
        <v>92</v>
      </c>
      <c r="D3" s="9"/>
      <c r="E3" s="9"/>
      <c r="F3" s="53" t="s">
        <v>15</v>
      </c>
      <c r="G3" s="53" t="s">
        <v>93</v>
      </c>
      <c r="H3" s="53"/>
      <c r="I3" s="9" t="s">
        <v>77</v>
      </c>
      <c r="J3" s="9"/>
      <c r="K3" s="9" t="s">
        <v>72</v>
      </c>
      <c r="L3" s="9"/>
      <c r="M3" s="9" t="s">
        <v>88</v>
      </c>
      <c r="N3" s="9"/>
      <c r="O3" s="53" t="s">
        <v>25</v>
      </c>
      <c r="P3" s="53"/>
      <c r="Q3" s="53" t="s">
        <v>75</v>
      </c>
      <c r="R3" s="53"/>
      <c r="S3" s="53" t="s">
        <v>79</v>
      </c>
      <c r="T3" s="53"/>
      <c r="U3" s="53" t="s">
        <v>114</v>
      </c>
    </row>
    <row r="4" spans="2:21">
      <c r="B4" s="88"/>
      <c r="C4" s="89"/>
      <c r="D4" s="89"/>
      <c r="E4" s="89"/>
      <c r="F4" s="89"/>
      <c r="G4" s="90"/>
      <c r="H4" s="90"/>
      <c r="I4" s="54"/>
      <c r="J4" s="91"/>
      <c r="K4" s="54"/>
      <c r="L4" s="54"/>
      <c r="M4" s="54"/>
      <c r="N4" s="54"/>
      <c r="O4" s="51" t="s">
        <v>24</v>
      </c>
      <c r="P4" s="52"/>
      <c r="Q4" s="52" t="s">
        <v>84</v>
      </c>
      <c r="R4" s="52"/>
      <c r="S4" s="52" t="s">
        <v>24</v>
      </c>
      <c r="T4" s="9"/>
      <c r="U4" s="9"/>
    </row>
    <row r="5" spans="2:21" ht="17" thickBot="1">
      <c r="B5" s="88"/>
      <c r="C5" s="32" t="s">
        <v>90</v>
      </c>
      <c r="D5" s="32"/>
      <c r="E5" s="32"/>
      <c r="F5" s="32"/>
      <c r="G5" s="10"/>
      <c r="H5" s="10"/>
      <c r="I5" s="10"/>
      <c r="J5" s="10"/>
      <c r="K5" s="10"/>
      <c r="L5" s="10"/>
      <c r="M5" s="10"/>
      <c r="N5" s="10"/>
      <c r="O5" s="10"/>
      <c r="Q5" s="14"/>
      <c r="R5" s="14"/>
      <c r="S5" s="14"/>
      <c r="U5" s="92"/>
    </row>
    <row r="6" spans="2:21" ht="17" thickBot="1">
      <c r="B6" s="88"/>
      <c r="C6" s="85" t="s">
        <v>33</v>
      </c>
      <c r="D6" s="85"/>
      <c r="E6" s="85"/>
      <c r="F6" s="83" t="s">
        <v>112</v>
      </c>
      <c r="G6" s="93">
        <v>3</v>
      </c>
      <c r="H6" s="94"/>
      <c r="I6" s="94"/>
      <c r="J6" s="94"/>
      <c r="U6" s="92"/>
    </row>
    <row r="7" spans="2:21" ht="16" customHeight="1">
      <c r="B7" s="88"/>
      <c r="C7" s="92"/>
      <c r="D7" s="92"/>
      <c r="E7" s="92"/>
      <c r="F7" s="92"/>
      <c r="U7" s="92"/>
    </row>
    <row r="8" spans="2:21" ht="18" customHeight="1">
      <c r="B8" s="88"/>
      <c r="C8" s="95"/>
      <c r="D8" s="95"/>
      <c r="E8" s="95"/>
      <c r="G8" s="96"/>
      <c r="H8" s="96"/>
      <c r="I8" s="96"/>
      <c r="J8" s="96"/>
      <c r="U8" s="92"/>
    </row>
    <row r="9" spans="2:21" ht="18" customHeight="1" thickBot="1">
      <c r="B9" s="88"/>
      <c r="C9" s="32" t="s">
        <v>7</v>
      </c>
      <c r="D9" s="32"/>
      <c r="E9" s="32"/>
      <c r="F9" s="32"/>
      <c r="G9" s="11"/>
      <c r="H9" s="11"/>
      <c r="I9" s="11"/>
      <c r="J9" s="11"/>
      <c r="U9" s="92"/>
    </row>
    <row r="10" spans="2:21" ht="18" customHeight="1" thickBot="1">
      <c r="B10" s="88"/>
      <c r="C10" s="84" t="s">
        <v>89</v>
      </c>
      <c r="D10" s="89"/>
      <c r="E10" s="89"/>
      <c r="F10" s="89" t="s">
        <v>1</v>
      </c>
      <c r="G10" s="97">
        <f>ROUND(1.5,1)</f>
        <v>1.5</v>
      </c>
      <c r="H10" s="98"/>
      <c r="I10" s="98"/>
      <c r="J10" s="98"/>
      <c r="O10" s="99">
        <f>Notes!D47/12</f>
        <v>1.5</v>
      </c>
      <c r="U10" s="92"/>
    </row>
    <row r="11" spans="2:21" ht="18" thickBot="1">
      <c r="B11" s="88"/>
      <c r="C11" s="84" t="s">
        <v>5</v>
      </c>
      <c r="D11" s="84"/>
      <c r="E11" s="84"/>
      <c r="F11" s="83" t="s">
        <v>1</v>
      </c>
      <c r="G11" s="100">
        <f>ROUND(20,0)</f>
        <v>20</v>
      </c>
      <c r="H11" s="96"/>
      <c r="I11" s="96"/>
      <c r="J11" s="96"/>
      <c r="K11" s="100">
        <f>Notes!D88</f>
        <v>20</v>
      </c>
      <c r="L11" s="98"/>
      <c r="M11" s="100">
        <f>Notes!D101</f>
        <v>20</v>
      </c>
      <c r="Q11" s="99">
        <f>Notes!D151</f>
        <v>20</v>
      </c>
      <c r="U11" s="105" t="s">
        <v>125</v>
      </c>
    </row>
    <row r="12" spans="2:21" ht="18" thickBot="1">
      <c r="B12" s="88"/>
      <c r="C12" s="101" t="s">
        <v>86</v>
      </c>
      <c r="D12" s="101"/>
      <c r="E12" s="101"/>
      <c r="F12" s="83" t="s">
        <v>3</v>
      </c>
      <c r="G12" s="102">
        <f>ROUND(I12,1)</f>
        <v>0.5</v>
      </c>
      <c r="H12" s="96"/>
      <c r="I12" s="97">
        <f>Notes!D180*Notes!D180*0.000001</f>
        <v>0.49</v>
      </c>
      <c r="J12" s="96"/>
      <c r="K12" s="103"/>
      <c r="L12" s="96"/>
      <c r="M12" s="103"/>
      <c r="N12" s="104"/>
      <c r="O12" s="96"/>
      <c r="P12" s="104"/>
      <c r="Q12" s="103"/>
      <c r="R12" s="103"/>
      <c r="S12" s="103"/>
      <c r="U12" s="105" t="s">
        <v>78</v>
      </c>
    </row>
    <row r="13" spans="2:21">
      <c r="B13" s="88"/>
      <c r="C13" s="32"/>
      <c r="D13" s="32"/>
      <c r="E13" s="32"/>
      <c r="F13" s="32"/>
      <c r="G13" s="12"/>
      <c r="H13" s="12"/>
      <c r="I13" s="12"/>
      <c r="J13" s="12"/>
      <c r="U13" s="105"/>
    </row>
    <row r="14" spans="2:21" ht="17" thickBot="1">
      <c r="B14" s="88"/>
      <c r="C14" s="13" t="s">
        <v>91</v>
      </c>
      <c r="D14" s="13"/>
      <c r="E14" s="13"/>
      <c r="F14" s="13"/>
      <c r="G14" s="12"/>
      <c r="H14" s="12"/>
      <c r="I14" s="12"/>
      <c r="J14" s="12"/>
      <c r="U14" s="92" t="s">
        <v>153</v>
      </c>
    </row>
    <row r="15" spans="2:21" ht="17" thickBot="1">
      <c r="B15" s="88"/>
      <c r="C15" s="85" t="s">
        <v>123</v>
      </c>
      <c r="D15" s="13"/>
      <c r="E15" s="13"/>
      <c r="F15" s="85" t="s">
        <v>39</v>
      </c>
      <c r="G15" s="106">
        <f>ROUND(G16*G6*1000,2)</f>
        <v>8265600</v>
      </c>
      <c r="H15" s="12"/>
      <c r="I15" s="12"/>
      <c r="J15" s="12"/>
      <c r="O15" s="96"/>
      <c r="Q15" s="96"/>
      <c r="R15" s="96"/>
      <c r="S15" s="96"/>
      <c r="U15" s="92" t="s">
        <v>154</v>
      </c>
    </row>
    <row r="16" spans="2:21" ht="17" thickBot="1">
      <c r="B16" s="88"/>
      <c r="C16" s="84" t="s">
        <v>122</v>
      </c>
      <c r="D16" s="84"/>
      <c r="E16" s="84"/>
      <c r="F16" s="83" t="s">
        <v>121</v>
      </c>
      <c r="G16" s="106">
        <f>0.8*G17</f>
        <v>2755.2000000000003</v>
      </c>
      <c r="H16" s="96"/>
      <c r="I16" s="96"/>
      <c r="J16" s="96"/>
      <c r="O16" s="96"/>
      <c r="Q16" s="96"/>
      <c r="R16" s="96"/>
      <c r="S16" s="96"/>
      <c r="U16" s="118" t="s">
        <v>161</v>
      </c>
    </row>
    <row r="17" spans="2:21" ht="17" thickBot="1">
      <c r="B17" s="88"/>
      <c r="C17" s="107" t="s">
        <v>126</v>
      </c>
      <c r="D17" s="107"/>
      <c r="E17" s="107"/>
      <c r="F17" s="83" t="s">
        <v>121</v>
      </c>
      <c r="G17" s="106">
        <f>O17</f>
        <v>3444</v>
      </c>
      <c r="H17" s="96"/>
      <c r="I17" s="96"/>
      <c r="J17" s="96"/>
      <c r="O17" s="106">
        <f>Notes!D33</f>
        <v>3444</v>
      </c>
      <c r="Q17" s="106">
        <f>Notes!D140</f>
        <v>3950</v>
      </c>
      <c r="R17" s="96"/>
      <c r="S17" s="106">
        <f>Notes!D166</f>
        <v>4218</v>
      </c>
      <c r="U17" s="92" t="s">
        <v>152</v>
      </c>
    </row>
    <row r="18" spans="2:21" ht="17" thickBot="1">
      <c r="B18" s="88"/>
      <c r="C18" s="84" t="s">
        <v>8</v>
      </c>
      <c r="D18" s="107"/>
      <c r="E18" s="107"/>
      <c r="F18" s="83" t="s">
        <v>39</v>
      </c>
      <c r="G18" s="106">
        <f>ROUND(G19*G6*1000,2)</f>
        <v>2066400</v>
      </c>
      <c r="H18" s="96"/>
      <c r="I18" s="96"/>
      <c r="J18" s="96"/>
      <c r="O18" s="96"/>
      <c r="Q18" s="96"/>
      <c r="R18" s="96"/>
      <c r="S18" s="96"/>
      <c r="U18" s="92" t="s">
        <v>155</v>
      </c>
    </row>
    <row r="19" spans="2:21" ht="17" thickBot="1">
      <c r="B19" s="88"/>
      <c r="C19" s="84" t="s">
        <v>8</v>
      </c>
      <c r="D19" s="108"/>
      <c r="E19" s="108"/>
      <c r="F19" s="119" t="s">
        <v>162</v>
      </c>
      <c r="G19" s="106">
        <f>Notes!D71*'Research data'!G17</f>
        <v>688.80000000000007</v>
      </c>
      <c r="H19" s="96"/>
      <c r="I19" s="96"/>
      <c r="J19" s="96"/>
      <c r="K19" s="109"/>
      <c r="L19" s="109"/>
      <c r="M19" s="104"/>
      <c r="O19" s="96"/>
      <c r="Q19" s="96"/>
      <c r="R19" s="96"/>
      <c r="S19" s="96"/>
      <c r="U19" s="92" t="s">
        <v>87</v>
      </c>
    </row>
    <row r="20" spans="2:21" ht="17" thickBot="1">
      <c r="B20" s="88"/>
      <c r="C20" s="84" t="s">
        <v>94</v>
      </c>
      <c r="D20" s="108"/>
      <c r="E20" s="108"/>
      <c r="F20" s="83" t="s">
        <v>124</v>
      </c>
      <c r="G20" s="106">
        <f>ROUND(G21*G6*1000,2)</f>
        <v>303000</v>
      </c>
      <c r="H20" s="96"/>
      <c r="I20" s="96"/>
      <c r="J20" s="96"/>
      <c r="K20" s="109"/>
      <c r="L20" s="109"/>
      <c r="M20" s="104"/>
      <c r="O20" s="96"/>
      <c r="Q20" s="96"/>
      <c r="R20" s="96"/>
      <c r="S20" s="96"/>
      <c r="U20" s="92" t="s">
        <v>149</v>
      </c>
    </row>
    <row r="21" spans="2:21" ht="17" thickBot="1">
      <c r="B21" s="88"/>
      <c r="C21" s="84" t="s">
        <v>94</v>
      </c>
      <c r="D21" s="110"/>
      <c r="E21" s="110"/>
      <c r="F21" s="119" t="s">
        <v>163</v>
      </c>
      <c r="G21" s="111">
        <f>S21</f>
        <v>101</v>
      </c>
      <c r="H21" s="104"/>
      <c r="I21" s="104"/>
      <c r="J21" s="104"/>
      <c r="S21" s="111">
        <f>Notes!D169</f>
        <v>101</v>
      </c>
      <c r="U21" s="92" t="s">
        <v>127</v>
      </c>
    </row>
    <row r="22" spans="2:21" ht="17" thickBot="1">
      <c r="B22" s="88"/>
      <c r="C22" s="84" t="s">
        <v>68</v>
      </c>
      <c r="D22" s="112"/>
      <c r="E22" s="112"/>
      <c r="F22" s="83" t="s">
        <v>64</v>
      </c>
      <c r="G22" s="106">
        <v>0</v>
      </c>
      <c r="H22" s="96"/>
      <c r="I22" s="96"/>
      <c r="J22" s="96"/>
      <c r="O22" s="96"/>
      <c r="Q22" s="96"/>
      <c r="R22" s="96"/>
      <c r="S22" s="96"/>
      <c r="U22" s="92" t="s">
        <v>147</v>
      </c>
    </row>
    <row r="23" spans="2:21">
      <c r="B23" s="88"/>
      <c r="U23" s="92" t="s">
        <v>148</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5"/>
  <sheetViews>
    <sheetView workbookViewId="0">
      <selection activeCell="J30" sqref="J30"/>
    </sheetView>
  </sheetViews>
  <sheetFormatPr baseColWidth="10" defaultColWidth="33.140625" defaultRowHeight="16"/>
  <cols>
    <col min="1" max="1" width="4.42578125" style="50" customWidth="1"/>
    <col min="2" max="2" width="3.7109375" style="50" customWidth="1"/>
    <col min="3" max="3" width="27.85546875" style="50" customWidth="1"/>
    <col min="4" max="4" width="16.140625" style="50" customWidth="1"/>
    <col min="5" max="5" width="10.28515625" style="50" customWidth="1"/>
    <col min="6" max="7" width="13.28515625" style="50" customWidth="1"/>
    <col min="8" max="8" width="12.7109375" style="69" customWidth="1"/>
    <col min="9" max="9" width="33" style="69" customWidth="1"/>
    <col min="10" max="10" width="103.42578125" style="50" customWidth="1"/>
    <col min="11" max="16384" width="33.140625" style="50"/>
  </cols>
  <sheetData>
    <row r="1" spans="2:10" ht="17" thickBot="1"/>
    <row r="2" spans="2:10">
      <c r="B2" s="70"/>
      <c r="C2" s="71"/>
      <c r="D2" s="71"/>
      <c r="E2" s="71"/>
      <c r="F2" s="71"/>
      <c r="G2" s="71"/>
      <c r="H2" s="72"/>
      <c r="I2" s="72"/>
      <c r="J2" s="71"/>
    </row>
    <row r="3" spans="2:10">
      <c r="B3" s="49"/>
      <c r="C3" s="14" t="s">
        <v>23</v>
      </c>
      <c r="D3" s="14"/>
      <c r="E3" s="14"/>
      <c r="F3" s="14"/>
      <c r="G3" s="14"/>
      <c r="H3" s="17"/>
      <c r="I3" s="17"/>
    </row>
    <row r="4" spans="2:10">
      <c r="B4" s="49"/>
    </row>
    <row r="5" spans="2:10">
      <c r="B5" s="73"/>
      <c r="C5" s="16" t="s">
        <v>34</v>
      </c>
      <c r="D5" s="16" t="s">
        <v>0</v>
      </c>
      <c r="E5" s="16" t="s">
        <v>20</v>
      </c>
      <c r="F5" s="16" t="s">
        <v>35</v>
      </c>
      <c r="G5" s="16" t="s">
        <v>128</v>
      </c>
      <c r="H5" s="18" t="s">
        <v>36</v>
      </c>
      <c r="I5" s="18" t="s">
        <v>164</v>
      </c>
      <c r="J5" s="16" t="s">
        <v>17</v>
      </c>
    </row>
    <row r="6" spans="2:10">
      <c r="B6" s="49"/>
      <c r="C6" s="14"/>
      <c r="D6" s="14"/>
      <c r="E6" s="14"/>
      <c r="F6" s="14"/>
      <c r="G6" s="14"/>
      <c r="H6" s="17"/>
      <c r="I6" s="17"/>
      <c r="J6" s="14"/>
    </row>
    <row r="7" spans="2:10">
      <c r="B7" s="49"/>
      <c r="D7" s="50" t="s">
        <v>79</v>
      </c>
      <c r="E7" s="50" t="s">
        <v>24</v>
      </c>
      <c r="F7" s="50">
        <v>2013</v>
      </c>
      <c r="G7" s="50">
        <v>2012</v>
      </c>
      <c r="I7" s="121" t="s">
        <v>165</v>
      </c>
      <c r="J7" s="120" t="s">
        <v>83</v>
      </c>
    </row>
    <row r="8" spans="2:10">
      <c r="B8" s="49"/>
      <c r="C8" s="74" t="s">
        <v>9</v>
      </c>
      <c r="H8" s="50"/>
      <c r="I8" s="50"/>
      <c r="J8" s="45"/>
    </row>
    <row r="9" spans="2:10">
      <c r="B9" s="49"/>
      <c r="C9" s="74" t="s">
        <v>82</v>
      </c>
      <c r="H9" s="50"/>
      <c r="I9" s="50"/>
    </row>
    <row r="10" spans="2:10">
      <c r="B10" s="49"/>
      <c r="C10" s="55"/>
      <c r="D10" s="82" t="s">
        <v>115</v>
      </c>
      <c r="E10" s="50" t="s">
        <v>24</v>
      </c>
      <c r="F10" s="50">
        <v>2013</v>
      </c>
      <c r="G10" s="50">
        <v>2013</v>
      </c>
      <c r="H10" s="50"/>
      <c r="I10" s="122" t="s">
        <v>166</v>
      </c>
      <c r="J10" s="120" t="s">
        <v>70</v>
      </c>
    </row>
    <row r="11" spans="2:10">
      <c r="B11" s="49"/>
      <c r="C11" s="74" t="s">
        <v>9</v>
      </c>
      <c r="D11" s="82" t="s">
        <v>116</v>
      </c>
      <c r="F11" s="50">
        <v>2014</v>
      </c>
      <c r="G11" s="50">
        <v>2013</v>
      </c>
      <c r="H11" s="50"/>
      <c r="I11" s="122" t="s">
        <v>167</v>
      </c>
      <c r="J11" s="50" t="s">
        <v>96</v>
      </c>
    </row>
    <row r="12" spans="2:10">
      <c r="B12" s="49"/>
      <c r="C12" s="55" t="s">
        <v>95</v>
      </c>
      <c r="D12" s="82"/>
      <c r="H12" s="50"/>
      <c r="I12" s="50"/>
      <c r="J12" s="82"/>
    </row>
    <row r="13" spans="2:10">
      <c r="B13" s="49"/>
      <c r="C13" s="55"/>
      <c r="H13" s="50"/>
      <c r="I13" s="50"/>
    </row>
    <row r="14" spans="2:10">
      <c r="B14" s="49"/>
      <c r="C14" s="74"/>
      <c r="D14" s="50" t="s">
        <v>75</v>
      </c>
      <c r="E14" s="50" t="s">
        <v>84</v>
      </c>
      <c r="F14" s="50">
        <v>2013</v>
      </c>
      <c r="G14" s="50">
        <v>2013</v>
      </c>
      <c r="H14" s="50"/>
      <c r="I14" s="122" t="s">
        <v>168</v>
      </c>
      <c r="J14" s="120" t="s">
        <v>85</v>
      </c>
    </row>
    <row r="15" spans="2:10">
      <c r="B15" s="49"/>
      <c r="C15" s="74" t="s">
        <v>9</v>
      </c>
      <c r="H15" s="50"/>
      <c r="I15" s="50"/>
    </row>
    <row r="16" spans="2:10">
      <c r="B16" s="49"/>
      <c r="C16" s="55"/>
      <c r="H16" s="50"/>
      <c r="I16" s="50"/>
    </row>
    <row r="17" spans="2:10">
      <c r="B17" s="49"/>
      <c r="C17" s="74"/>
      <c r="D17" s="50" t="s">
        <v>72</v>
      </c>
      <c r="E17" s="50" t="s">
        <v>24</v>
      </c>
      <c r="F17" s="50">
        <v>2012</v>
      </c>
      <c r="G17" s="50">
        <v>2011</v>
      </c>
      <c r="H17" s="50"/>
      <c r="I17" s="122" t="s">
        <v>169</v>
      </c>
      <c r="J17" s="120" t="s">
        <v>73</v>
      </c>
    </row>
    <row r="18" spans="2:10">
      <c r="B18" s="49"/>
      <c r="C18" s="74" t="s">
        <v>5</v>
      </c>
      <c r="H18" s="50"/>
      <c r="I18" s="50"/>
    </row>
    <row r="19" spans="2:10">
      <c r="B19" s="49"/>
      <c r="C19" s="113" t="s">
        <v>144</v>
      </c>
      <c r="H19" s="50"/>
      <c r="I19" s="50"/>
    </row>
    <row r="20" spans="2:10">
      <c r="B20" s="49"/>
      <c r="C20" s="55"/>
      <c r="H20" s="50"/>
      <c r="I20" s="50"/>
    </row>
    <row r="21" spans="2:10">
      <c r="B21" s="49"/>
      <c r="C21" s="74"/>
      <c r="D21" s="50" t="s">
        <v>88</v>
      </c>
      <c r="E21" s="50" t="s">
        <v>71</v>
      </c>
      <c r="F21" s="50">
        <v>2013</v>
      </c>
      <c r="G21" s="50">
        <v>2011</v>
      </c>
      <c r="H21" s="50"/>
      <c r="I21" s="122" t="s">
        <v>170</v>
      </c>
      <c r="J21" s="120" t="s">
        <v>74</v>
      </c>
    </row>
    <row r="22" spans="2:10">
      <c r="B22" s="49"/>
      <c r="C22" s="46" t="s">
        <v>5</v>
      </c>
      <c r="H22" s="50"/>
      <c r="I22" s="50"/>
    </row>
    <row r="23" spans="2:10">
      <c r="B23" s="49"/>
      <c r="C23" s="46" t="s">
        <v>146</v>
      </c>
      <c r="H23" s="50"/>
      <c r="I23" s="50"/>
    </row>
    <row r="24" spans="2:10">
      <c r="B24" s="49"/>
      <c r="C24" s="47"/>
      <c r="H24" s="50"/>
      <c r="I24" s="50"/>
    </row>
    <row r="25" spans="2:10">
      <c r="B25" s="49"/>
      <c r="C25" s="46" t="s">
        <v>81</v>
      </c>
      <c r="D25" s="50" t="s">
        <v>77</v>
      </c>
      <c r="E25" s="50" t="s">
        <v>80</v>
      </c>
      <c r="F25" s="50">
        <v>2005</v>
      </c>
      <c r="G25" s="50">
        <v>2005</v>
      </c>
      <c r="H25" s="50"/>
      <c r="I25" s="122" t="s">
        <v>171</v>
      </c>
      <c r="J25" s="120" t="s">
        <v>76</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184"/>
  <sheetViews>
    <sheetView topLeftCell="A175" workbookViewId="0">
      <selection activeCell="J172" sqref="J172"/>
    </sheetView>
  </sheetViews>
  <sheetFormatPr baseColWidth="10" defaultColWidth="10.7109375" defaultRowHeight="16"/>
  <cols>
    <col min="1" max="1" width="5.42578125" style="82" customWidth="1"/>
    <col min="2" max="2" width="4.28515625" style="82" customWidth="1"/>
    <col min="3" max="16384" width="10.7109375" style="82"/>
  </cols>
  <sheetData>
    <row r="1" spans="2:13" ht="17" thickBot="1"/>
    <row r="2" spans="2:13">
      <c r="B2" s="86"/>
      <c r="C2" s="87"/>
      <c r="D2" s="87"/>
      <c r="E2" s="87"/>
      <c r="F2" s="87"/>
      <c r="G2" s="87"/>
      <c r="H2" s="87"/>
      <c r="I2" s="87"/>
      <c r="J2" s="87"/>
      <c r="K2" s="87"/>
      <c r="L2" s="87"/>
      <c r="M2" s="87"/>
    </row>
    <row r="3" spans="2:13" s="14" customFormat="1">
      <c r="B3" s="77"/>
      <c r="C3" s="16" t="s">
        <v>0</v>
      </c>
      <c r="D3" s="16" t="s">
        <v>117</v>
      </c>
      <c r="E3" s="16"/>
      <c r="F3" s="16"/>
      <c r="G3" s="16"/>
      <c r="H3" s="16"/>
      <c r="I3" s="16"/>
      <c r="J3" s="16"/>
      <c r="K3" s="16"/>
      <c r="L3" s="16"/>
      <c r="M3" s="16"/>
    </row>
    <row r="4" spans="2:13">
      <c r="B4" s="88"/>
    </row>
    <row r="5" spans="2:13">
      <c r="B5" s="88"/>
      <c r="C5" s="82" t="s">
        <v>118</v>
      </c>
    </row>
    <row r="6" spans="2:13">
      <c r="B6" s="88"/>
      <c r="C6" s="82" t="s">
        <v>119</v>
      </c>
    </row>
    <row r="7" spans="2:13">
      <c r="B7" s="88"/>
    </row>
    <row r="8" spans="2:13">
      <c r="B8" s="88"/>
    </row>
    <row r="9" spans="2:13">
      <c r="B9" s="88"/>
    </row>
    <row r="10" spans="2:13">
      <c r="B10" s="88"/>
    </row>
    <row r="11" spans="2:13">
      <c r="B11" s="88"/>
    </row>
    <row r="12" spans="2:13">
      <c r="B12" s="88"/>
    </row>
    <row r="13" spans="2:13">
      <c r="B13" s="88"/>
    </row>
    <row r="14" spans="2:13">
      <c r="B14" s="88"/>
    </row>
    <row r="15" spans="2:13">
      <c r="B15" s="88"/>
    </row>
    <row r="16" spans="2:13">
      <c r="B16" s="88"/>
    </row>
    <row r="17" spans="2:5">
      <c r="B17" s="88"/>
    </row>
    <row r="18" spans="2:5">
      <c r="B18" s="88"/>
      <c r="D18" s="117" t="s">
        <v>160</v>
      </c>
      <c r="E18" s="116" t="s">
        <v>120</v>
      </c>
    </row>
    <row r="19" spans="2:5">
      <c r="B19" s="88"/>
      <c r="C19" s="116" t="s">
        <v>135</v>
      </c>
      <c r="D19" s="114">
        <f>AVERAGE(3.6,5.6)</f>
        <v>4.5999999999999996</v>
      </c>
      <c r="E19" s="82" t="s">
        <v>120</v>
      </c>
    </row>
    <row r="20" spans="2:5">
      <c r="B20" s="88"/>
    </row>
    <row r="21" spans="2:5">
      <c r="B21" s="88"/>
    </row>
    <row r="22" spans="2:5">
      <c r="B22" s="88"/>
      <c r="C22" s="82" t="s">
        <v>116</v>
      </c>
    </row>
    <row r="23" spans="2:5">
      <c r="B23" s="88"/>
      <c r="C23" s="82" t="s">
        <v>156</v>
      </c>
    </row>
    <row r="24" spans="2:5">
      <c r="B24" s="88"/>
    </row>
    <row r="25" spans="2:5">
      <c r="B25" s="88"/>
    </row>
    <row r="26" spans="2:5">
      <c r="B26" s="88"/>
    </row>
    <row r="27" spans="2:5">
      <c r="B27" s="88"/>
    </row>
    <row r="28" spans="2:5">
      <c r="B28" s="88"/>
    </row>
    <row r="29" spans="2:5">
      <c r="B29" s="88"/>
    </row>
    <row r="30" spans="2:5">
      <c r="B30" s="88"/>
    </row>
    <row r="31" spans="2:5">
      <c r="B31" s="88"/>
      <c r="D31" s="114" t="s">
        <v>160</v>
      </c>
      <c r="E31" s="82" t="s">
        <v>143</v>
      </c>
    </row>
    <row r="32" spans="2:5">
      <c r="B32" s="88"/>
      <c r="C32" s="116" t="s">
        <v>135</v>
      </c>
      <c r="D32" s="114">
        <v>4.5999999999999996</v>
      </c>
      <c r="E32" s="82" t="s">
        <v>143</v>
      </c>
    </row>
    <row r="33" spans="2:5">
      <c r="B33" s="88"/>
      <c r="D33" s="82">
        <v>3444</v>
      </c>
      <c r="E33" s="82" t="s">
        <v>121</v>
      </c>
    </row>
    <row r="34" spans="2:5">
      <c r="B34" s="88"/>
    </row>
    <row r="35" spans="2:5">
      <c r="B35" s="88"/>
    </row>
    <row r="36" spans="2:5">
      <c r="B36" s="88"/>
    </row>
    <row r="37" spans="2:5">
      <c r="B37" s="88"/>
    </row>
    <row r="38" spans="2:5">
      <c r="B38" s="88"/>
    </row>
    <row r="39" spans="2:5">
      <c r="B39" s="88"/>
    </row>
    <row r="40" spans="2:5">
      <c r="B40" s="88"/>
    </row>
    <row r="41" spans="2:5">
      <c r="B41" s="88"/>
      <c r="C41" s="82" t="s">
        <v>119</v>
      </c>
    </row>
    <row r="42" spans="2:5">
      <c r="B42" s="88"/>
    </row>
    <row r="43" spans="2:5">
      <c r="B43" s="88"/>
    </row>
    <row r="44" spans="2:5">
      <c r="B44" s="88"/>
    </row>
    <row r="45" spans="2:5">
      <c r="B45" s="88"/>
    </row>
    <row r="46" spans="2:5">
      <c r="B46" s="88"/>
      <c r="D46" s="104" t="s">
        <v>157</v>
      </c>
      <c r="E46" s="82" t="s">
        <v>158</v>
      </c>
    </row>
    <row r="47" spans="2:5">
      <c r="B47" s="88"/>
      <c r="D47" s="115">
        <f>AVERAGE(12,24)</f>
        <v>18</v>
      </c>
    </row>
    <row r="48" spans="2:5">
      <c r="B48" s="88"/>
      <c r="D48" s="104"/>
    </row>
    <row r="49" spans="2:4">
      <c r="B49" s="88"/>
      <c r="D49" s="104"/>
    </row>
    <row r="50" spans="2:4">
      <c r="B50" s="88"/>
      <c r="D50" s="104"/>
    </row>
    <row r="51" spans="2:4">
      <c r="B51" s="88"/>
      <c r="D51" s="104"/>
    </row>
    <row r="52" spans="2:4">
      <c r="B52" s="88"/>
      <c r="D52" s="104"/>
    </row>
    <row r="53" spans="2:4">
      <c r="B53" s="88"/>
      <c r="D53" s="104"/>
    </row>
    <row r="54" spans="2:4">
      <c r="B54" s="88"/>
      <c r="D54" s="104"/>
    </row>
    <row r="55" spans="2:4">
      <c r="B55" s="88"/>
      <c r="D55" s="104"/>
    </row>
    <row r="56" spans="2:4">
      <c r="B56" s="88"/>
    </row>
    <row r="57" spans="2:4">
      <c r="B57" s="88"/>
    </row>
    <row r="58" spans="2:4">
      <c r="B58" s="88"/>
    </row>
    <row r="59" spans="2:4">
      <c r="B59" s="88"/>
    </row>
    <row r="60" spans="2:4">
      <c r="B60" s="88"/>
    </row>
    <row r="61" spans="2:4">
      <c r="B61" s="88"/>
    </row>
    <row r="62" spans="2:4">
      <c r="B62" s="88"/>
    </row>
    <row r="63" spans="2:4">
      <c r="B63" s="88"/>
    </row>
    <row r="64" spans="2:4">
      <c r="B64" s="88"/>
      <c r="C64" s="82" t="s">
        <v>129</v>
      </c>
    </row>
    <row r="65" spans="2:5">
      <c r="B65" s="88"/>
      <c r="C65" s="82" t="s">
        <v>130</v>
      </c>
    </row>
    <row r="66" spans="2:5">
      <c r="B66" s="88"/>
    </row>
    <row r="67" spans="2:5">
      <c r="B67" s="88"/>
    </row>
    <row r="68" spans="2:5">
      <c r="B68" s="88"/>
    </row>
    <row r="69" spans="2:5">
      <c r="B69" s="88"/>
    </row>
    <row r="70" spans="2:5">
      <c r="B70" s="88"/>
      <c r="D70" s="114" t="s">
        <v>131</v>
      </c>
      <c r="E70" s="82" t="s">
        <v>2</v>
      </c>
    </row>
    <row r="71" spans="2:5">
      <c r="B71" s="88"/>
      <c r="C71" s="82" t="s">
        <v>135</v>
      </c>
      <c r="D71" s="109">
        <v>0.2</v>
      </c>
    </row>
    <row r="72" spans="2:5">
      <c r="B72" s="88"/>
    </row>
    <row r="73" spans="2:5">
      <c r="B73" s="88"/>
    </row>
    <row r="74" spans="2:5">
      <c r="B74" s="88"/>
    </row>
    <row r="75" spans="2:5">
      <c r="B75" s="88"/>
    </row>
    <row r="76" spans="2:5">
      <c r="B76" s="88"/>
    </row>
    <row r="77" spans="2:5">
      <c r="B77" s="88"/>
    </row>
    <row r="78" spans="2:5">
      <c r="B78" s="88"/>
    </row>
    <row r="79" spans="2:5">
      <c r="B79" s="88"/>
    </row>
    <row r="80" spans="2:5">
      <c r="B80" s="88"/>
    </row>
    <row r="81" spans="2:5">
      <c r="B81" s="88"/>
    </row>
    <row r="82" spans="2:5">
      <c r="B82" s="88"/>
    </row>
    <row r="83" spans="2:5">
      <c r="B83" s="88"/>
    </row>
    <row r="84" spans="2:5">
      <c r="B84" s="88"/>
      <c r="C84" s="82" t="s">
        <v>132</v>
      </c>
    </row>
    <row r="85" spans="2:5">
      <c r="B85" s="88"/>
    </row>
    <row r="86" spans="2:5">
      <c r="B86" s="88"/>
    </row>
    <row r="87" spans="2:5">
      <c r="B87" s="88"/>
    </row>
    <row r="88" spans="2:5">
      <c r="B88" s="88"/>
      <c r="D88" s="82">
        <v>20</v>
      </c>
      <c r="E88" s="82" t="s">
        <v>133</v>
      </c>
    </row>
    <row r="89" spans="2:5">
      <c r="B89" s="88"/>
    </row>
    <row r="90" spans="2:5">
      <c r="B90" s="88"/>
      <c r="C90" s="82" t="s">
        <v>88</v>
      </c>
    </row>
    <row r="91" spans="2:5">
      <c r="B91" s="88"/>
      <c r="C91" s="82" t="s">
        <v>134</v>
      </c>
    </row>
    <row r="92" spans="2:5">
      <c r="B92" s="88"/>
    </row>
    <row r="93" spans="2:5">
      <c r="B93" s="88"/>
    </row>
    <row r="94" spans="2:5">
      <c r="B94" s="88"/>
    </row>
    <row r="95" spans="2:5">
      <c r="B95" s="88"/>
    </row>
    <row r="96" spans="2:5">
      <c r="B96" s="88"/>
    </row>
    <row r="97" spans="2:5">
      <c r="B97" s="88"/>
    </row>
    <row r="98" spans="2:5">
      <c r="B98" s="88"/>
    </row>
    <row r="99" spans="2:5">
      <c r="B99" s="88"/>
    </row>
    <row r="100" spans="2:5">
      <c r="B100" s="88"/>
    </row>
    <row r="101" spans="2:5">
      <c r="B101" s="88"/>
      <c r="D101" s="82">
        <v>20</v>
      </c>
      <c r="E101" s="82" t="s">
        <v>133</v>
      </c>
    </row>
    <row r="102" spans="2:5">
      <c r="B102" s="88"/>
    </row>
    <row r="103" spans="2:5">
      <c r="B103" s="88"/>
    </row>
    <row r="104" spans="2:5">
      <c r="B104" s="88"/>
    </row>
    <row r="105" spans="2:5">
      <c r="B105" s="88"/>
      <c r="C105" s="82" t="s">
        <v>145</v>
      </c>
    </row>
    <row r="106" spans="2:5">
      <c r="B106" s="88"/>
    </row>
    <row r="107" spans="2:5">
      <c r="B107" s="88"/>
    </row>
    <row r="108" spans="2:5">
      <c r="B108" s="88"/>
    </row>
    <row r="109" spans="2:5">
      <c r="B109" s="88"/>
    </row>
    <row r="110" spans="2:5">
      <c r="B110" s="88"/>
    </row>
    <row r="111" spans="2:5">
      <c r="B111" s="88"/>
    </row>
    <row r="112" spans="2:5">
      <c r="B112" s="88"/>
    </row>
    <row r="113" spans="2:4">
      <c r="B113" s="88"/>
    </row>
    <row r="114" spans="2:4">
      <c r="B114" s="88"/>
    </row>
    <row r="115" spans="2:4">
      <c r="B115" s="88"/>
    </row>
    <row r="116" spans="2:4">
      <c r="B116" s="88"/>
      <c r="D116" s="109">
        <v>0.2</v>
      </c>
    </row>
    <row r="117" spans="2:4">
      <c r="B117" s="88"/>
    </row>
    <row r="118" spans="2:4">
      <c r="B118" s="88"/>
    </row>
    <row r="119" spans="2:4">
      <c r="B119" s="88"/>
    </row>
    <row r="120" spans="2:4">
      <c r="B120" s="88"/>
    </row>
    <row r="121" spans="2:4">
      <c r="B121" s="88"/>
    </row>
    <row r="122" spans="2:4">
      <c r="B122" s="88"/>
    </row>
    <row r="123" spans="2:4">
      <c r="B123" s="88"/>
    </row>
    <row r="124" spans="2:4">
      <c r="B124" s="88"/>
    </row>
    <row r="125" spans="2:4">
      <c r="B125" s="88"/>
    </row>
    <row r="126" spans="2:4">
      <c r="B126" s="88"/>
      <c r="C126" s="82" t="s">
        <v>75</v>
      </c>
    </row>
    <row r="127" spans="2:4">
      <c r="B127" s="88"/>
      <c r="C127" s="82" t="s">
        <v>136</v>
      </c>
    </row>
    <row r="128" spans="2:4">
      <c r="B128" s="88"/>
    </row>
    <row r="129" spans="2:5">
      <c r="B129" s="88"/>
    </row>
    <row r="130" spans="2:5">
      <c r="B130" s="88"/>
    </row>
    <row r="131" spans="2:5">
      <c r="B131" s="88"/>
    </row>
    <row r="132" spans="2:5">
      <c r="B132" s="88"/>
    </row>
    <row r="133" spans="2:5">
      <c r="B133" s="88"/>
    </row>
    <row r="134" spans="2:5">
      <c r="B134" s="88"/>
    </row>
    <row r="135" spans="2:5">
      <c r="B135" s="88"/>
    </row>
    <row r="136" spans="2:5">
      <c r="B136" s="88"/>
    </row>
    <row r="137" spans="2:5">
      <c r="B137" s="88"/>
    </row>
    <row r="138" spans="2:5">
      <c r="B138" s="88"/>
      <c r="D138" s="82">
        <v>3400</v>
      </c>
      <c r="E138" s="82" t="s">
        <v>121</v>
      </c>
    </row>
    <row r="139" spans="2:5">
      <c r="B139" s="88"/>
      <c r="D139" s="82">
        <v>4500</v>
      </c>
      <c r="E139" s="82" t="s">
        <v>137</v>
      </c>
    </row>
    <row r="140" spans="2:5">
      <c r="B140" s="88"/>
      <c r="C140" s="82" t="s">
        <v>135</v>
      </c>
      <c r="D140" s="82">
        <f>AVERAGE(D138,D139)</f>
        <v>3950</v>
      </c>
      <c r="E140" s="82" t="s">
        <v>137</v>
      </c>
    </row>
    <row r="141" spans="2:5">
      <c r="B141" s="88"/>
    </row>
    <row r="142" spans="2:5">
      <c r="B142" s="88"/>
    </row>
    <row r="143" spans="2:5">
      <c r="B143" s="88"/>
      <c r="C143" s="82" t="s">
        <v>138</v>
      </c>
    </row>
    <row r="144" spans="2:5">
      <c r="B144" s="88"/>
    </row>
    <row r="145" spans="2:5">
      <c r="B145" s="88"/>
    </row>
    <row r="146" spans="2:5">
      <c r="B146" s="88"/>
    </row>
    <row r="147" spans="2:5">
      <c r="B147" s="88"/>
    </row>
    <row r="148" spans="2:5">
      <c r="B148" s="88"/>
    </row>
    <row r="149" spans="2:5">
      <c r="B149" s="88"/>
    </row>
    <row r="150" spans="2:5">
      <c r="B150" s="88"/>
    </row>
    <row r="151" spans="2:5">
      <c r="B151" s="88"/>
      <c r="D151" s="82">
        <v>20</v>
      </c>
      <c r="E151" s="82" t="s">
        <v>133</v>
      </c>
    </row>
    <row r="152" spans="2:5">
      <c r="B152" s="88"/>
    </row>
    <row r="153" spans="2:5">
      <c r="B153" s="88"/>
    </row>
    <row r="154" spans="2:5">
      <c r="B154" s="88"/>
    </row>
    <row r="155" spans="2:5">
      <c r="B155" s="88"/>
      <c r="C155" s="82" t="s">
        <v>79</v>
      </c>
    </row>
    <row r="156" spans="2:5">
      <c r="B156" s="88"/>
      <c r="C156" s="82" t="s">
        <v>139</v>
      </c>
    </row>
    <row r="157" spans="2:5">
      <c r="B157" s="88"/>
    </row>
    <row r="158" spans="2:5">
      <c r="B158" s="88"/>
    </row>
    <row r="159" spans="2:5">
      <c r="B159" s="88"/>
    </row>
    <row r="160" spans="2:5">
      <c r="B160" s="88"/>
    </row>
    <row r="161" spans="2:5">
      <c r="B161" s="88"/>
    </row>
    <row r="162" spans="2:5">
      <c r="B162" s="88"/>
    </row>
    <row r="163" spans="2:5">
      <c r="B163" s="88"/>
    </row>
    <row r="164" spans="2:5">
      <c r="B164" s="88"/>
      <c r="D164" s="82" t="s">
        <v>140</v>
      </c>
      <c r="E164" s="82" t="s">
        <v>143</v>
      </c>
    </row>
    <row r="165" spans="2:5">
      <c r="B165" s="88"/>
      <c r="C165" s="116" t="s">
        <v>135</v>
      </c>
      <c r="D165" s="82">
        <f>(4290+6080)/2</f>
        <v>5185</v>
      </c>
      <c r="E165" s="116" t="s">
        <v>142</v>
      </c>
    </row>
    <row r="166" spans="2:5">
      <c r="B166" s="88"/>
      <c r="D166" s="82">
        <v>4218</v>
      </c>
      <c r="E166" s="116" t="s">
        <v>121</v>
      </c>
    </row>
    <row r="167" spans="2:5">
      <c r="B167" s="88"/>
      <c r="D167" s="82" t="s">
        <v>141</v>
      </c>
      <c r="E167" s="82" t="s">
        <v>142</v>
      </c>
    </row>
    <row r="168" spans="2:5">
      <c r="B168" s="88"/>
      <c r="C168" s="116" t="s">
        <v>159</v>
      </c>
      <c r="D168" s="82">
        <v>130</v>
      </c>
      <c r="E168" s="82" t="s">
        <v>142</v>
      </c>
    </row>
    <row r="169" spans="2:5">
      <c r="B169" s="88"/>
      <c r="D169" s="82">
        <v>101</v>
      </c>
      <c r="E169" s="82" t="s">
        <v>121</v>
      </c>
    </row>
    <row r="170" spans="2:5">
      <c r="B170" s="88"/>
    </row>
    <row r="171" spans="2:5">
      <c r="B171" s="88"/>
    </row>
    <row r="172" spans="2:5">
      <c r="B172" s="88"/>
    </row>
    <row r="173" spans="2:5">
      <c r="B173" s="88"/>
    </row>
    <row r="174" spans="2:5">
      <c r="B174" s="88"/>
      <c r="C174" s="82" t="s">
        <v>77</v>
      </c>
    </row>
    <row r="175" spans="2:5">
      <c r="B175" s="88"/>
      <c r="C175" s="82" t="s">
        <v>136</v>
      </c>
    </row>
    <row r="176" spans="2:5">
      <c r="B176" s="88"/>
    </row>
    <row r="177" spans="2:5">
      <c r="B177" s="88"/>
    </row>
    <row r="178" spans="2:5">
      <c r="B178" s="88"/>
    </row>
    <row r="179" spans="2:5">
      <c r="B179" s="88"/>
      <c r="D179" s="82" t="s">
        <v>150</v>
      </c>
      <c r="E179" s="82" t="s">
        <v>151</v>
      </c>
    </row>
    <row r="180" spans="2:5">
      <c r="B180" s="88"/>
      <c r="C180" s="82" t="s">
        <v>135</v>
      </c>
      <c r="D180" s="82">
        <v>700</v>
      </c>
      <c r="E180" s="82" t="s">
        <v>151</v>
      </c>
    </row>
    <row r="181" spans="2:5">
      <c r="B181" s="88"/>
    </row>
    <row r="182" spans="2:5">
      <c r="B182" s="88"/>
    </row>
    <row r="183" spans="2:5">
      <c r="B183" s="88"/>
    </row>
    <row r="184" spans="2:5">
      <c r="B184" s="88"/>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Roos de Kok</cp:lastModifiedBy>
  <dcterms:created xsi:type="dcterms:W3CDTF">2011-10-26T09:05:09Z</dcterms:created>
  <dcterms:modified xsi:type="dcterms:W3CDTF">2023-08-01T07:47:36Z</dcterms:modified>
</cp:coreProperties>
</file>