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E4CE69A7-A2BB-E347-AFB6-939219231B25}" xr6:coauthVersionLast="47" xr6:coauthVersionMax="47" xr10:uidLastSave="{00000000-0000-0000-0000-000000000000}"/>
  <bookViews>
    <workbookView xWindow="1480" yWindow="-2218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13" l="1"/>
  <c r="V21" i="13"/>
  <c r="V19" i="13"/>
  <c r="T21" i="13"/>
  <c r="T19" i="13"/>
  <c r="T6" i="13"/>
  <c r="R6" i="13"/>
  <c r="D131" i="16"/>
  <c r="Z21" i="13" s="1"/>
  <c r="D129" i="16"/>
  <c r="Z19" i="13" s="1"/>
  <c r="R16" i="13"/>
  <c r="X6" i="13"/>
  <c r="X21" i="13"/>
  <c r="X19" i="13"/>
  <c r="D190" i="16"/>
  <c r="D193" i="16"/>
  <c r="V16" i="13"/>
  <c r="H16" i="13" s="1"/>
  <c r="H15" i="13" s="1"/>
  <c r="E22" i="12" s="1"/>
  <c r="X16" i="13"/>
  <c r="H6" i="13"/>
  <c r="H24" i="13" s="1"/>
  <c r="H7" i="13"/>
  <c r="E11" i="12" s="1"/>
  <c r="N10" i="13"/>
  <c r="N11" i="13"/>
  <c r="P10" i="13"/>
  <c r="P11" i="13"/>
  <c r="L7" i="13"/>
  <c r="L6" i="13"/>
  <c r="J7" i="13"/>
  <c r="J6" i="13"/>
  <c r="H12" i="13"/>
  <c r="H11" i="13"/>
  <c r="E35" i="12" s="1"/>
  <c r="H10" i="13"/>
  <c r="E34" i="12"/>
  <c r="E33" i="12"/>
  <c r="AB12" i="13"/>
  <c r="H20" i="13" l="1"/>
  <c r="H18" i="13"/>
  <c r="E18" i="12"/>
  <c r="H22" i="13"/>
  <c r="E27" i="12"/>
  <c r="H17" i="13" l="1"/>
  <c r="E26" i="12"/>
</calcChain>
</file>

<file path=xl/sharedStrings.xml><?xml version="1.0" encoding="utf-8"?>
<sst xmlns="http://schemas.openxmlformats.org/spreadsheetml/2006/main" count="325" uniqueCount="203">
  <si>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</si>
  <si>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</si>
  <si>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</si>
  <si>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</si>
  <si>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</si>
  <si>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</si>
  <si>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</si>
  <si>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</si>
  <si>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</si>
  <si>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</si>
  <si>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</si>
  <si>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</si>
  <si>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</si>
  <si>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</si>
  <si>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</si>
  <si>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</si>
  <si>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</si>
  <si>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</si>
  <si>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</si>
  <si>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</si>
  <si>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</si>
  <si>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</si>
  <si>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</si>
  <si>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</si>
  <si>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</si>
  <si>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</si>
  <si>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</si>
  <si>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</si>
  <si>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</si>
  <si>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</si>
  <si>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</si>
  <si>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</si>
  <si>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</si>
  <si>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</si>
  <si>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</si>
  <si>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</si>
  <si>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</si>
  <si>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</si>
  <si>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</si>
  <si>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</si>
  <si>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</si>
  <si>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</si>
  <si>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</si>
  <si>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</si>
  <si>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</si>
  <si>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</si>
  <si>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</si>
  <si>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</si>
  <si>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</si>
  <si>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</si>
  <si>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</si>
  <si>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</si>
  <si>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</si>
  <si>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</si>
  <si>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</si>
  <si>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</si>
  <si>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</si>
  <si>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</si>
  <si>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</si>
  <si>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</si>
  <si>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</si>
  <si>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</si>
  <si>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</si>
  <si>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</si>
  <si>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</si>
  <si>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</si>
  <si>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hours_prep_nl</t>
  </si>
  <si>
    <t>hours_prod_nl</t>
  </si>
  <si>
    <t>hours_remov_nl</t>
  </si>
  <si>
    <t>hours_place_nl</t>
  </si>
  <si>
    <t>hours_maint_nl</t>
  </si>
  <si>
    <t>2013</t>
  </si>
  <si>
    <t>MW</t>
  </si>
  <si>
    <t>EU</t>
  </si>
  <si>
    <t>Siemens</t>
  </si>
  <si>
    <t>Output electricity</t>
  </si>
  <si>
    <t xml:space="preserve">       Output electricity</t>
  </si>
  <si>
    <t xml:space="preserve">          Output electricity</t>
  </si>
  <si>
    <t>US</t>
  </si>
  <si>
    <t>https://www.google.com/maps/place/Middenweg+36,+4782+PM+Moerdijk,+The+Netherlands/@51.6827777,4.5903138,1584m/data=!3m1!1e3!4m2!3m1!1s0x47c4249b2c8d2cc1:0x78741010c6d8f35?hl=en-US</t>
  </si>
  <si>
    <t>Moerdijk</t>
  </si>
  <si>
    <t>20.10.2014</t>
  </si>
  <si>
    <t xml:space="preserve">         Technical lifetime</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</si>
  <si>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</si>
  <si>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</si>
  <si>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</si>
  <si>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</si>
  <si>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</si>
  <si>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</si>
  <si>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</si>
  <si>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 xml:space="preserve">        Land use</t>
  </si>
  <si>
    <t>UK</t>
  </si>
  <si>
    <t>http://www.iea.org/publications/freepublications/publication/projected_costs.pdf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</si>
  <si>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</si>
  <si>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</si>
  <si>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</si>
  <si>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</si>
  <si>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</si>
  <si>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</si>
  <si>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</si>
  <si>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</si>
  <si>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</si>
  <si>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</si>
  <si>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</si>
  <si>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</si>
  <si>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</si>
  <si>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</si>
  <si>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</si>
  <si>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</si>
  <si>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</si>
  <si>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Land use of plant</t>
  </si>
  <si>
    <t xml:space="preserve">         Initial investment costs </t>
  </si>
  <si>
    <t xml:space="preserve">Technical </t>
  </si>
  <si>
    <t>Costs</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</si>
  <si>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</si>
  <si>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</si>
  <si>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</si>
  <si>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</si>
  <si>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</si>
  <si>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</si>
  <si>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</si>
  <si>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</si>
  <si>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</si>
  <si>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</si>
  <si>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</si>
  <si>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</si>
  <si>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</si>
  <si>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</si>
  <si>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</si>
  <si>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</si>
  <si>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</si>
  <si>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</si>
  <si>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</si>
  <si>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</si>
  <si>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</si>
  <si>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</si>
  <si>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</si>
  <si>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</si>
  <si>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</si>
  <si>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</si>
  <si>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</si>
  <si>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Siemens, IEA</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</si>
  <si>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</si>
  <si>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</si>
  <si>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</si>
  <si>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</si>
  <si>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</si>
  <si>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</si>
  <si>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</si>
  <si>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</si>
  <si>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</si>
  <si>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</si>
  <si>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</si>
  <si>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</si>
  <si>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</si>
  <si>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</si>
  <si>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</si>
  <si>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</si>
  <si>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</si>
  <si>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</si>
  <si>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</si>
  <si>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</si>
  <si>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 xml:space="preserve">Moerdijk gas turbine plant is used for the calculation of land use. Dimensions are taken from:  </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</si>
  <si>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</si>
  <si>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</si>
  <si>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</si>
  <si>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</si>
  <si>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</si>
  <si>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</si>
  <si>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</si>
  <si>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</si>
  <si>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</si>
  <si>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</si>
  <si>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</si>
  <si>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</si>
  <si>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</si>
  <si>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</si>
  <si>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</si>
  <si>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</si>
  <si>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</si>
  <si>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</si>
  <si>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</si>
  <si>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</si>
  <si>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</si>
  <si>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</si>
  <si>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</si>
  <si>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</si>
  <si>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</si>
  <si>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</si>
  <si>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</si>
  <si>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</si>
  <si>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</si>
  <si>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</si>
  <si>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</si>
  <si>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</si>
  <si>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</si>
  <si>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</si>
  <si>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</si>
  <si>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</si>
  <si>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</si>
  <si>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Maria Tsagkaraki, Roos de Kok</t>
  </si>
  <si>
    <t>See https://github.com/quintel/documentation/blob/master/general/cost_calculations.md#weighted-average-cost-of-capital</t>
  </si>
  <si>
    <t>energy_power_combined_cycle_hydrogen.ad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</si>
</sst>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
    <numFmt numFmtId="168" formatCode="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4">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7" fillId="2" borderId="9" xfId="0" applyFont="1" applyFill="1" applyBorder="1"/>
    <xf numFmtId="0" fontId="17" fillId="2" borderId="4" xfId="0" applyFont="1" applyFill="1" applyBorder="1"/>
    <xf numFmtId="0" fontId="19" fillId="0" borderId="0" xfId="0" applyFont="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12" fillId="0" borderId="0" xfId="0" applyFont="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xf numFmtId="49" fontId="25" fillId="2" borderId="0" xfId="0" applyNumberFormat="1" applyFont="1" applyFill="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Alignment="1">
      <alignment vertical="top"/>
    </xf>
    <xf numFmtId="0" fontId="24" fillId="2" borderId="0" xfId="0" applyFont="1" applyFill="1" applyAlignment="1">
      <alignment horizontal="left" vertical="center" indent="2"/>
    </xf>
    <xf numFmtId="0" fontId="24" fillId="2" borderId="0" xfId="0" applyFont="1" applyFill="1" applyAlignment="1">
      <alignment vertical="top" wrapText="1"/>
    </xf>
    <xf numFmtId="49" fontId="24" fillId="2" borderId="0" xfId="0" applyNumberFormat="1" applyFont="1" applyFill="1" applyAlignment="1">
      <alignment vertical="top" wrapText="1"/>
    </xf>
    <xf numFmtId="0" fontId="24" fillId="2" borderId="0" xfId="177" applyFont="1" applyFill="1" applyBorder="1" applyAlignment="1" applyProtection="1">
      <alignment vertical="top"/>
    </xf>
    <xf numFmtId="165" fontId="24" fillId="2" borderId="0" xfId="0" applyNumberFormat="1" applyFont="1" applyFill="1" applyAlignment="1">
      <alignment horizontal="left" vertical="center" indent="2"/>
    </xf>
    <xf numFmtId="0" fontId="24" fillId="0" borderId="0" xfId="0" applyFont="1" applyAlignment="1">
      <alignment vertical="top"/>
    </xf>
    <xf numFmtId="49" fontId="24" fillId="2" borderId="0" xfId="0" applyNumberFormat="1" applyFont="1" applyFill="1" applyAlignment="1">
      <alignment vertical="top"/>
    </xf>
    <xf numFmtId="2" fontId="17" fillId="2" borderId="9" xfId="0" applyNumberFormat="1" applyFont="1" applyFill="1" applyBorder="1" applyAlignment="1">
      <alignment vertical="center"/>
    </xf>
    <xf numFmtId="2" fontId="17" fillId="2" borderId="9" xfId="0" applyNumberFormat="1" applyFont="1" applyFill="1" applyBorder="1" applyAlignment="1">
      <alignment horizontal="left" vertical="center"/>
    </xf>
    <xf numFmtId="0" fontId="24" fillId="2" borderId="0" xfId="0" applyFont="1" applyFill="1" applyAlignment="1">
      <alignment horizontal="left"/>
    </xf>
    <xf numFmtId="0" fontId="24" fillId="2" borderId="0" xfId="0" applyFont="1" applyFill="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0" fillId="2" borderId="18"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xf numFmtId="0" fontId="27" fillId="2" borderId="0" xfId="0" applyFont="1" applyFill="1"/>
    <xf numFmtId="0" fontId="9" fillId="2" borderId="18" xfId="0" applyFont="1" applyFill="1" applyBorder="1"/>
    <xf numFmtId="0" fontId="9" fillId="5" borderId="0" xfId="0" applyFont="1" applyFill="1"/>
    <xf numFmtId="0" fontId="9" fillId="6" borderId="0" xfId="0" applyFont="1" applyFill="1"/>
    <xf numFmtId="0" fontId="9" fillId="7" borderId="0" xfId="0" applyFont="1" applyFill="1"/>
    <xf numFmtId="0" fontId="9" fillId="8" borderId="0" xfId="0" applyFont="1" applyFill="1"/>
    <xf numFmtId="0" fontId="9" fillId="2" borderId="7" xfId="0" applyFont="1" applyFill="1" applyBorder="1"/>
    <xf numFmtId="0" fontId="9" fillId="9" borderId="0" xfId="0" applyFont="1" applyFill="1"/>
    <xf numFmtId="0" fontId="9" fillId="10" borderId="0" xfId="0" applyFont="1" applyFill="1"/>
    <xf numFmtId="0" fontId="9" fillId="11" borderId="0" xfId="0" applyFont="1" applyFill="1"/>
    <xf numFmtId="0" fontId="9" fillId="12" borderId="0" xfId="0" applyFont="1" applyFill="1"/>
    <xf numFmtId="0" fontId="17" fillId="2" borderId="9" xfId="0" applyFont="1" applyFill="1" applyBorder="1" applyAlignment="1">
      <alignment vertical="center"/>
    </xf>
    <xf numFmtId="164" fontId="17" fillId="2" borderId="0" xfId="0" applyNumberFormat="1" applyFont="1" applyFill="1" applyAlignment="1">
      <alignment horizontal="right" vertical="center"/>
    </xf>
    <xf numFmtId="2" fontId="17" fillId="2" borderId="0" xfId="0" applyNumberFormat="1" applyFont="1" applyFill="1" applyAlignment="1">
      <alignment vertical="center"/>
    </xf>
    <xf numFmtId="2" fontId="11" fillId="2" borderId="18" xfId="0" applyNumberFormat="1" applyFont="1" applyFill="1" applyBorder="1"/>
    <xf numFmtId="165" fontId="13" fillId="2" borderId="21" xfId="0" applyNumberFormat="1" applyFont="1" applyFill="1" applyBorder="1"/>
    <xf numFmtId="0" fontId="17" fillId="2" borderId="16" xfId="0" applyFont="1" applyFill="1" applyBorder="1"/>
    <xf numFmtId="0" fontId="19" fillId="2" borderId="9" xfId="0" applyFont="1" applyFill="1" applyBorder="1"/>
    <xf numFmtId="0" fontId="23" fillId="2" borderId="19" xfId="0" applyFont="1" applyFill="1" applyBorder="1"/>
    <xf numFmtId="0" fontId="13" fillId="2" borderId="5" xfId="0" applyFont="1" applyFill="1" applyBorder="1"/>
    <xf numFmtId="0" fontId="18" fillId="2" borderId="0" xfId="0" applyFont="1" applyFill="1"/>
    <xf numFmtId="165" fontId="13" fillId="2" borderId="20" xfId="0" applyNumberFormat="1" applyFont="1" applyFill="1" applyBorder="1"/>
    <xf numFmtId="165" fontId="13" fillId="2" borderId="0" xfId="0" applyNumberFormat="1" applyFont="1" applyFill="1"/>
    <xf numFmtId="0" fontId="11" fillId="2" borderId="0" xfId="0" applyFont="1" applyFill="1"/>
    <xf numFmtId="2" fontId="13" fillId="2" borderId="0" xfId="0" applyNumberFormat="1" applyFont="1" applyFill="1"/>
    <xf numFmtId="0" fontId="8" fillId="2" borderId="0" xfId="0" applyFont="1" applyFill="1"/>
    <xf numFmtId="0" fontId="8" fillId="2" borderId="18" xfId="0" applyFont="1" applyFill="1" applyBorder="1"/>
    <xf numFmtId="0" fontId="17" fillId="2" borderId="3" xfId="0" applyFont="1" applyFill="1" applyBorder="1"/>
    <xf numFmtId="0" fontId="8" fillId="2" borderId="6" xfId="0" applyFont="1" applyFill="1" applyBorder="1"/>
    <xf numFmtId="0" fontId="7" fillId="2" borderId="0" xfId="0" applyFont="1" applyFill="1"/>
    <xf numFmtId="0" fontId="6" fillId="2" borderId="0" xfId="0" applyFont="1" applyFill="1"/>
    <xf numFmtId="0" fontId="6" fillId="2" borderId="0" xfId="0" applyFont="1" applyFill="1" applyAlignment="1">
      <alignment horizontal="right"/>
    </xf>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Font="1" applyFill="1" applyAlignment="1">
      <alignment horizontal="left" vertical="center"/>
    </xf>
    <xf numFmtId="1" fontId="6" fillId="2" borderId="0" xfId="0" applyNumberFormat="1" applyFont="1" applyFill="1" applyAlignment="1">
      <alignment vertical="center"/>
    </xf>
    <xf numFmtId="0" fontId="6" fillId="0" borderId="0" xfId="0" applyFont="1"/>
    <xf numFmtId="0" fontId="6" fillId="0" borderId="0" xfId="0" applyFont="1" applyAlignment="1">
      <alignment horizontal="left" vertical="center"/>
    </xf>
    <xf numFmtId="167" fontId="6" fillId="0" borderId="0" xfId="0" applyNumberFormat="1" applyFont="1" applyAlignment="1">
      <alignment vertical="center"/>
    </xf>
    <xf numFmtId="167" fontId="6" fillId="2" borderId="0" xfId="0" applyNumberFormat="1" applyFont="1" applyFill="1" applyAlignment="1">
      <alignment vertical="center"/>
    </xf>
    <xf numFmtId="165" fontId="6" fillId="2" borderId="18" xfId="0" applyNumberFormat="1" applyFont="1" applyFill="1" applyBorder="1" applyAlignment="1">
      <alignment vertical="center"/>
    </xf>
    <xf numFmtId="1" fontId="6" fillId="2" borderId="18" xfId="0" applyNumberFormat="1" applyFont="1" applyFill="1" applyBorder="1" applyAlignment="1">
      <alignment vertical="center"/>
    </xf>
    <xf numFmtId="2" fontId="6" fillId="2" borderId="21" xfId="0" applyNumberFormat="1" applyFont="1" applyFill="1" applyBorder="1" applyAlignment="1">
      <alignment vertical="center"/>
    </xf>
    <xf numFmtId="165" fontId="6" fillId="2" borderId="21" xfId="0" applyNumberFormat="1" applyFont="1" applyFill="1" applyBorder="1" applyAlignment="1">
      <alignment vertical="center"/>
    </xf>
    <xf numFmtId="2" fontId="6" fillId="2" borderId="0" xfId="0" applyNumberFormat="1" applyFont="1" applyFill="1" applyAlignment="1">
      <alignment vertical="center"/>
    </xf>
    <xf numFmtId="10" fontId="6" fillId="2" borderId="0" xfId="0" applyNumberFormat="1" applyFont="1" applyFill="1" applyAlignment="1">
      <alignment horizontal="left" vertical="center" indent="2"/>
    </xf>
    <xf numFmtId="2" fontId="6" fillId="2" borderId="0" xfId="0" applyNumberFormat="1" applyFont="1" applyFill="1" applyAlignment="1">
      <alignment horizontal="right" vertical="center"/>
    </xf>
    <xf numFmtId="1" fontId="6" fillId="2" borderId="0" xfId="0" applyNumberFormat="1" applyFont="1" applyFill="1" applyAlignment="1">
      <alignment horizontal="right" vertical="center"/>
    </xf>
    <xf numFmtId="165" fontId="6" fillId="0" borderId="0" xfId="0" applyNumberFormat="1" applyFont="1" applyAlignment="1">
      <alignment horizontal="left" vertical="center" indent="2"/>
    </xf>
    <xf numFmtId="165" fontId="6" fillId="2" borderId="18" xfId="0" applyNumberFormat="1" applyFont="1" applyFill="1" applyBorder="1" applyAlignment="1">
      <alignment horizontal="right" vertical="center"/>
    </xf>
    <xf numFmtId="165" fontId="6" fillId="2" borderId="0" xfId="0" applyNumberFormat="1" applyFont="1" applyFill="1" applyAlignment="1">
      <alignment vertical="center"/>
    </xf>
    <xf numFmtId="0" fontId="6" fillId="0" borderId="0" xfId="0" applyFont="1" applyAlignment="1">
      <alignment horizontal="left" vertical="center" indent="2"/>
    </xf>
    <xf numFmtId="1" fontId="6" fillId="2" borderId="21" xfId="0" applyNumberFormat="1" applyFont="1" applyFill="1" applyBorder="1" applyAlignment="1">
      <alignment horizontal="right" vertical="center"/>
    </xf>
    <xf numFmtId="10" fontId="6" fillId="0" borderId="0" xfId="0" applyNumberFormat="1" applyFont="1" applyAlignment="1">
      <alignment horizontal="left" vertical="center" indent="2"/>
    </xf>
    <xf numFmtId="165" fontId="6" fillId="2" borderId="21" xfId="0" applyNumberFormat="1" applyFont="1" applyFill="1" applyBorder="1" applyAlignment="1">
      <alignment horizontal="right" vertical="center"/>
    </xf>
    <xf numFmtId="166" fontId="6" fillId="2" borderId="0" xfId="0" applyNumberFormat="1" applyFont="1" applyFill="1" applyAlignment="1">
      <alignment horizontal="right" vertical="center"/>
    </xf>
    <xf numFmtId="165" fontId="6" fillId="2" borderId="0" xfId="0" applyNumberFormat="1" applyFont="1" applyFill="1"/>
    <xf numFmtId="165" fontId="6" fillId="2" borderId="18" xfId="0" applyNumberFormat="1" applyFont="1" applyFill="1" applyBorder="1"/>
    <xf numFmtId="0" fontId="6" fillId="0" borderId="0" xfId="177" applyFont="1" applyFill="1" applyBorder="1" applyAlignment="1" applyProtection="1"/>
    <xf numFmtId="165" fontId="6" fillId="2" borderId="0" xfId="0" applyNumberFormat="1" applyFont="1" applyFill="1" applyAlignment="1">
      <alignment horizontal="right" vertical="center"/>
    </xf>
    <xf numFmtId="3" fontId="6" fillId="0" borderId="0" xfId="0" applyNumberFormat="1" applyFont="1" applyAlignment="1">
      <alignment horizontal="left" vertical="center" indent="2"/>
    </xf>
    <xf numFmtId="2" fontId="6" fillId="2" borderId="18" xfId="0" applyNumberFormat="1" applyFont="1" applyFill="1" applyBorder="1" applyAlignment="1">
      <alignment horizontal="right" vertical="center"/>
    </xf>
    <xf numFmtId="165" fontId="6" fillId="2" borderId="20" xfId="0" applyNumberFormat="1" applyFont="1" applyFill="1" applyBorder="1" applyAlignment="1">
      <alignment horizontal="right" vertical="center"/>
    </xf>
    <xf numFmtId="3" fontId="6" fillId="0" borderId="11" xfId="0" applyNumberFormat="1" applyFont="1" applyBorder="1" applyAlignment="1">
      <alignment horizontal="left" vertical="center" indent="3"/>
    </xf>
    <xf numFmtId="168" fontId="6" fillId="2" borderId="0" xfId="0" applyNumberFormat="1" applyFont="1" applyFill="1" applyAlignment="1">
      <alignment horizontal="right" vertical="center"/>
    </xf>
    <xf numFmtId="3" fontId="6" fillId="0" borderId="0" xfId="0" applyNumberFormat="1" applyFont="1" applyAlignment="1">
      <alignment horizontal="left" vertical="center" indent="3"/>
    </xf>
    <xf numFmtId="1" fontId="6" fillId="2" borderId="18" xfId="0" applyNumberFormat="1" applyFont="1" applyFill="1" applyBorder="1"/>
    <xf numFmtId="1" fontId="6" fillId="2" borderId="0" xfId="0" applyNumberFormat="1" applyFont="1" applyFill="1"/>
    <xf numFmtId="0" fontId="5" fillId="2" borderId="0" xfId="0" applyFont="1" applyFill="1"/>
    <xf numFmtId="0" fontId="5" fillId="2" borderId="18" xfId="0" applyFont="1" applyFill="1" applyBorder="1"/>
    <xf numFmtId="0" fontId="4" fillId="2" borderId="0" xfId="0" applyFont="1" applyFill="1"/>
    <xf numFmtId="165" fontId="8" fillId="2" borderId="0" xfId="0" applyNumberFormat="1" applyFont="1" applyFill="1"/>
    <xf numFmtId="0" fontId="2" fillId="2" borderId="0" xfId="0" applyFont="1" applyFill="1"/>
    <xf numFmtId="0" fontId="3" fillId="2" borderId="0" xfId="0" applyFont="1" applyFill="1"/>
    <xf numFmtId="0" fontId="24" fillId="0" borderId="0" xfId="0" applyFont="1"/>
    <xf numFmtId="0" fontId="24" fillId="0" borderId="0" xfId="177" applyFont="1" applyFill="1" applyBorder="1" applyAlignment="1" applyProtection="1"/>
    <xf numFmtId="0" fontId="2" fillId="2" borderId="20" xfId="0" applyFont="1" applyFill="1" applyBorder="1"/>
    <xf numFmtId="0" fontId="26" fillId="4"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3</xdr:row>
      <xdr:rowOff>82558</xdr:rowOff>
    </xdr:from>
    <xdr:to>
      <xdr:col>13</xdr:col>
      <xdr:colOff>901700</xdr:colOff>
      <xdr:row>24</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23</xdr:row>
      <xdr:rowOff>177800</xdr:rowOff>
    </xdr:from>
    <xdr:to>
      <xdr:col>14</xdr:col>
      <xdr:colOff>673100</xdr:colOff>
      <xdr:row>51</xdr:row>
      <xdr:rowOff>177800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48</xdr:row>
      <xdr:rowOff>38100</xdr:rowOff>
    </xdr:from>
    <xdr:to>
      <xdr:col>10</xdr:col>
      <xdr:colOff>889000</xdr:colOff>
      <xdr:row>59</xdr:row>
      <xdr:rowOff>114300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59</xdr:row>
      <xdr:rowOff>76200</xdr:rowOff>
    </xdr:from>
    <xdr:to>
      <xdr:col>11</xdr:col>
      <xdr:colOff>558800</xdr:colOff>
      <xdr:row>89</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91</xdr:row>
      <xdr:rowOff>127000</xdr:rowOff>
    </xdr:from>
    <xdr:to>
      <xdr:col>12</xdr:col>
      <xdr:colOff>469900</xdr:colOff>
      <xdr:row>105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107</xdr:row>
      <xdr:rowOff>38528</xdr:rowOff>
    </xdr:from>
    <xdr:to>
      <xdr:col>12</xdr:col>
      <xdr:colOff>292100</xdr:colOff>
      <xdr:row>119</xdr:row>
      <xdr:rowOff>25399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149</xdr:row>
      <xdr:rowOff>28904</xdr:rowOff>
    </xdr:from>
    <xdr:to>
      <xdr:col>12</xdr:col>
      <xdr:colOff>330200</xdr:colOff>
      <xdr:row>175</xdr:row>
      <xdr:rowOff>165099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176</xdr:row>
      <xdr:rowOff>71661</xdr:rowOff>
    </xdr:from>
    <xdr:to>
      <xdr:col>15</xdr:col>
      <xdr:colOff>736600</xdr:colOff>
      <xdr:row>203</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120</xdr:row>
      <xdr:rowOff>152400</xdr:rowOff>
    </xdr:from>
    <xdr:to>
      <xdr:col>14</xdr:col>
      <xdr:colOff>800100</xdr:colOff>
      <xdr:row>148</xdr:row>
      <xdr:rowOff>139700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205</xdr:row>
      <xdr:rowOff>76200</xdr:rowOff>
    </xdr:from>
    <xdr:to>
      <xdr:col>12</xdr:col>
      <xdr:colOff>368300</xdr:colOff>
      <xdr:row>229</xdr:row>
      <xdr:rowOff>114300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ia.gov/forecasts/capitalcost/pdf/updated_capcost.pdf" TargetMode="External"/><Relationship Id="rId2" Type="http://schemas.openxmlformats.org/officeDocument/2006/relationships/hyperlink" Target="http://www.energy.siemens.com.cn/CN/downloadCenter/Documents/E_F_SGT_over_100MW.pdf"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5" sqref="C5"/>
    </sheetView>
  </sheetViews>
  <sheetFormatPr baseColWidth="10" defaultColWidth="10.7109375" defaultRowHeight="16"/>
  <cols>
    <col min="1" max="1" width="3.28515625" style="25" customWidth="1"/>
    <col min="2" max="2" width="11.85546875" style="18" customWidth="1"/>
    <col min="3" max="3" width="44.140625" style="18" customWidth="1"/>
    <col min="4" max="16384" width="10.7109375" style="18"/>
  </cols>
  <sheetData>
    <row r="1" spans="1:3" s="23" customFormat="1">
      <c r="A1" s="21"/>
      <c r="B1" s="22"/>
      <c r="C1" s="22"/>
    </row>
    <row r="2" spans="1:3" ht="21">
      <c r="A2" s="1"/>
      <c r="B2" s="24" t="s">
        <v>18</v>
      </c>
      <c r="C2" s="24"/>
    </row>
    <row r="3" spans="1:3">
      <c r="A3" s="1"/>
      <c r="B3" s="8"/>
      <c r="C3" s="8"/>
    </row>
    <row r="4" spans="1:3">
      <c r="A4" s="1"/>
      <c r="B4" s="2" t="s">
        <v>19</v>
      </c>
      <c r="C4" s="3" t="s">
        <v>202</v>
      </c>
    </row>
    <row r="5" spans="1:3">
      <c r="A5" s="1"/>
      <c r="B5" s="4" t="s">
        <v>93</v>
      </c>
      <c r="C5" s="5" t="s">
        <v>200</v>
      </c>
    </row>
    <row r="6" spans="1:3">
      <c r="A6" s="1"/>
      <c r="B6" s="6" t="s">
        <v>21</v>
      </c>
      <c r="C6" s="7" t="s">
        <v>22</v>
      </c>
    </row>
    <row r="7" spans="1:3">
      <c r="A7" s="1"/>
      <c r="B7" s="8"/>
      <c r="C7" s="8"/>
    </row>
    <row r="8" spans="1:3">
      <c r="A8" s="1"/>
      <c r="B8" s="8"/>
      <c r="C8" s="8"/>
    </row>
    <row r="9" spans="1:3">
      <c r="A9" s="1"/>
      <c r="B9" s="70" t="s">
        <v>94</v>
      </c>
      <c r="C9" s="71"/>
    </row>
    <row r="10" spans="1:3">
      <c r="A10" s="1"/>
      <c r="B10" s="72"/>
      <c r="C10" s="73"/>
    </row>
    <row r="11" spans="1:3">
      <c r="A11" s="1"/>
      <c r="B11" s="72" t="s">
        <v>95</v>
      </c>
      <c r="C11" s="74" t="s">
        <v>96</v>
      </c>
    </row>
    <row r="12" spans="1:3" ht="17" thickBot="1">
      <c r="A12" s="1"/>
      <c r="B12" s="72"/>
      <c r="C12" s="14" t="s">
        <v>97</v>
      </c>
    </row>
    <row r="13" spans="1:3" ht="17" thickBot="1">
      <c r="A13" s="1"/>
      <c r="B13" s="72"/>
      <c r="C13" s="75" t="s">
        <v>98</v>
      </c>
    </row>
    <row r="14" spans="1:3">
      <c r="A14" s="1"/>
      <c r="B14" s="72"/>
      <c r="C14" s="73" t="s">
        <v>99</v>
      </c>
    </row>
    <row r="15" spans="1:3">
      <c r="A15" s="1"/>
      <c r="B15" s="72"/>
      <c r="C15" s="73"/>
    </row>
    <row r="16" spans="1:3">
      <c r="A16" s="1"/>
      <c r="B16" s="72" t="s">
        <v>100</v>
      </c>
      <c r="C16" s="76" t="s">
        <v>101</v>
      </c>
    </row>
    <row r="17" spans="1:3">
      <c r="A17" s="1"/>
      <c r="B17" s="72"/>
      <c r="C17" s="77" t="s">
        <v>102</v>
      </c>
    </row>
    <row r="18" spans="1:3">
      <c r="A18" s="1"/>
      <c r="B18" s="72"/>
      <c r="C18" s="78" t="s">
        <v>103</v>
      </c>
    </row>
    <row r="19" spans="1:3">
      <c r="A19" s="1"/>
      <c r="B19" s="72"/>
      <c r="C19" s="79" t="s">
        <v>104</v>
      </c>
    </row>
    <row r="20" spans="1:3">
      <c r="A20" s="1"/>
      <c r="B20" s="80"/>
      <c r="C20" s="81" t="s">
        <v>105</v>
      </c>
    </row>
    <row r="21" spans="1:3">
      <c r="A21" s="1"/>
      <c r="B21" s="80"/>
      <c r="C21" s="82" t="s">
        <v>106</v>
      </c>
    </row>
    <row r="22" spans="1:3">
      <c r="A22" s="1"/>
      <c r="B22" s="80"/>
      <c r="C22" s="83" t="s">
        <v>107</v>
      </c>
    </row>
    <row r="23" spans="1:3">
      <c r="B23" s="80"/>
      <c r="C23" s="84" t="s">
        <v>108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42"/>
  <sheetViews>
    <sheetView workbookViewId="0">
      <selection activeCell="I30" sqref="I30"/>
    </sheetView>
  </sheetViews>
  <sheetFormatPr baseColWidth="10" defaultColWidth="10.7109375" defaultRowHeight="16"/>
  <cols>
    <col min="1" max="1" width="3.42578125" style="31" customWidth="1"/>
    <col min="2" max="2" width="2.85546875" style="31" customWidth="1"/>
    <col min="3" max="3" width="46.85546875" style="31" customWidth="1"/>
    <col min="4" max="4" width="14.42578125" style="31" customWidth="1"/>
    <col min="5" max="5" width="17.42578125" style="31" customWidth="1"/>
    <col min="6" max="6" width="4.42578125" style="31" customWidth="1"/>
    <col min="7" max="7" width="45" style="31" customWidth="1"/>
    <col min="8" max="8" width="5.140625" style="31" customWidth="1"/>
    <col min="9" max="9" width="47.42578125" style="31" customWidth="1"/>
    <col min="10" max="10" width="5.42578125" style="31" customWidth="1"/>
    <col min="11" max="16384" width="10.7109375" style="31"/>
  </cols>
  <sheetData>
    <row r="2" spans="2:10">
      <c r="B2" s="155" t="s">
        <v>199</v>
      </c>
      <c r="C2" s="156"/>
      <c r="D2" s="156"/>
      <c r="E2" s="157"/>
    </row>
    <row r="3" spans="2:10">
      <c r="B3" s="158"/>
      <c r="C3" s="159"/>
      <c r="D3" s="159"/>
      <c r="E3" s="160"/>
    </row>
    <row r="4" spans="2:10">
      <c r="B4" s="158"/>
      <c r="C4" s="159"/>
      <c r="D4" s="159"/>
      <c r="E4" s="160"/>
    </row>
    <row r="5" spans="2:10">
      <c r="B5" s="161"/>
      <c r="C5" s="162"/>
      <c r="D5" s="162"/>
      <c r="E5" s="163"/>
    </row>
    <row r="6" spans="2:10" ht="17" thickBot="1"/>
    <row r="7" spans="2:10">
      <c r="B7" s="33"/>
      <c r="C7" s="16"/>
      <c r="D7" s="16"/>
      <c r="E7" s="16"/>
      <c r="F7" s="16"/>
      <c r="G7" s="16"/>
      <c r="H7" s="16"/>
      <c r="I7" s="16"/>
      <c r="J7" s="34"/>
    </row>
    <row r="8" spans="2:10" s="39" customFormat="1" ht="19">
      <c r="B8" s="90"/>
      <c r="C8" s="15" t="s">
        <v>33</v>
      </c>
      <c r="D8" s="91" t="s">
        <v>15</v>
      </c>
      <c r="E8" s="15" t="s">
        <v>7</v>
      </c>
      <c r="F8" s="15"/>
      <c r="G8" s="15" t="s">
        <v>14</v>
      </c>
      <c r="H8" s="15"/>
      <c r="I8" s="15" t="s">
        <v>0</v>
      </c>
      <c r="J8" s="92"/>
    </row>
    <row r="9" spans="2:10" s="39" customFormat="1" ht="19">
      <c r="B9" s="20"/>
      <c r="C9" s="14"/>
      <c r="D9" s="27"/>
      <c r="E9" s="14"/>
      <c r="F9" s="14"/>
      <c r="G9" s="14"/>
      <c r="H9" s="14"/>
      <c r="I9" s="14"/>
      <c r="J9" s="40"/>
    </row>
    <row r="10" spans="2:10" s="39" customFormat="1" ht="20" thickBot="1">
      <c r="B10" s="20"/>
      <c r="C10" s="14" t="s">
        <v>115</v>
      </c>
      <c r="D10" s="27"/>
      <c r="E10" s="14"/>
      <c r="F10" s="14"/>
      <c r="G10" s="14"/>
      <c r="H10" s="14"/>
      <c r="I10" s="14"/>
      <c r="J10" s="40"/>
    </row>
    <row r="11" spans="2:10" s="39" customFormat="1" ht="20" thickBot="1">
      <c r="B11" s="20"/>
      <c r="C11" s="32" t="s">
        <v>34</v>
      </c>
      <c r="D11" s="17" t="s">
        <v>5</v>
      </c>
      <c r="E11" s="88">
        <f>'Research data'!H7/100</f>
        <v>0.6</v>
      </c>
      <c r="F11" s="32"/>
      <c r="G11" s="32"/>
      <c r="H11" s="26"/>
      <c r="I11" s="100" t="s">
        <v>141</v>
      </c>
      <c r="J11" s="40"/>
    </row>
    <row r="12" spans="2:10" ht="17" thickBot="1">
      <c r="B12" s="35"/>
      <c r="C12" s="32" t="s">
        <v>36</v>
      </c>
      <c r="D12" s="19" t="s">
        <v>5</v>
      </c>
      <c r="E12" s="41">
        <v>0.9</v>
      </c>
      <c r="F12" s="32"/>
      <c r="G12" s="32"/>
      <c r="H12" s="32"/>
      <c r="I12" s="30" t="s">
        <v>57</v>
      </c>
      <c r="J12" s="93"/>
    </row>
    <row r="13" spans="2:10" ht="17" thickBot="1">
      <c r="B13" s="35"/>
      <c r="C13" s="32" t="s">
        <v>37</v>
      </c>
      <c r="D13" s="19" t="s">
        <v>5</v>
      </c>
      <c r="E13" s="42">
        <v>1</v>
      </c>
      <c r="F13" s="32"/>
      <c r="G13" s="32"/>
      <c r="H13" s="32"/>
      <c r="I13" s="30" t="s">
        <v>57</v>
      </c>
      <c r="J13" s="93"/>
    </row>
    <row r="14" spans="2:10" ht="17" thickBot="1">
      <c r="B14" s="35"/>
      <c r="C14" s="32" t="s">
        <v>39</v>
      </c>
      <c r="D14" s="19" t="s">
        <v>5</v>
      </c>
      <c r="E14" s="42">
        <v>0</v>
      </c>
      <c r="F14" s="32"/>
      <c r="G14" s="32"/>
      <c r="H14" s="32"/>
      <c r="I14" s="30" t="s">
        <v>57</v>
      </c>
      <c r="J14" s="93"/>
    </row>
    <row r="15" spans="2:10" ht="17" thickBot="1">
      <c r="B15" s="35"/>
      <c r="C15" s="32" t="s">
        <v>11</v>
      </c>
      <c r="D15" s="19" t="s">
        <v>5</v>
      </c>
      <c r="E15" s="42">
        <v>0</v>
      </c>
      <c r="F15" s="32"/>
      <c r="G15" s="32"/>
      <c r="H15" s="32"/>
      <c r="I15" s="30" t="s">
        <v>57</v>
      </c>
      <c r="J15" s="93"/>
    </row>
    <row r="16" spans="2:10" ht="17" thickBot="1">
      <c r="B16" s="35"/>
      <c r="C16" s="32" t="s">
        <v>42</v>
      </c>
      <c r="D16" s="19" t="s">
        <v>5</v>
      </c>
      <c r="E16" s="30">
        <v>4.6399999999999997E-2</v>
      </c>
      <c r="F16" s="32"/>
      <c r="G16" s="32"/>
      <c r="H16" s="32"/>
      <c r="I16" s="30" t="s">
        <v>57</v>
      </c>
      <c r="J16" s="93"/>
    </row>
    <row r="17" spans="2:10" ht="17" thickBot="1">
      <c r="B17" s="35"/>
      <c r="C17" s="32" t="s">
        <v>43</v>
      </c>
      <c r="D17" s="19" t="s">
        <v>5</v>
      </c>
      <c r="E17" s="30">
        <v>0.7</v>
      </c>
      <c r="F17" s="32"/>
      <c r="G17" s="32"/>
      <c r="H17" s="32"/>
      <c r="I17" s="30" t="s">
        <v>57</v>
      </c>
      <c r="J17" s="93"/>
    </row>
    <row r="18" spans="2:10" ht="17" thickBot="1">
      <c r="B18" s="35"/>
      <c r="C18" s="32" t="s">
        <v>44</v>
      </c>
      <c r="D18" s="19" t="s">
        <v>72</v>
      </c>
      <c r="E18" s="42">
        <f>'Research data'!H6</f>
        <v>800</v>
      </c>
      <c r="F18" s="32"/>
      <c r="G18" s="32" t="s">
        <v>29</v>
      </c>
      <c r="H18" s="32"/>
      <c r="I18" s="30" t="s">
        <v>57</v>
      </c>
      <c r="J18" s="93"/>
    </row>
    <row r="19" spans="2:10" ht="17" thickBot="1">
      <c r="B19" s="35"/>
      <c r="C19" s="32" t="s">
        <v>45</v>
      </c>
      <c r="D19" s="19" t="s">
        <v>72</v>
      </c>
      <c r="E19" s="41">
        <v>0</v>
      </c>
      <c r="F19" s="32"/>
      <c r="G19" s="32" t="s">
        <v>58</v>
      </c>
      <c r="H19" s="32"/>
      <c r="I19" s="30" t="s">
        <v>57</v>
      </c>
      <c r="J19" s="93"/>
    </row>
    <row r="20" spans="2:10">
      <c r="B20" s="35"/>
      <c r="C20" s="97"/>
      <c r="D20" s="94"/>
      <c r="E20" s="98"/>
      <c r="G20" s="97"/>
      <c r="J20" s="93"/>
    </row>
    <row r="21" spans="2:10" ht="17" thickBot="1">
      <c r="B21" s="35"/>
      <c r="C21" s="14" t="s">
        <v>114</v>
      </c>
      <c r="D21" s="94"/>
      <c r="E21" s="98"/>
      <c r="G21" s="97"/>
      <c r="J21" s="93"/>
    </row>
    <row r="22" spans="2:10" ht="17" thickBot="1">
      <c r="B22" s="35"/>
      <c r="C22" s="32" t="s">
        <v>46</v>
      </c>
      <c r="D22" s="19" t="s">
        <v>35</v>
      </c>
      <c r="E22" s="42">
        <f>'Research data'!H15</f>
        <v>600000000</v>
      </c>
      <c r="F22" s="32"/>
      <c r="G22" s="32" t="s">
        <v>9</v>
      </c>
      <c r="H22" s="32"/>
      <c r="I22" s="100" t="s">
        <v>145</v>
      </c>
      <c r="J22" s="93"/>
    </row>
    <row r="23" spans="2:10" ht="17" thickBot="1">
      <c r="B23" s="35"/>
      <c r="C23" s="32" t="s">
        <v>47</v>
      </c>
      <c r="D23" s="19" t="s">
        <v>35</v>
      </c>
      <c r="E23" s="42">
        <v>0</v>
      </c>
      <c r="F23" s="32"/>
      <c r="G23" s="32" t="s">
        <v>59</v>
      </c>
      <c r="H23" s="32"/>
      <c r="I23" s="30" t="s">
        <v>57</v>
      </c>
      <c r="J23" s="93"/>
    </row>
    <row r="24" spans="2:10" ht="17" thickBot="1">
      <c r="B24" s="35"/>
      <c r="C24" s="32" t="s">
        <v>13</v>
      </c>
      <c r="D24" s="19" t="s">
        <v>35</v>
      </c>
      <c r="E24" s="42">
        <v>0</v>
      </c>
      <c r="F24" s="32"/>
      <c r="G24" s="32" t="s">
        <v>25</v>
      </c>
      <c r="H24" s="32"/>
      <c r="I24" s="30" t="s">
        <v>57</v>
      </c>
      <c r="J24" s="93"/>
    </row>
    <row r="25" spans="2:10" ht="17" thickBot="1">
      <c r="B25" s="35"/>
      <c r="C25" s="32" t="s">
        <v>48</v>
      </c>
      <c r="D25" s="19" t="s">
        <v>35</v>
      </c>
      <c r="E25" s="42">
        <v>0</v>
      </c>
      <c r="F25" s="32"/>
      <c r="G25" s="32" t="s">
        <v>28</v>
      </c>
      <c r="H25" s="32"/>
      <c r="I25" s="30" t="s">
        <v>57</v>
      </c>
      <c r="J25" s="93"/>
    </row>
    <row r="26" spans="2:10" ht="17" thickBot="1">
      <c r="B26" s="35"/>
      <c r="C26" s="32" t="s">
        <v>49</v>
      </c>
      <c r="D26" s="19" t="s">
        <v>56</v>
      </c>
      <c r="E26" s="89">
        <f>'Research data'!H18</f>
        <v>8000000</v>
      </c>
      <c r="F26" s="32"/>
      <c r="G26" s="32" t="s">
        <v>60</v>
      </c>
      <c r="H26" s="32"/>
      <c r="I26" s="69" t="s">
        <v>57</v>
      </c>
      <c r="J26" s="93"/>
    </row>
    <row r="27" spans="2:10" ht="17" thickBot="1">
      <c r="B27" s="35"/>
      <c r="C27" s="32" t="s">
        <v>50</v>
      </c>
      <c r="D27" s="19" t="s">
        <v>55</v>
      </c>
      <c r="E27" s="41">
        <f>'Research data'!H20</f>
        <v>2000</v>
      </c>
      <c r="F27" s="32"/>
      <c r="G27" s="32" t="s">
        <v>61</v>
      </c>
      <c r="H27" s="32"/>
      <c r="I27" s="69" t="s">
        <v>57</v>
      </c>
      <c r="J27" s="93"/>
    </row>
    <row r="28" spans="2:10" ht="17" thickBot="1">
      <c r="B28" s="35"/>
      <c r="C28" s="32" t="s">
        <v>51</v>
      </c>
      <c r="D28" s="19" t="s">
        <v>55</v>
      </c>
      <c r="E28" s="95">
        <v>0</v>
      </c>
      <c r="F28" s="32"/>
      <c r="G28" s="32" t="s">
        <v>62</v>
      </c>
      <c r="H28" s="32"/>
      <c r="I28" s="153" t="s">
        <v>57</v>
      </c>
      <c r="J28" s="93"/>
    </row>
    <row r="29" spans="2:10" ht="17" thickBot="1">
      <c r="B29" s="35"/>
      <c r="C29" s="32" t="s">
        <v>41</v>
      </c>
      <c r="D29" s="19" t="s">
        <v>12</v>
      </c>
      <c r="E29" s="42">
        <v>1</v>
      </c>
      <c r="F29" s="32"/>
      <c r="G29" s="32"/>
      <c r="H29" s="32"/>
      <c r="I29" s="30" t="s">
        <v>57</v>
      </c>
      <c r="J29" s="93"/>
    </row>
    <row r="30" spans="2:10" ht="17" thickBot="1">
      <c r="B30" s="35"/>
      <c r="C30" s="32" t="s">
        <v>54</v>
      </c>
      <c r="D30" s="19" t="s">
        <v>3</v>
      </c>
      <c r="E30" s="42">
        <v>7.0000000000000007E-2</v>
      </c>
      <c r="F30" s="32"/>
      <c r="G30" s="32" t="s">
        <v>24</v>
      </c>
      <c r="H30" s="32"/>
      <c r="I30" s="154" t="s">
        <v>201</v>
      </c>
      <c r="J30" s="93"/>
    </row>
    <row r="31" spans="2:10">
      <c r="B31" s="35"/>
      <c r="E31" s="96"/>
      <c r="J31" s="93"/>
    </row>
    <row r="32" spans="2:10" ht="17" thickBot="1">
      <c r="B32" s="35"/>
      <c r="C32" s="14" t="s">
        <v>8</v>
      </c>
      <c r="D32" s="94"/>
      <c r="E32" s="96"/>
      <c r="J32" s="93"/>
    </row>
    <row r="33" spans="2:10" ht="17" thickBot="1">
      <c r="B33" s="35"/>
      <c r="C33" s="32" t="s">
        <v>40</v>
      </c>
      <c r="D33" s="19" t="s">
        <v>4</v>
      </c>
      <c r="E33" s="42">
        <f>'Research data'!H12</f>
        <v>0.1</v>
      </c>
      <c r="F33" s="32"/>
      <c r="G33" s="32" t="s">
        <v>16</v>
      </c>
      <c r="H33" s="32"/>
      <c r="I33" s="30" t="s">
        <v>80</v>
      </c>
      <c r="J33" s="93"/>
    </row>
    <row r="34" spans="2:10" ht="17" thickBot="1">
      <c r="B34" s="35"/>
      <c r="C34" s="32" t="s">
        <v>52</v>
      </c>
      <c r="D34" s="19" t="s">
        <v>2</v>
      </c>
      <c r="E34" s="42">
        <f>'Research data'!H10</f>
        <v>2.5</v>
      </c>
      <c r="F34" s="32"/>
      <c r="G34" s="32" t="s">
        <v>27</v>
      </c>
      <c r="H34" s="32"/>
      <c r="I34" s="146" t="s">
        <v>170</v>
      </c>
      <c r="J34" s="93"/>
    </row>
    <row r="35" spans="2:10" ht="17" thickBot="1">
      <c r="B35" s="35"/>
      <c r="C35" s="32" t="s">
        <v>53</v>
      </c>
      <c r="D35" s="19" t="s">
        <v>2</v>
      </c>
      <c r="E35" s="42">
        <f>'Research data'!H11</f>
        <v>30</v>
      </c>
      <c r="F35" s="32"/>
      <c r="G35" s="32" t="s">
        <v>26</v>
      </c>
      <c r="H35" s="32"/>
      <c r="I35" s="146" t="s">
        <v>170</v>
      </c>
      <c r="J35" s="93"/>
    </row>
    <row r="36" spans="2:10" ht="17" thickBot="1">
      <c r="B36" s="35"/>
      <c r="C36" s="32" t="s">
        <v>38</v>
      </c>
      <c r="D36" s="19" t="s">
        <v>5</v>
      </c>
      <c r="E36" s="42">
        <v>0</v>
      </c>
      <c r="F36" s="32"/>
      <c r="G36" s="32"/>
      <c r="H36" s="32"/>
      <c r="I36" s="30" t="s">
        <v>57</v>
      </c>
      <c r="J36" s="93"/>
    </row>
    <row r="37" spans="2:10" ht="17" thickBot="1">
      <c r="B37" s="35"/>
      <c r="C37" s="43" t="s">
        <v>66</v>
      </c>
      <c r="D37" s="19"/>
      <c r="E37" s="42">
        <v>21000</v>
      </c>
      <c r="F37" s="32"/>
      <c r="G37" s="32"/>
      <c r="H37" s="32"/>
      <c r="I37" s="30" t="s">
        <v>57</v>
      </c>
      <c r="J37" s="93"/>
    </row>
    <row r="38" spans="2:10" ht="17" thickBot="1">
      <c r="B38" s="35"/>
      <c r="C38" s="43" t="s">
        <v>67</v>
      </c>
      <c r="D38" s="19"/>
      <c r="E38" s="42">
        <v>0</v>
      </c>
      <c r="F38" s="32"/>
      <c r="G38" s="32"/>
      <c r="H38" s="32"/>
      <c r="I38" s="30" t="s">
        <v>57</v>
      </c>
      <c r="J38" s="93"/>
    </row>
    <row r="39" spans="2:10" ht="17" thickBot="1">
      <c r="B39" s="35"/>
      <c r="C39" s="43" t="s">
        <v>69</v>
      </c>
      <c r="D39" s="19"/>
      <c r="E39" s="42">
        <v>500000</v>
      </c>
      <c r="F39" s="32"/>
      <c r="G39" s="32"/>
      <c r="H39" s="32"/>
      <c r="I39" s="30" t="s">
        <v>57</v>
      </c>
      <c r="J39" s="93"/>
    </row>
    <row r="40" spans="2:10" ht="17" thickBot="1">
      <c r="B40" s="35"/>
      <c r="C40" s="43" t="s">
        <v>70</v>
      </c>
      <c r="D40" s="19"/>
      <c r="E40" s="42">
        <v>76800</v>
      </c>
      <c r="F40" s="32"/>
      <c r="G40" s="32"/>
      <c r="H40" s="32"/>
      <c r="I40" s="30" t="s">
        <v>57</v>
      </c>
      <c r="J40" s="93"/>
    </row>
    <row r="41" spans="2:10" ht="17" thickBot="1">
      <c r="B41" s="35"/>
      <c r="C41" s="43" t="s">
        <v>68</v>
      </c>
      <c r="D41" s="19"/>
      <c r="E41" s="42">
        <v>50000</v>
      </c>
      <c r="F41" s="32"/>
      <c r="G41" s="32"/>
      <c r="H41" s="32"/>
      <c r="I41" s="30" t="s">
        <v>57</v>
      </c>
      <c r="J41" s="93"/>
    </row>
    <row r="42" spans="2:10" ht="20" customHeight="1" thickBot="1">
      <c r="B42" s="36"/>
      <c r="C42" s="37"/>
      <c r="D42" s="37"/>
      <c r="E42" s="37"/>
      <c r="F42" s="37"/>
      <c r="G42" s="37"/>
      <c r="H42" s="37"/>
      <c r="I42" s="37"/>
      <c r="J42"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AD24"/>
  <sheetViews>
    <sheetView workbookViewId="0">
      <selection activeCell="C6" sqref="C6"/>
    </sheetView>
  </sheetViews>
  <sheetFormatPr baseColWidth="10" defaultColWidth="10.7109375" defaultRowHeight="16"/>
  <cols>
    <col min="1" max="1" width="3.28515625" style="104" customWidth="1"/>
    <col min="2" max="2" width="4.28515625" style="104" customWidth="1"/>
    <col min="3" max="3" width="34.140625" style="104" customWidth="1"/>
    <col min="4" max="4" width="16.42578125" style="104" hidden="1" customWidth="1"/>
    <col min="5" max="5" width="13.85546875" style="104" hidden="1" customWidth="1"/>
    <col min="6" max="6" width="12.42578125" style="104" customWidth="1"/>
    <col min="7" max="7" width="2.7109375" style="104" customWidth="1"/>
    <col min="8" max="8" width="11" style="104" customWidth="1"/>
    <col min="9" max="9" width="3.140625" style="104" customWidth="1"/>
    <col min="10" max="10" width="9.7109375" style="106" customWidth="1"/>
    <col min="11" max="11" width="2.140625" style="106" customWidth="1"/>
    <col min="12" max="12" width="8.140625" style="106" customWidth="1"/>
    <col min="13" max="13" width="2.7109375" style="106" customWidth="1"/>
    <col min="14" max="14" width="8.42578125" style="106" customWidth="1"/>
    <col min="15" max="15" width="3" style="106" customWidth="1"/>
    <col min="16" max="16" width="8.42578125" style="106" customWidth="1"/>
    <col min="17" max="17" width="3" style="106" customWidth="1"/>
    <col min="18" max="18" width="9.85546875" style="106" customWidth="1"/>
    <col min="19" max="19" width="3" style="106" customWidth="1"/>
    <col min="20" max="20" width="8.7109375" style="106" customWidth="1"/>
    <col min="21" max="21" width="3" style="106" customWidth="1"/>
    <col min="22" max="22" width="8.42578125" style="106" customWidth="1"/>
    <col min="23" max="23" width="2.42578125" style="106" customWidth="1"/>
    <col min="24" max="24" width="8.42578125" style="106" customWidth="1"/>
    <col min="25" max="25" width="3" style="106" customWidth="1"/>
    <col min="26" max="26" width="8.28515625" style="106" customWidth="1"/>
    <col min="27" max="27" width="3.42578125" style="106" customWidth="1"/>
    <col min="28" max="28" width="8.42578125" style="106" customWidth="1"/>
    <col min="29" max="29" width="2" style="106" customWidth="1"/>
    <col min="30" max="30" width="80.42578125" style="104" customWidth="1"/>
    <col min="31" max="16384" width="10.7109375" style="104"/>
  </cols>
  <sheetData>
    <row r="1" spans="2:30" ht="17" thickBot="1"/>
    <row r="2" spans="2:30">
      <c r="B2" s="107"/>
      <c r="C2" s="108"/>
      <c r="D2" s="108"/>
      <c r="E2" s="108"/>
      <c r="F2" s="108"/>
      <c r="G2" s="108"/>
      <c r="H2" s="108"/>
      <c r="I2" s="108"/>
      <c r="J2" s="109"/>
      <c r="K2" s="109"/>
      <c r="L2" s="109"/>
      <c r="M2" s="109"/>
      <c r="N2" s="109"/>
      <c r="O2" s="109"/>
      <c r="P2" s="109"/>
      <c r="Q2" s="109"/>
      <c r="R2" s="109"/>
      <c r="S2" s="109"/>
      <c r="T2" s="109"/>
      <c r="U2" s="109"/>
      <c r="V2" s="109"/>
      <c r="W2" s="109"/>
      <c r="X2" s="109"/>
      <c r="Y2" s="109"/>
      <c r="Z2" s="109"/>
      <c r="AA2" s="109"/>
      <c r="AB2" s="109"/>
      <c r="AC2" s="109"/>
      <c r="AD2" s="108"/>
    </row>
    <row r="3" spans="2:30" s="14" customFormat="1">
      <c r="B3" s="20"/>
      <c r="C3" s="85" t="s">
        <v>109</v>
      </c>
      <c r="D3" s="9"/>
      <c r="E3" s="9"/>
      <c r="F3" s="85" t="s">
        <v>15</v>
      </c>
      <c r="G3" s="85"/>
      <c r="H3" s="85" t="s">
        <v>105</v>
      </c>
      <c r="I3" s="85"/>
      <c r="J3" s="64" t="s">
        <v>74</v>
      </c>
      <c r="K3" s="63"/>
      <c r="L3" s="63" t="s">
        <v>83</v>
      </c>
      <c r="M3" s="63"/>
      <c r="N3" s="63" t="s">
        <v>172</v>
      </c>
      <c r="O3" s="63"/>
      <c r="P3" s="63" t="s">
        <v>124</v>
      </c>
      <c r="Q3" s="63"/>
      <c r="R3" s="63" t="s">
        <v>119</v>
      </c>
      <c r="S3" s="63"/>
      <c r="T3" s="63" t="s">
        <v>189</v>
      </c>
      <c r="U3" s="63"/>
      <c r="V3" s="63" t="s">
        <v>86</v>
      </c>
      <c r="W3" s="63"/>
      <c r="X3" s="63" t="s">
        <v>153</v>
      </c>
      <c r="Y3" s="63"/>
      <c r="Z3" s="63" t="s">
        <v>179</v>
      </c>
      <c r="AA3" s="63"/>
      <c r="AB3" s="63" t="s">
        <v>80</v>
      </c>
      <c r="AC3" s="63"/>
      <c r="AD3" s="85" t="s">
        <v>126</v>
      </c>
    </row>
    <row r="4" spans="2:30">
      <c r="B4" s="110"/>
      <c r="C4" s="111"/>
      <c r="D4" s="111"/>
      <c r="E4" s="111"/>
      <c r="F4" s="111"/>
      <c r="G4" s="111"/>
      <c r="H4" s="112"/>
      <c r="I4" s="112"/>
      <c r="J4" s="86"/>
      <c r="K4" s="12"/>
      <c r="L4" s="12"/>
      <c r="M4" s="12"/>
      <c r="N4" s="12"/>
      <c r="O4" s="12"/>
      <c r="P4" s="12"/>
      <c r="Q4" s="12"/>
      <c r="R4" s="12"/>
      <c r="S4" s="12"/>
      <c r="T4" s="12"/>
      <c r="U4" s="12"/>
      <c r="V4" s="12"/>
      <c r="W4" s="87"/>
      <c r="X4" s="87"/>
      <c r="Y4" s="87"/>
      <c r="Z4" s="87"/>
      <c r="AA4" s="87"/>
      <c r="AB4" s="10"/>
      <c r="AC4" s="87"/>
      <c r="AD4" s="9"/>
    </row>
    <row r="5" spans="2:30" ht="17" thickBot="1">
      <c r="B5" s="110"/>
      <c r="C5" s="28" t="s">
        <v>112</v>
      </c>
      <c r="D5" s="28"/>
      <c r="E5" s="28"/>
      <c r="F5" s="28"/>
      <c r="G5" s="28"/>
      <c r="H5" s="10"/>
      <c r="I5" s="10"/>
      <c r="J5" s="10"/>
      <c r="K5" s="10"/>
      <c r="L5" s="10"/>
      <c r="M5" s="10"/>
      <c r="N5" s="10"/>
      <c r="O5" s="10"/>
      <c r="P5" s="10"/>
      <c r="Q5" s="10"/>
      <c r="R5" s="10"/>
      <c r="S5" s="10"/>
      <c r="T5" s="10"/>
      <c r="U5" s="10"/>
      <c r="V5" s="10"/>
      <c r="W5" s="10"/>
      <c r="X5" s="10"/>
      <c r="Y5" s="10"/>
      <c r="Z5" s="10"/>
      <c r="AA5" s="10"/>
      <c r="AB5" s="10"/>
      <c r="AC5" s="10"/>
      <c r="AD5" s="113"/>
    </row>
    <row r="6" spans="2:30" ht="17" thickBot="1">
      <c r="B6" s="110"/>
      <c r="C6" s="114" t="s">
        <v>30</v>
      </c>
      <c r="D6" s="114"/>
      <c r="E6" s="114"/>
      <c r="F6" s="115" t="s">
        <v>72</v>
      </c>
      <c r="G6" s="116"/>
      <c r="H6" s="117">
        <f>ROUND(800,0)</f>
        <v>800</v>
      </c>
      <c r="I6" s="116"/>
      <c r="J6" s="118">
        <f>Notes!D55</f>
        <v>848</v>
      </c>
      <c r="K6" s="112"/>
      <c r="L6" s="118">
        <f>Notes!D71</f>
        <v>800</v>
      </c>
      <c r="M6" s="112"/>
      <c r="N6" s="112"/>
      <c r="O6" s="112"/>
      <c r="P6" s="112"/>
      <c r="Q6" s="112"/>
      <c r="R6" s="118">
        <f>Notes!D21</f>
        <v>120</v>
      </c>
      <c r="S6" s="112"/>
      <c r="T6" s="118">
        <f>Notes!D210</f>
        <v>400</v>
      </c>
      <c r="U6" s="112"/>
      <c r="V6" s="118">
        <v>620</v>
      </c>
      <c r="W6" s="112"/>
      <c r="X6" s="118">
        <f>Notes!D185</f>
        <v>550</v>
      </c>
      <c r="Z6" s="143">
        <v>380</v>
      </c>
      <c r="AD6" s="113"/>
    </row>
    <row r="7" spans="2:30" ht="17" thickBot="1">
      <c r="B7" s="110"/>
      <c r="C7" s="114" t="s">
        <v>76</v>
      </c>
      <c r="D7" s="114"/>
      <c r="E7" s="114"/>
      <c r="F7" s="115" t="s">
        <v>3</v>
      </c>
      <c r="G7" s="116"/>
      <c r="H7" s="119">
        <f>ROUND(60,0)</f>
        <v>60</v>
      </c>
      <c r="I7" s="116"/>
      <c r="J7" s="120">
        <f>Notes!D56</f>
        <v>58.5</v>
      </c>
      <c r="K7" s="121"/>
      <c r="L7" s="119">
        <f>Notes!D72</f>
        <v>60</v>
      </c>
      <c r="M7" s="121"/>
      <c r="N7" s="121"/>
      <c r="O7" s="121"/>
      <c r="P7" s="121"/>
      <c r="Q7" s="121"/>
      <c r="R7" s="121"/>
      <c r="S7" s="121"/>
      <c r="T7" s="121"/>
      <c r="U7" s="121"/>
      <c r="V7" s="121"/>
      <c r="W7" s="112"/>
      <c r="X7" s="112"/>
      <c r="AD7" s="113"/>
    </row>
    <row r="8" spans="2:30">
      <c r="B8" s="110"/>
      <c r="C8" s="122"/>
      <c r="D8" s="122"/>
      <c r="E8" s="122"/>
      <c r="H8" s="123"/>
      <c r="I8" s="123"/>
      <c r="J8" s="124"/>
      <c r="K8" s="123"/>
      <c r="L8" s="123"/>
      <c r="M8" s="123"/>
      <c r="N8" s="123"/>
      <c r="O8" s="123"/>
      <c r="P8" s="123"/>
      <c r="Q8" s="123"/>
      <c r="R8" s="123"/>
      <c r="S8" s="123"/>
      <c r="T8" s="123"/>
      <c r="U8" s="123"/>
      <c r="V8" s="123"/>
      <c r="W8" s="123"/>
      <c r="X8" s="123"/>
      <c r="AD8" s="113"/>
    </row>
    <row r="9" spans="2:30" ht="17" thickBot="1">
      <c r="B9" s="110"/>
      <c r="C9" s="28" t="s">
        <v>8</v>
      </c>
      <c r="D9" s="28"/>
      <c r="E9" s="28"/>
      <c r="F9" s="28"/>
      <c r="G9" s="28"/>
      <c r="H9" s="11"/>
      <c r="I9" s="11"/>
      <c r="J9" s="12"/>
      <c r="K9" s="12"/>
      <c r="L9" s="12"/>
      <c r="M9" s="12"/>
      <c r="N9" s="12"/>
      <c r="O9" s="12"/>
      <c r="P9" s="12"/>
      <c r="Q9" s="12"/>
      <c r="R9" s="12"/>
      <c r="S9" s="12"/>
      <c r="T9" s="12"/>
      <c r="U9" s="12"/>
      <c r="V9" s="12"/>
      <c r="W9" s="12"/>
      <c r="X9" s="12"/>
      <c r="AD9" s="29"/>
    </row>
    <row r="10" spans="2:30" ht="17" thickBot="1">
      <c r="B10" s="110"/>
      <c r="C10" s="125" t="s">
        <v>1</v>
      </c>
      <c r="D10" s="125"/>
      <c r="E10" s="125"/>
      <c r="F10" s="115" t="s">
        <v>2</v>
      </c>
      <c r="G10" s="116"/>
      <c r="H10" s="126">
        <f>ROUND(2.5,1)</f>
        <v>2.5</v>
      </c>
      <c r="I10" s="123"/>
      <c r="J10" s="124"/>
      <c r="K10" s="124"/>
      <c r="L10" s="124"/>
      <c r="M10" s="124"/>
      <c r="N10" s="117">
        <f>Notes!$D$112</f>
        <v>2.5</v>
      </c>
      <c r="O10" s="124"/>
      <c r="P10" s="117">
        <f>Notes!D100/12</f>
        <v>2.5</v>
      </c>
      <c r="Q10" s="127"/>
      <c r="R10" s="127"/>
      <c r="S10" s="124"/>
      <c r="T10" s="124"/>
      <c r="U10" s="124"/>
      <c r="V10" s="124"/>
      <c r="W10" s="127"/>
      <c r="X10" s="112"/>
      <c r="Y10" s="124"/>
      <c r="Z10" s="124"/>
      <c r="AA10" s="124"/>
      <c r="AB10" s="124"/>
      <c r="AC10" s="112"/>
      <c r="AD10" s="113"/>
    </row>
    <row r="11" spans="2:30" ht="17" thickBot="1">
      <c r="B11" s="110"/>
      <c r="C11" s="128" t="s">
        <v>6</v>
      </c>
      <c r="D11" s="128"/>
      <c r="E11" s="128"/>
      <c r="F11" s="115" t="s">
        <v>2</v>
      </c>
      <c r="G11" s="116"/>
      <c r="H11" s="129">
        <f>ROUND(30,0)</f>
        <v>30</v>
      </c>
      <c r="I11" s="123"/>
      <c r="J11" s="124"/>
      <c r="K11" s="124"/>
      <c r="L11" s="124"/>
      <c r="M11" s="124"/>
      <c r="N11" s="118">
        <f>Notes!$D$113</f>
        <v>30</v>
      </c>
      <c r="O11" s="124"/>
      <c r="P11" s="118">
        <f>Notes!D101</f>
        <v>30</v>
      </c>
      <c r="Q11" s="112"/>
      <c r="R11" s="112"/>
      <c r="S11" s="124"/>
      <c r="T11" s="124"/>
      <c r="U11" s="124"/>
      <c r="V11" s="124"/>
      <c r="W11" s="112"/>
      <c r="X11" s="124"/>
      <c r="Y11" s="112"/>
      <c r="Z11" s="112"/>
      <c r="AA11" s="112"/>
      <c r="AB11" s="112"/>
      <c r="AC11" s="112"/>
      <c r="AD11" s="113"/>
    </row>
    <row r="12" spans="2:30" ht="17" thickBot="1">
      <c r="B12" s="110"/>
      <c r="C12" s="130" t="s">
        <v>110</v>
      </c>
      <c r="D12" s="130"/>
      <c r="E12" s="130"/>
      <c r="F12" s="115" t="s">
        <v>4</v>
      </c>
      <c r="G12" s="116"/>
      <c r="H12" s="131">
        <f>ROUND(0.1,1)</f>
        <v>0.1</v>
      </c>
      <c r="I12" s="132"/>
      <c r="J12" s="123"/>
      <c r="K12" s="123"/>
      <c r="L12" s="124"/>
      <c r="M12" s="123"/>
      <c r="N12" s="123"/>
      <c r="O12" s="123"/>
      <c r="P12" s="123"/>
      <c r="Q12" s="123"/>
      <c r="R12" s="123"/>
      <c r="S12" s="123"/>
      <c r="T12" s="123"/>
      <c r="U12" s="123"/>
      <c r="V12" s="123"/>
      <c r="W12" s="123"/>
      <c r="X12" s="123"/>
      <c r="Y12" s="133"/>
      <c r="Z12" s="133"/>
      <c r="AA12" s="133"/>
      <c r="AB12" s="134">
        <f>428*303/1000000</f>
        <v>0.12968399999999999</v>
      </c>
      <c r="AD12" s="135" t="s">
        <v>162</v>
      </c>
    </row>
    <row r="13" spans="2:30">
      <c r="B13" s="110"/>
      <c r="C13" s="130"/>
      <c r="D13" s="130"/>
      <c r="E13" s="130"/>
      <c r="F13" s="115"/>
      <c r="G13" s="116"/>
      <c r="H13" s="136"/>
      <c r="I13" s="132"/>
      <c r="J13" s="123"/>
      <c r="K13" s="123"/>
      <c r="L13" s="124"/>
      <c r="M13" s="123"/>
      <c r="N13" s="123"/>
      <c r="O13" s="123"/>
      <c r="P13" s="123"/>
      <c r="Q13" s="123"/>
      <c r="R13" s="123"/>
      <c r="S13" s="123"/>
      <c r="T13" s="123"/>
      <c r="U13" s="123"/>
      <c r="V13" s="123"/>
      <c r="W13" s="123"/>
      <c r="X13" s="123"/>
      <c r="Y13" s="133"/>
      <c r="Z13" s="133"/>
      <c r="AA13" s="133"/>
      <c r="AB13" s="133"/>
      <c r="AD13" s="29" t="s">
        <v>64</v>
      </c>
    </row>
    <row r="14" spans="2:30" ht="17" thickBot="1">
      <c r="B14" s="110"/>
      <c r="C14" s="13" t="s">
        <v>113</v>
      </c>
      <c r="D14" s="13"/>
      <c r="E14" s="13"/>
      <c r="F14" s="13"/>
      <c r="G14" s="28"/>
      <c r="H14" s="12"/>
      <c r="I14" s="12"/>
      <c r="J14" s="12"/>
      <c r="K14" s="12"/>
      <c r="L14" s="12"/>
      <c r="M14" s="12"/>
      <c r="N14" s="12"/>
      <c r="O14" s="12"/>
      <c r="P14" s="12"/>
      <c r="Q14" s="12"/>
      <c r="R14" s="12"/>
      <c r="S14" s="12"/>
      <c r="T14" s="12"/>
      <c r="U14" s="12"/>
      <c r="V14" s="12"/>
      <c r="W14" s="12"/>
      <c r="X14" s="12"/>
      <c r="AD14" s="113" t="s">
        <v>146</v>
      </c>
    </row>
    <row r="15" spans="2:30" ht="17" thickBot="1">
      <c r="B15" s="110"/>
      <c r="C15" s="114" t="s">
        <v>111</v>
      </c>
      <c r="D15" s="13"/>
      <c r="E15" s="13"/>
      <c r="F15" s="114" t="s">
        <v>35</v>
      </c>
      <c r="G15" s="111"/>
      <c r="H15" s="126">
        <f>ROUND(H16*H6*1000,2)</f>
        <v>600000000</v>
      </c>
      <c r="I15" s="12"/>
      <c r="J15" s="123"/>
      <c r="K15" s="123"/>
      <c r="L15" s="123"/>
      <c r="M15" s="123"/>
      <c r="N15" s="123"/>
      <c r="O15" s="123"/>
      <c r="P15" s="123"/>
      <c r="Q15" s="123"/>
      <c r="R15" s="123"/>
      <c r="S15" s="123"/>
      <c r="T15" s="123"/>
      <c r="U15" s="123"/>
      <c r="V15" s="123"/>
      <c r="W15" s="123"/>
      <c r="X15" s="123"/>
      <c r="AD15" s="113" t="s">
        <v>163</v>
      </c>
    </row>
    <row r="16" spans="2:30" ht="17" thickBot="1">
      <c r="B16" s="110"/>
      <c r="C16" s="137" t="s">
        <v>9</v>
      </c>
      <c r="D16" s="137"/>
      <c r="E16" s="137"/>
      <c r="F16" s="115" t="s">
        <v>164</v>
      </c>
      <c r="G16" s="116"/>
      <c r="H16" s="126">
        <f>AVERAGE(V16,X16)</f>
        <v>750</v>
      </c>
      <c r="I16" s="123"/>
      <c r="J16" s="123"/>
      <c r="K16" s="123"/>
      <c r="L16" s="123"/>
      <c r="M16" s="123"/>
      <c r="N16" s="123"/>
      <c r="O16" s="123"/>
      <c r="P16" s="123"/>
      <c r="Q16" s="123"/>
      <c r="R16" s="138">
        <f>Notes!D20</f>
        <v>1050</v>
      </c>
      <c r="S16" s="123"/>
      <c r="T16" s="123"/>
      <c r="U16" s="123"/>
      <c r="V16" s="126">
        <f>Notes!D172</f>
        <v>706</v>
      </c>
      <c r="W16" s="136"/>
      <c r="X16" s="126">
        <f>Notes!D187</f>
        <v>794</v>
      </c>
      <c r="AD16" s="113"/>
    </row>
    <row r="17" spans="1:30" ht="17" thickBot="1">
      <c r="A17" s="133"/>
      <c r="B17" s="110"/>
      <c r="C17" s="137" t="s">
        <v>120</v>
      </c>
      <c r="D17" s="137"/>
      <c r="E17" s="137"/>
      <c r="F17" s="114" t="s">
        <v>56</v>
      </c>
      <c r="G17" s="116"/>
      <c r="H17" s="139">
        <f>H18+H22</f>
        <v>11500000</v>
      </c>
      <c r="I17" s="123"/>
      <c r="J17" s="123"/>
      <c r="K17" s="123"/>
      <c r="L17" s="123"/>
      <c r="M17" s="123"/>
      <c r="N17" s="123"/>
      <c r="O17" s="123"/>
      <c r="P17" s="124"/>
      <c r="Q17" s="124"/>
      <c r="R17" s="124"/>
      <c r="S17" s="123"/>
      <c r="T17" s="123"/>
      <c r="U17" s="123"/>
      <c r="V17" s="124"/>
      <c r="W17" s="136"/>
      <c r="X17" s="124"/>
      <c r="AD17" s="19"/>
    </row>
    <row r="18" spans="1:30" ht="17" thickBot="1">
      <c r="B18" s="110"/>
      <c r="C18" s="125" t="s">
        <v>116</v>
      </c>
      <c r="D18" s="28"/>
      <c r="E18" s="28"/>
      <c r="F18" s="114" t="s">
        <v>56</v>
      </c>
      <c r="G18" s="111"/>
      <c r="H18" s="139">
        <f>ROUND(H19*H6*1000,2)</f>
        <v>8000000</v>
      </c>
      <c r="I18" s="12"/>
      <c r="J18" s="123"/>
      <c r="K18" s="123"/>
      <c r="L18" s="123"/>
      <c r="M18" s="123"/>
      <c r="N18" s="123"/>
      <c r="O18" s="123"/>
      <c r="P18" s="123"/>
      <c r="Q18" s="123"/>
      <c r="R18" s="123"/>
      <c r="S18" s="123"/>
      <c r="T18" s="123"/>
      <c r="U18" s="123"/>
      <c r="V18" s="136"/>
      <c r="W18" s="123"/>
      <c r="X18" s="136"/>
      <c r="Y18" s="136"/>
      <c r="Z18" s="136"/>
      <c r="AA18" s="136"/>
      <c r="AB18" s="136"/>
      <c r="AC18" s="123"/>
      <c r="AD18" s="151"/>
    </row>
    <row r="19" spans="1:30" ht="17" thickBot="1">
      <c r="B19" s="110"/>
      <c r="C19" s="125" t="s">
        <v>117</v>
      </c>
      <c r="D19" s="28"/>
      <c r="E19" s="28"/>
      <c r="F19" s="114" t="s">
        <v>165</v>
      </c>
      <c r="G19" s="111"/>
      <c r="H19" s="139">
        <v>10</v>
      </c>
      <c r="I19" s="12"/>
      <c r="J19" s="123"/>
      <c r="K19" s="123"/>
      <c r="L19" s="123"/>
      <c r="M19" s="123"/>
      <c r="N19" s="123"/>
      <c r="O19" s="123"/>
      <c r="P19" s="123"/>
      <c r="Q19" s="123"/>
      <c r="R19" s="123"/>
      <c r="S19" s="123"/>
      <c r="T19" s="138">
        <f>Notes!D212</f>
        <v>11</v>
      </c>
      <c r="U19" s="123"/>
      <c r="V19" s="126">
        <f>Notes!D174</f>
        <v>10.1</v>
      </c>
      <c r="W19" s="123"/>
      <c r="X19" s="126">
        <f>Notes!D191</f>
        <v>4.53</v>
      </c>
      <c r="Y19" s="136"/>
      <c r="Z19" s="126">
        <f>Notes!D129</f>
        <v>16.45</v>
      </c>
      <c r="AA19" s="136"/>
      <c r="AB19" s="136"/>
      <c r="AC19" s="123"/>
      <c r="AD19" s="152" t="s">
        <v>197</v>
      </c>
    </row>
    <row r="20" spans="1:30" ht="17" thickBot="1">
      <c r="B20" s="110"/>
      <c r="C20" s="125" t="s">
        <v>61</v>
      </c>
      <c r="D20" s="140"/>
      <c r="E20" s="140"/>
      <c r="F20" s="115" t="s">
        <v>55</v>
      </c>
      <c r="G20" s="116"/>
      <c r="H20" s="126">
        <f>ROUND((H21*H24/H23),2)</f>
        <v>2000</v>
      </c>
      <c r="I20" s="123"/>
      <c r="J20" s="123"/>
      <c r="K20" s="123"/>
      <c r="L20" s="123"/>
      <c r="M20" s="123"/>
      <c r="N20" s="141"/>
      <c r="O20" s="123"/>
      <c r="P20" s="123"/>
      <c r="Q20" s="123"/>
      <c r="R20" s="123"/>
      <c r="S20" s="123"/>
      <c r="T20" s="123"/>
      <c r="U20" s="123"/>
      <c r="V20" s="136"/>
      <c r="W20" s="123"/>
      <c r="X20" s="136"/>
      <c r="Y20" s="136"/>
      <c r="Z20" s="136"/>
      <c r="AA20" s="136"/>
      <c r="AB20" s="136"/>
      <c r="AC20" s="123"/>
      <c r="AD20" s="151" t="s">
        <v>195</v>
      </c>
    </row>
    <row r="21" spans="1:30" ht="17" thickBot="1">
      <c r="B21" s="110"/>
      <c r="C21" s="125" t="s">
        <v>61</v>
      </c>
      <c r="D21" s="142"/>
      <c r="E21" s="142"/>
      <c r="F21" s="115" t="s">
        <v>151</v>
      </c>
      <c r="G21" s="116"/>
      <c r="H21" s="138">
        <f>ROUND(2.5,2)</f>
        <v>2.5</v>
      </c>
      <c r="I21" s="123"/>
      <c r="J21" s="123"/>
      <c r="K21" s="123"/>
      <c r="L21" s="123"/>
      <c r="M21" s="123"/>
      <c r="N21" s="123"/>
      <c r="O21" s="123"/>
      <c r="P21" s="123"/>
      <c r="Q21" s="123"/>
      <c r="R21" s="123"/>
      <c r="S21" s="123"/>
      <c r="T21" s="138">
        <f>Notes!D215</f>
        <v>2.6</v>
      </c>
      <c r="U21" s="123"/>
      <c r="V21" s="126">
        <f>Notes!D176</f>
        <v>2.7</v>
      </c>
      <c r="W21" s="123"/>
      <c r="X21" s="126">
        <f>Notes!D194</f>
        <v>2</v>
      </c>
      <c r="Y21" s="123"/>
      <c r="Z21" s="126">
        <f>Notes!D131</f>
        <v>2.0209999999999999</v>
      </c>
      <c r="AA21" s="123"/>
      <c r="AB21" s="123"/>
      <c r="AC21" s="123"/>
      <c r="AD21" s="151" t="s">
        <v>196</v>
      </c>
    </row>
    <row r="22" spans="1:30" ht="17" thickBot="1">
      <c r="B22" s="110"/>
      <c r="C22" s="125" t="s">
        <v>61</v>
      </c>
      <c r="D22" s="142"/>
      <c r="E22" s="142"/>
      <c r="F22" s="115" t="s">
        <v>35</v>
      </c>
      <c r="G22" s="116"/>
      <c r="H22" s="126">
        <f>H20*H23</f>
        <v>3500000</v>
      </c>
      <c r="I22" s="123"/>
      <c r="J22" s="123"/>
      <c r="K22" s="123"/>
      <c r="L22" s="123"/>
      <c r="M22" s="123"/>
      <c r="N22" s="123"/>
      <c r="O22" s="123"/>
      <c r="P22" s="123"/>
      <c r="Q22" s="123"/>
      <c r="R22" s="123"/>
      <c r="S22" s="123"/>
      <c r="T22" s="123"/>
      <c r="U22" s="123"/>
      <c r="V22" s="136"/>
      <c r="W22" s="123"/>
      <c r="X22" s="123"/>
      <c r="Y22" s="123"/>
      <c r="Z22" s="123"/>
      <c r="AA22" s="123"/>
      <c r="AB22" s="123"/>
      <c r="AC22" s="123"/>
      <c r="AD22" s="151" t="s">
        <v>198</v>
      </c>
    </row>
    <row r="23" spans="1:30" ht="17" thickBot="1">
      <c r="B23" s="110"/>
      <c r="C23" s="125" t="s">
        <v>118</v>
      </c>
      <c r="D23" s="113"/>
      <c r="E23" s="113"/>
      <c r="F23" s="113" t="s">
        <v>63</v>
      </c>
      <c r="H23" s="143">
        <v>1750</v>
      </c>
      <c r="J23" s="144"/>
      <c r="R23" s="144"/>
      <c r="AD23" s="151"/>
    </row>
    <row r="24" spans="1:30" ht="17" thickBot="1">
      <c r="B24" s="110"/>
      <c r="C24" s="125" t="s">
        <v>166</v>
      </c>
      <c r="D24" s="113"/>
      <c r="E24" s="113"/>
      <c r="F24" s="113" t="s">
        <v>167</v>
      </c>
      <c r="H24" s="143">
        <f>H23*H6</f>
        <v>1400000</v>
      </c>
      <c r="J24" s="144"/>
      <c r="R24" s="144"/>
      <c r="AD24" s="151"/>
    </row>
  </sheetData>
  <hyperlinks>
    <hyperlink ref="AD13"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43"/>
  <sheetViews>
    <sheetView workbookViewId="0">
      <selection activeCell="E43" sqref="E43"/>
    </sheetView>
  </sheetViews>
  <sheetFormatPr baseColWidth="10" defaultColWidth="33.140625" defaultRowHeight="16"/>
  <cols>
    <col min="1" max="1" width="3.28515625" style="44" customWidth="1"/>
    <col min="2" max="2" width="4.710937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2.85546875" style="45" customWidth="1"/>
    <col min="11" max="11" width="136.7109375" style="44" customWidth="1"/>
    <col min="12" max="16384" width="33.140625" style="44"/>
  </cols>
  <sheetData>
    <row r="1" spans="2:11" ht="17" thickBot="1"/>
    <row r="2" spans="2:11">
      <c r="B2" s="46"/>
      <c r="C2" s="47"/>
      <c r="D2" s="47"/>
      <c r="E2" s="47"/>
      <c r="F2" s="47"/>
      <c r="G2" s="47"/>
      <c r="H2" s="47"/>
      <c r="I2" s="47"/>
      <c r="J2" s="48"/>
      <c r="K2" s="47"/>
    </row>
    <row r="3" spans="2:11">
      <c r="B3" s="49"/>
      <c r="C3" s="50" t="s">
        <v>23</v>
      </c>
      <c r="D3" s="50"/>
      <c r="E3" s="50"/>
      <c r="F3" s="50"/>
      <c r="G3" s="50"/>
      <c r="H3" s="50"/>
      <c r="I3" s="50"/>
      <c r="J3" s="51"/>
    </row>
    <row r="4" spans="2:11">
      <c r="B4" s="49"/>
    </row>
    <row r="5" spans="2:11">
      <c r="B5" s="52"/>
      <c r="C5" s="53" t="s">
        <v>31</v>
      </c>
      <c r="D5" s="53"/>
      <c r="E5" s="53" t="s">
        <v>0</v>
      </c>
      <c r="F5" s="53" t="s">
        <v>20</v>
      </c>
      <c r="G5" s="53" t="s">
        <v>32</v>
      </c>
      <c r="H5" s="53" t="s">
        <v>133</v>
      </c>
      <c r="I5" s="53" t="s">
        <v>65</v>
      </c>
      <c r="J5" s="54" t="s">
        <v>168</v>
      </c>
      <c r="K5" s="53" t="s">
        <v>17</v>
      </c>
    </row>
    <row r="6" spans="2:11">
      <c r="B6" s="49"/>
      <c r="C6" s="50"/>
      <c r="D6" s="50"/>
      <c r="E6" s="50"/>
      <c r="F6" s="50"/>
      <c r="G6" s="50"/>
      <c r="H6" s="50"/>
      <c r="I6" s="50"/>
      <c r="J6" s="51"/>
      <c r="K6" s="50"/>
    </row>
    <row r="7" spans="2:11">
      <c r="B7" s="49"/>
      <c r="C7" s="61"/>
      <c r="D7" s="55"/>
      <c r="E7" s="44" t="s">
        <v>83</v>
      </c>
      <c r="F7" s="44" t="s">
        <v>73</v>
      </c>
      <c r="G7" s="45" t="s">
        <v>89</v>
      </c>
      <c r="H7" s="45" t="s">
        <v>136</v>
      </c>
      <c r="I7" s="45"/>
      <c r="J7" s="45" t="s">
        <v>181</v>
      </c>
      <c r="K7" s="67" t="s">
        <v>92</v>
      </c>
    </row>
    <row r="8" spans="2:11">
      <c r="B8" s="49"/>
      <c r="C8" s="56" t="s">
        <v>75</v>
      </c>
      <c r="D8" s="56"/>
      <c r="G8" s="45"/>
      <c r="H8" s="45"/>
      <c r="I8" s="45"/>
      <c r="K8" s="68"/>
    </row>
    <row r="9" spans="2:11">
      <c r="B9" s="49"/>
      <c r="C9" s="60"/>
      <c r="D9" s="60"/>
      <c r="E9" s="55"/>
      <c r="F9" s="57"/>
      <c r="G9" s="58"/>
      <c r="H9" s="58"/>
      <c r="I9" s="58"/>
      <c r="J9" s="58"/>
      <c r="K9" s="55"/>
    </row>
    <row r="10" spans="2:11" ht="34">
      <c r="B10" s="49"/>
      <c r="C10" s="60"/>
      <c r="D10" s="60"/>
      <c r="E10" s="55" t="s">
        <v>74</v>
      </c>
      <c r="F10" s="57" t="s">
        <v>73</v>
      </c>
      <c r="G10" s="58" t="s">
        <v>88</v>
      </c>
      <c r="H10" s="58" t="s">
        <v>88</v>
      </c>
      <c r="I10" s="58"/>
      <c r="J10" s="58" t="s">
        <v>182</v>
      </c>
      <c r="K10" s="59" t="s">
        <v>87</v>
      </c>
    </row>
    <row r="11" spans="2:11">
      <c r="B11" s="49"/>
      <c r="C11" s="60" t="s">
        <v>75</v>
      </c>
      <c r="D11" s="60"/>
      <c r="F11" s="57"/>
      <c r="G11" s="58"/>
      <c r="H11" s="58"/>
      <c r="I11" s="58"/>
      <c r="J11" s="58"/>
      <c r="K11" s="55"/>
    </row>
    <row r="12" spans="2:11">
      <c r="B12" s="49"/>
      <c r="C12" s="55"/>
      <c r="D12" s="56"/>
      <c r="E12" s="55"/>
      <c r="F12" s="57"/>
      <c r="G12" s="58"/>
      <c r="H12" s="58"/>
      <c r="I12" s="58"/>
      <c r="J12" s="58"/>
      <c r="K12" s="55"/>
    </row>
    <row r="13" spans="2:11" ht="34">
      <c r="B13" s="49"/>
      <c r="C13" s="55"/>
      <c r="D13" s="56"/>
      <c r="E13" s="55" t="s">
        <v>86</v>
      </c>
      <c r="F13" s="57" t="s">
        <v>78</v>
      </c>
      <c r="G13" s="58" t="s">
        <v>71</v>
      </c>
      <c r="H13" s="58" t="s">
        <v>71</v>
      </c>
      <c r="I13" s="58"/>
      <c r="J13" s="58" t="s">
        <v>183</v>
      </c>
      <c r="K13" s="59" t="s">
        <v>85</v>
      </c>
    </row>
    <row r="14" spans="2:11">
      <c r="B14" s="49"/>
      <c r="C14" s="55" t="s">
        <v>169</v>
      </c>
      <c r="D14" s="55"/>
      <c r="E14" s="55"/>
      <c r="G14" s="45"/>
      <c r="H14" s="45"/>
      <c r="I14" s="45"/>
      <c r="K14" s="59"/>
    </row>
    <row r="15" spans="2:11">
      <c r="B15" s="49"/>
      <c r="C15" s="55" t="s">
        <v>123</v>
      </c>
      <c r="D15" s="55"/>
      <c r="E15" s="55"/>
      <c r="G15" s="45"/>
      <c r="H15" s="45"/>
      <c r="I15" s="45"/>
      <c r="K15" s="59"/>
    </row>
    <row r="16" spans="2:11">
      <c r="B16" s="49"/>
      <c r="C16" s="60" t="s">
        <v>61</v>
      </c>
      <c r="D16" s="55"/>
      <c r="E16" s="55"/>
      <c r="G16" s="45"/>
      <c r="H16" s="45"/>
      <c r="I16" s="45"/>
      <c r="K16" s="59"/>
    </row>
    <row r="17" spans="2:11">
      <c r="B17" s="49"/>
      <c r="C17" s="55"/>
      <c r="D17" s="55"/>
      <c r="E17" s="55"/>
      <c r="G17" s="65"/>
      <c r="H17" s="65"/>
      <c r="K17" s="59"/>
    </row>
    <row r="18" spans="2:11">
      <c r="B18" s="49"/>
      <c r="C18" s="55"/>
      <c r="D18" s="55"/>
      <c r="E18" s="55" t="s">
        <v>124</v>
      </c>
      <c r="F18" s="44" t="s">
        <v>73</v>
      </c>
      <c r="G18" s="65">
        <v>2010</v>
      </c>
      <c r="H18" s="65">
        <v>2009</v>
      </c>
      <c r="J18" s="45" t="s">
        <v>184</v>
      </c>
      <c r="K18" s="59" t="s">
        <v>125</v>
      </c>
    </row>
    <row r="19" spans="2:11">
      <c r="B19" s="49"/>
      <c r="C19" s="55" t="s">
        <v>82</v>
      </c>
      <c r="D19" s="55"/>
      <c r="E19" s="55"/>
      <c r="G19" s="65"/>
      <c r="H19" s="65"/>
      <c r="K19" s="59"/>
    </row>
    <row r="20" spans="2:11">
      <c r="B20" s="49"/>
      <c r="C20" s="56" t="s">
        <v>1</v>
      </c>
      <c r="D20" s="55"/>
      <c r="E20" s="55"/>
      <c r="G20" s="65"/>
      <c r="H20" s="65"/>
      <c r="K20" s="59"/>
    </row>
    <row r="21" spans="2:11">
      <c r="B21" s="49"/>
      <c r="C21" s="55"/>
      <c r="D21" s="55"/>
      <c r="E21" s="55"/>
      <c r="G21" s="65"/>
      <c r="H21" s="65"/>
      <c r="K21" s="59"/>
    </row>
    <row r="22" spans="2:11">
      <c r="B22" s="49"/>
      <c r="C22" s="55"/>
      <c r="D22" s="55"/>
      <c r="E22" s="55" t="s">
        <v>172</v>
      </c>
      <c r="F22" s="44" t="s">
        <v>91</v>
      </c>
      <c r="G22" s="65">
        <v>2012</v>
      </c>
      <c r="H22" s="65">
        <v>2012</v>
      </c>
      <c r="J22" s="45" t="s">
        <v>185</v>
      </c>
      <c r="K22" s="59" t="s">
        <v>84</v>
      </c>
    </row>
    <row r="23" spans="2:11">
      <c r="B23" s="49"/>
      <c r="C23" s="56" t="s">
        <v>1</v>
      </c>
      <c r="D23" s="55"/>
      <c r="E23" s="55"/>
      <c r="G23" s="65"/>
      <c r="H23" s="65"/>
      <c r="K23" s="55"/>
    </row>
    <row r="24" spans="2:11">
      <c r="B24" s="49"/>
      <c r="C24" s="55" t="s">
        <v>82</v>
      </c>
      <c r="D24" s="55"/>
      <c r="F24" s="55"/>
      <c r="G24" s="66"/>
      <c r="H24" s="66"/>
      <c r="I24" s="55"/>
      <c r="J24" s="62"/>
      <c r="K24" s="55"/>
    </row>
    <row r="25" spans="2:11">
      <c r="B25" s="49"/>
      <c r="C25" s="55" t="s">
        <v>77</v>
      </c>
      <c r="D25" s="55"/>
      <c r="F25" s="55"/>
      <c r="G25" s="66"/>
      <c r="H25" s="66"/>
      <c r="I25" s="55"/>
      <c r="J25" s="62"/>
      <c r="K25" s="59"/>
    </row>
    <row r="26" spans="2:11">
      <c r="B26" s="49"/>
      <c r="C26" s="55"/>
      <c r="D26" s="55"/>
      <c r="E26" s="44" t="s">
        <v>173</v>
      </c>
      <c r="F26" s="55" t="s">
        <v>174</v>
      </c>
      <c r="G26" s="66">
        <v>2012</v>
      </c>
      <c r="H26" s="66">
        <v>2012</v>
      </c>
      <c r="I26" s="55"/>
      <c r="J26" s="62" t="s">
        <v>186</v>
      </c>
      <c r="K26" s="59" t="s">
        <v>175</v>
      </c>
    </row>
    <row r="27" spans="2:11">
      <c r="B27" s="49"/>
      <c r="C27" s="55" t="s">
        <v>123</v>
      </c>
      <c r="D27" s="55"/>
      <c r="F27" s="55"/>
      <c r="G27" s="66"/>
      <c r="H27" s="66"/>
      <c r="I27" s="55"/>
      <c r="J27" s="62"/>
      <c r="K27" s="59"/>
    </row>
    <row r="28" spans="2:11">
      <c r="B28" s="49"/>
      <c r="C28" s="55" t="s">
        <v>176</v>
      </c>
      <c r="D28" s="55"/>
      <c r="F28" s="55"/>
      <c r="G28" s="66"/>
      <c r="H28" s="66"/>
      <c r="I28" s="55"/>
      <c r="J28" s="62"/>
      <c r="K28" s="59"/>
    </row>
    <row r="29" spans="2:11">
      <c r="B29" s="49"/>
      <c r="C29" s="55"/>
      <c r="D29" s="55"/>
      <c r="F29" s="55"/>
      <c r="G29" s="66"/>
      <c r="H29" s="66"/>
      <c r="I29" s="55"/>
      <c r="J29" s="62"/>
      <c r="K29" s="59"/>
    </row>
    <row r="30" spans="2:11">
      <c r="B30" s="49"/>
      <c r="C30" s="55"/>
      <c r="D30" s="55"/>
      <c r="E30" s="44" t="s">
        <v>153</v>
      </c>
      <c r="F30" s="55" t="s">
        <v>78</v>
      </c>
      <c r="G30" s="66">
        <v>2014</v>
      </c>
      <c r="H30" s="66">
        <v>2014</v>
      </c>
      <c r="I30" s="55"/>
      <c r="J30" s="62" t="s">
        <v>187</v>
      </c>
      <c r="K30" s="59" t="s">
        <v>156</v>
      </c>
    </row>
    <row r="31" spans="2:11">
      <c r="B31" s="49"/>
      <c r="C31" s="55" t="s">
        <v>169</v>
      </c>
      <c r="D31" s="55"/>
      <c r="F31" s="55"/>
      <c r="G31" s="66"/>
      <c r="H31" s="66"/>
      <c r="I31" s="55"/>
      <c r="J31" s="62"/>
      <c r="K31" s="55"/>
    </row>
    <row r="32" spans="2:11">
      <c r="B32" s="49"/>
      <c r="C32" s="55" t="s">
        <v>123</v>
      </c>
      <c r="D32" s="55"/>
      <c r="F32" s="55"/>
      <c r="G32" s="66"/>
      <c r="H32" s="66"/>
      <c r="I32" s="55"/>
      <c r="J32" s="62"/>
      <c r="K32" s="55"/>
    </row>
    <row r="33" spans="2:11">
      <c r="B33" s="49"/>
      <c r="C33" s="60" t="s">
        <v>61</v>
      </c>
      <c r="D33" s="55"/>
      <c r="F33" s="55"/>
      <c r="G33" s="66"/>
      <c r="H33" s="66"/>
      <c r="I33" s="55"/>
      <c r="J33" s="62"/>
      <c r="K33" s="55"/>
    </row>
    <row r="34" spans="2:11">
      <c r="B34" s="49"/>
      <c r="C34" s="60"/>
      <c r="D34" s="55"/>
      <c r="F34" s="55"/>
      <c r="G34" s="66"/>
      <c r="H34" s="66"/>
      <c r="I34" s="55"/>
      <c r="J34" s="62"/>
      <c r="K34" s="55"/>
    </row>
    <row r="35" spans="2:11">
      <c r="B35" s="49"/>
      <c r="C35" s="60"/>
      <c r="D35" s="55"/>
      <c r="E35" s="44" t="s">
        <v>189</v>
      </c>
      <c r="F35" s="55" t="s">
        <v>192</v>
      </c>
      <c r="G35" s="66">
        <v>2012</v>
      </c>
      <c r="H35" s="66">
        <v>2010</v>
      </c>
      <c r="I35" s="55"/>
      <c r="J35" s="62" t="s">
        <v>193</v>
      </c>
      <c r="K35" s="55" t="s">
        <v>191</v>
      </c>
    </row>
    <row r="36" spans="2:11">
      <c r="B36" s="49"/>
      <c r="C36" s="60" t="s">
        <v>194</v>
      </c>
      <c r="D36" s="55"/>
      <c r="F36" s="55"/>
      <c r="G36" s="66"/>
      <c r="H36" s="66"/>
      <c r="I36" s="55"/>
      <c r="J36" s="62"/>
      <c r="K36" s="55"/>
    </row>
    <row r="37" spans="2:11">
      <c r="B37" s="49"/>
      <c r="C37" s="60" t="s">
        <v>61</v>
      </c>
      <c r="D37" s="55"/>
      <c r="F37" s="55"/>
      <c r="G37" s="66"/>
      <c r="H37" s="66"/>
      <c r="I37" s="55"/>
      <c r="J37" s="62"/>
      <c r="K37" s="55"/>
    </row>
    <row r="38" spans="2:11">
      <c r="B38" s="49"/>
      <c r="C38" s="55"/>
      <c r="D38" s="55"/>
      <c r="F38" s="55"/>
      <c r="G38" s="66"/>
      <c r="H38" s="66"/>
      <c r="I38" s="55"/>
      <c r="J38" s="62"/>
      <c r="K38" s="55"/>
    </row>
    <row r="39" spans="2:11" ht="17">
      <c r="B39" s="49"/>
      <c r="C39" s="55"/>
      <c r="D39" s="60"/>
      <c r="E39" s="55" t="s">
        <v>119</v>
      </c>
      <c r="F39" s="57" t="s">
        <v>10</v>
      </c>
      <c r="G39" s="58" t="s">
        <v>121</v>
      </c>
      <c r="H39" s="58" t="s">
        <v>121</v>
      </c>
      <c r="I39" s="55"/>
      <c r="J39" s="62" t="s">
        <v>188</v>
      </c>
      <c r="K39" s="55"/>
    </row>
    <row r="40" spans="2:11">
      <c r="B40" s="49"/>
      <c r="C40" s="55" t="s">
        <v>122</v>
      </c>
      <c r="D40" s="60"/>
      <c r="E40" s="55"/>
      <c r="F40" s="57"/>
      <c r="G40" s="58"/>
      <c r="H40" s="58"/>
      <c r="I40" s="55"/>
      <c r="J40" s="62"/>
      <c r="K40" s="55"/>
    </row>
    <row r="41" spans="2:11">
      <c r="B41" s="49"/>
      <c r="C41" s="55"/>
      <c r="D41" s="55"/>
      <c r="F41" s="55"/>
      <c r="G41" s="66"/>
      <c r="H41" s="66"/>
      <c r="I41" s="55"/>
      <c r="J41" s="62"/>
      <c r="K41" s="55"/>
    </row>
    <row r="42" spans="2:11">
      <c r="B42" s="49"/>
      <c r="C42" s="55"/>
      <c r="D42" s="55"/>
      <c r="E42" s="44" t="s">
        <v>64</v>
      </c>
      <c r="F42" s="55" t="s">
        <v>10</v>
      </c>
      <c r="G42" s="66"/>
      <c r="H42" s="66"/>
      <c r="I42" s="55" t="s">
        <v>81</v>
      </c>
      <c r="J42" s="62"/>
      <c r="K42" s="59" t="s">
        <v>79</v>
      </c>
    </row>
    <row r="43" spans="2:11">
      <c r="B43" s="49"/>
      <c r="C43" s="55" t="s">
        <v>90</v>
      </c>
      <c r="D43" s="55"/>
      <c r="E43" s="44" t="s">
        <v>80</v>
      </c>
      <c r="F43" s="55"/>
      <c r="G43" s="66"/>
      <c r="H43" s="66"/>
      <c r="I43" s="55"/>
      <c r="J43" s="62"/>
      <c r="K43" s="55"/>
    </row>
  </sheetData>
  <hyperlinks>
    <hyperlink ref="K42" r:id="rId1" xr:uid="{00000000-0004-0000-0300-000000000000}"/>
    <hyperlink ref="K10" r:id="rId2" xr:uid="{00000000-0004-0000-0300-000001000000}"/>
    <hyperlink ref="K13" r:id="rId3" xr:uid="{00000000-0004-0000-0300-000002000000}"/>
  </hyperlinks>
  <pageMargins left="0.75" right="0.75" top="1" bottom="1" header="0.5" footer="0.5"/>
  <pageSetup paperSize="9" orientation="portrait" horizontalDpi="4294967292" verticalDpi="4294967292"/>
  <ignoredErrors>
    <ignoredError sqref="G7:H7 G10:H10 G13:H13 G39:H3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30"/>
  <sheetViews>
    <sheetView workbookViewId="0">
      <selection activeCell="S187" sqref="S187"/>
    </sheetView>
  </sheetViews>
  <sheetFormatPr baseColWidth="10" defaultColWidth="10.7109375" defaultRowHeight="16"/>
  <cols>
    <col min="1" max="1" width="4.85546875" style="99" customWidth="1"/>
    <col min="2" max="2" width="4" style="99" customWidth="1"/>
    <col min="3" max="16384" width="10.7109375" style="99"/>
  </cols>
  <sheetData>
    <row r="1" spans="2:16" ht="17" thickBot="1"/>
    <row r="2" spans="2:16" s="14" customFormat="1">
      <c r="B2" s="101"/>
      <c r="C2" s="16"/>
      <c r="D2" s="16"/>
      <c r="E2" s="16"/>
      <c r="F2" s="16"/>
      <c r="G2" s="16"/>
      <c r="H2" s="16"/>
      <c r="I2" s="16"/>
      <c r="J2" s="16"/>
      <c r="K2" s="16"/>
      <c r="L2" s="16"/>
      <c r="M2" s="16"/>
      <c r="N2" s="16"/>
      <c r="O2" s="16"/>
      <c r="P2" s="16"/>
    </row>
    <row r="3" spans="2:16" s="14" customFormat="1">
      <c r="B3" s="90"/>
      <c r="C3" s="15" t="s">
        <v>0</v>
      </c>
      <c r="D3" s="15" t="s">
        <v>127</v>
      </c>
      <c r="E3" s="15"/>
      <c r="F3" s="15"/>
      <c r="G3" s="15"/>
      <c r="H3" s="15"/>
      <c r="I3" s="15"/>
      <c r="J3" s="15"/>
      <c r="K3" s="15"/>
      <c r="L3" s="15"/>
      <c r="M3" s="15"/>
      <c r="N3" s="15"/>
      <c r="O3" s="15"/>
      <c r="P3" s="15"/>
    </row>
    <row r="4" spans="2:16">
      <c r="B4" s="102"/>
      <c r="C4" s="99" t="s">
        <v>119</v>
      </c>
    </row>
    <row r="5" spans="2:16">
      <c r="B5" s="102"/>
      <c r="C5" s="99" t="s">
        <v>128</v>
      </c>
    </row>
    <row r="6" spans="2:16">
      <c r="B6" s="102"/>
    </row>
    <row r="7" spans="2:16">
      <c r="B7" s="102"/>
    </row>
    <row r="8" spans="2:16">
      <c r="B8" s="102"/>
    </row>
    <row r="9" spans="2:16">
      <c r="B9" s="102"/>
    </row>
    <row r="10" spans="2:16">
      <c r="B10" s="102"/>
    </row>
    <row r="11" spans="2:16">
      <c r="B11" s="102"/>
    </row>
    <row r="12" spans="2:16">
      <c r="B12" s="102"/>
    </row>
    <row r="13" spans="2:16">
      <c r="B13" s="102"/>
    </row>
    <row r="14" spans="2:16">
      <c r="B14" s="102"/>
    </row>
    <row r="15" spans="2:16">
      <c r="B15" s="102"/>
    </row>
    <row r="16" spans="2:16">
      <c r="B16" s="102"/>
    </row>
    <row r="17" spans="2:5">
      <c r="B17" s="102"/>
    </row>
    <row r="18" spans="2:5">
      <c r="B18" s="102"/>
    </row>
    <row r="19" spans="2:5">
      <c r="B19" s="102"/>
      <c r="D19" s="99">
        <v>120000</v>
      </c>
      <c r="E19" s="99" t="s">
        <v>129</v>
      </c>
    </row>
    <row r="20" spans="2:5">
      <c r="B20" s="102"/>
      <c r="D20" s="99">
        <v>1050</v>
      </c>
      <c r="E20" s="99" t="s">
        <v>130</v>
      </c>
    </row>
    <row r="21" spans="2:5">
      <c r="B21" s="102"/>
      <c r="D21" s="99">
        <v>120</v>
      </c>
      <c r="E21" s="145" t="s">
        <v>72</v>
      </c>
    </row>
    <row r="22" spans="2:5">
      <c r="B22" s="102"/>
    </row>
    <row r="23" spans="2:5">
      <c r="B23" s="102"/>
    </row>
    <row r="24" spans="2:5">
      <c r="B24" s="102"/>
      <c r="C24" s="99" t="s">
        <v>131</v>
      </c>
    </row>
    <row r="25" spans="2:5">
      <c r="B25" s="102"/>
    </row>
    <row r="26" spans="2:5">
      <c r="B26" s="102"/>
    </row>
    <row r="27" spans="2:5">
      <c r="B27" s="102"/>
    </row>
    <row r="28" spans="2:5">
      <c r="B28" s="102"/>
    </row>
    <row r="29" spans="2:5">
      <c r="B29" s="102"/>
    </row>
    <row r="30" spans="2:5">
      <c r="B30" s="102"/>
    </row>
    <row r="31" spans="2:5">
      <c r="B31" s="102"/>
    </row>
    <row r="32" spans="2:5">
      <c r="B32" s="102"/>
    </row>
    <row r="33" spans="2:5">
      <c r="B33" s="102"/>
    </row>
    <row r="34" spans="2:5">
      <c r="B34" s="102"/>
    </row>
    <row r="35" spans="2:5">
      <c r="B35" s="102"/>
    </row>
    <row r="36" spans="2:5">
      <c r="B36" s="102"/>
    </row>
    <row r="37" spans="2:5">
      <c r="B37" s="102"/>
    </row>
    <row r="38" spans="2:5">
      <c r="B38" s="102"/>
    </row>
    <row r="39" spans="2:5">
      <c r="B39" s="102"/>
    </row>
    <row r="40" spans="2:5">
      <c r="B40" s="102"/>
      <c r="D40" s="99">
        <v>2520000</v>
      </c>
      <c r="E40" s="99" t="s">
        <v>132</v>
      </c>
    </row>
    <row r="41" spans="2:5">
      <c r="B41" s="102"/>
    </row>
    <row r="42" spans="2:5">
      <c r="B42" s="102"/>
    </row>
    <row r="43" spans="2:5">
      <c r="B43" s="102"/>
    </row>
    <row r="44" spans="2:5">
      <c r="B44" s="102"/>
    </row>
    <row r="45" spans="2:5">
      <c r="B45" s="102"/>
    </row>
    <row r="46" spans="2:5">
      <c r="B46" s="102"/>
    </row>
    <row r="47" spans="2:5">
      <c r="B47" s="102"/>
      <c r="C47" s="99" t="s">
        <v>74</v>
      </c>
    </row>
    <row r="48" spans="2:5">
      <c r="B48" s="102"/>
      <c r="C48" s="99" t="s">
        <v>134</v>
      </c>
    </row>
    <row r="49" spans="2:5">
      <c r="B49" s="102"/>
    </row>
    <row r="50" spans="2:5">
      <c r="B50" s="102"/>
    </row>
    <row r="51" spans="2:5">
      <c r="B51" s="102"/>
    </row>
    <row r="52" spans="2:5">
      <c r="B52" s="102"/>
    </row>
    <row r="53" spans="2:5">
      <c r="B53" s="102"/>
    </row>
    <row r="54" spans="2:5">
      <c r="B54" s="102"/>
    </row>
    <row r="55" spans="2:5">
      <c r="B55" s="102"/>
      <c r="D55" s="99">
        <v>848</v>
      </c>
      <c r="E55" s="99" t="s">
        <v>72</v>
      </c>
    </row>
    <row r="56" spans="2:5">
      <c r="B56" s="102"/>
      <c r="D56" s="99">
        <v>58.5</v>
      </c>
      <c r="E56" s="99" t="s">
        <v>3</v>
      </c>
    </row>
    <row r="57" spans="2:5">
      <c r="B57" s="102"/>
    </row>
    <row r="58" spans="2:5">
      <c r="B58" s="102"/>
    </row>
    <row r="59" spans="2:5">
      <c r="B59" s="102"/>
    </row>
    <row r="60" spans="2:5">
      <c r="B60" s="102"/>
    </row>
    <row r="61" spans="2:5">
      <c r="B61" s="102"/>
    </row>
    <row r="62" spans="2:5">
      <c r="B62" s="102"/>
      <c r="C62" s="99" t="s">
        <v>83</v>
      </c>
    </row>
    <row r="63" spans="2:5">
      <c r="B63" s="102"/>
      <c r="C63" s="99" t="s">
        <v>135</v>
      </c>
    </row>
    <row r="64" spans="2:5">
      <c r="B64" s="102"/>
    </row>
    <row r="65" spans="2:5">
      <c r="B65" s="102"/>
    </row>
    <row r="66" spans="2:5">
      <c r="B66" s="102"/>
    </row>
    <row r="67" spans="2:5">
      <c r="B67" s="102"/>
    </row>
    <row r="68" spans="2:5">
      <c r="B68" s="102"/>
    </row>
    <row r="69" spans="2:5">
      <c r="B69" s="102"/>
    </row>
    <row r="70" spans="2:5">
      <c r="B70" s="102"/>
    </row>
    <row r="71" spans="2:5">
      <c r="B71" s="102"/>
      <c r="D71" s="99">
        <v>800</v>
      </c>
      <c r="E71" s="99" t="s">
        <v>72</v>
      </c>
    </row>
    <row r="72" spans="2:5">
      <c r="B72" s="102"/>
      <c r="D72" s="99">
        <v>60</v>
      </c>
      <c r="E72" s="99" t="s">
        <v>3</v>
      </c>
    </row>
    <row r="73" spans="2:5">
      <c r="B73" s="102"/>
    </row>
    <row r="74" spans="2:5">
      <c r="B74" s="102"/>
    </row>
    <row r="75" spans="2:5">
      <c r="B75" s="102"/>
    </row>
    <row r="76" spans="2:5">
      <c r="B76" s="102"/>
    </row>
    <row r="77" spans="2:5">
      <c r="B77" s="102"/>
    </row>
    <row r="78" spans="2:5">
      <c r="B78" s="102"/>
    </row>
    <row r="79" spans="2:5">
      <c r="B79" s="102"/>
    </row>
    <row r="80" spans="2:5">
      <c r="B80" s="102"/>
    </row>
    <row r="81" spans="2:3">
      <c r="B81" s="102"/>
    </row>
    <row r="82" spans="2:3">
      <c r="B82" s="102"/>
    </row>
    <row r="83" spans="2:3">
      <c r="B83" s="102"/>
    </row>
    <row r="84" spans="2:3">
      <c r="B84" s="102"/>
    </row>
    <row r="85" spans="2:3">
      <c r="B85" s="102"/>
    </row>
    <row r="86" spans="2:3">
      <c r="B86" s="102"/>
    </row>
    <row r="87" spans="2:3">
      <c r="B87" s="102"/>
    </row>
    <row r="88" spans="2:3">
      <c r="B88" s="102"/>
    </row>
    <row r="89" spans="2:3">
      <c r="B89" s="102"/>
    </row>
    <row r="90" spans="2:3">
      <c r="B90" s="102"/>
    </row>
    <row r="91" spans="2:3">
      <c r="B91" s="102"/>
    </row>
    <row r="92" spans="2:3">
      <c r="B92" s="102"/>
      <c r="C92" s="99" t="s">
        <v>124</v>
      </c>
    </row>
    <row r="93" spans="2:3">
      <c r="B93" s="102"/>
      <c r="C93" s="99" t="s">
        <v>137</v>
      </c>
    </row>
    <row r="94" spans="2:3">
      <c r="B94" s="102"/>
    </row>
    <row r="95" spans="2:3">
      <c r="B95" s="102"/>
    </row>
    <row r="96" spans="2:3">
      <c r="B96" s="102"/>
    </row>
    <row r="97" spans="2:5">
      <c r="B97" s="102"/>
    </row>
    <row r="98" spans="2:5">
      <c r="B98" s="102"/>
    </row>
    <row r="99" spans="2:5">
      <c r="B99" s="102"/>
    </row>
    <row r="100" spans="2:5">
      <c r="B100" s="102"/>
      <c r="D100" s="99">
        <v>30</v>
      </c>
      <c r="E100" s="99" t="s">
        <v>139</v>
      </c>
    </row>
    <row r="101" spans="2:5">
      <c r="B101" s="102"/>
      <c r="D101" s="99">
        <v>30</v>
      </c>
      <c r="E101" s="99" t="s">
        <v>138</v>
      </c>
    </row>
    <row r="102" spans="2:5">
      <c r="B102" s="102"/>
    </row>
    <row r="103" spans="2:5">
      <c r="B103" s="102"/>
    </row>
    <row r="104" spans="2:5">
      <c r="B104" s="102"/>
    </row>
    <row r="105" spans="2:5">
      <c r="B105" s="102"/>
    </row>
    <row r="106" spans="2:5">
      <c r="B106" s="102"/>
    </row>
    <row r="107" spans="2:5">
      <c r="B107" s="102"/>
    </row>
    <row r="108" spans="2:5">
      <c r="B108" s="102"/>
      <c r="C108" s="147" t="s">
        <v>177</v>
      </c>
    </row>
    <row r="109" spans="2:5">
      <c r="B109" s="102"/>
      <c r="C109" s="99" t="s">
        <v>140</v>
      </c>
    </row>
    <row r="110" spans="2:5">
      <c r="B110" s="102"/>
    </row>
    <row r="111" spans="2:5">
      <c r="B111" s="102"/>
    </row>
    <row r="112" spans="2:5">
      <c r="B112" s="102"/>
      <c r="D112" s="99">
        <v>2.5</v>
      </c>
      <c r="E112" s="99" t="s">
        <v>142</v>
      </c>
    </row>
    <row r="113" spans="2:5">
      <c r="B113" s="102"/>
      <c r="D113" s="99">
        <v>30</v>
      </c>
      <c r="E113" s="99" t="s">
        <v>138</v>
      </c>
    </row>
    <row r="114" spans="2:5">
      <c r="B114" s="102"/>
    </row>
    <row r="115" spans="2:5">
      <c r="B115" s="102"/>
    </row>
    <row r="116" spans="2:5">
      <c r="B116" s="102"/>
    </row>
    <row r="117" spans="2:5">
      <c r="B117" s="102"/>
    </row>
    <row r="118" spans="2:5">
      <c r="B118" s="102"/>
    </row>
    <row r="119" spans="2:5">
      <c r="B119" s="102"/>
    </row>
    <row r="120" spans="2:5">
      <c r="B120" s="102"/>
    </row>
    <row r="121" spans="2:5">
      <c r="B121" s="102"/>
    </row>
    <row r="122" spans="2:5">
      <c r="B122" s="102"/>
    </row>
    <row r="123" spans="2:5">
      <c r="B123" s="102"/>
    </row>
    <row r="124" spans="2:5">
      <c r="B124" s="102"/>
      <c r="C124" s="147" t="s">
        <v>173</v>
      </c>
    </row>
    <row r="125" spans="2:5">
      <c r="B125" s="102"/>
      <c r="C125" s="147" t="s">
        <v>178</v>
      </c>
    </row>
    <row r="126" spans="2:5">
      <c r="B126" s="102"/>
    </row>
    <row r="127" spans="2:5">
      <c r="B127" s="102"/>
      <c r="D127" s="99">
        <v>380</v>
      </c>
      <c r="E127" s="147" t="s">
        <v>72</v>
      </c>
    </row>
    <row r="128" spans="2:5">
      <c r="B128" s="102"/>
      <c r="C128" s="104" t="s">
        <v>148</v>
      </c>
      <c r="D128" s="105">
        <v>35</v>
      </c>
      <c r="E128" s="147" t="s">
        <v>171</v>
      </c>
    </row>
    <row r="129" spans="2:5">
      <c r="B129" s="102"/>
      <c r="D129" s="99">
        <f>0.47*D128</f>
        <v>16.45</v>
      </c>
      <c r="E129" s="104" t="s">
        <v>158</v>
      </c>
    </row>
    <row r="130" spans="2:5">
      <c r="B130" s="102"/>
      <c r="C130" s="104" t="s">
        <v>149</v>
      </c>
      <c r="D130" s="105">
        <v>4.3</v>
      </c>
      <c r="E130" s="104" t="s">
        <v>150</v>
      </c>
    </row>
    <row r="131" spans="2:5">
      <c r="B131" s="102"/>
      <c r="D131" s="148">
        <f>D130*0.47</f>
        <v>2.0209999999999999</v>
      </c>
      <c r="E131" s="104" t="s">
        <v>151</v>
      </c>
    </row>
    <row r="132" spans="2:5">
      <c r="B132" s="102"/>
    </row>
    <row r="133" spans="2:5">
      <c r="B133" s="102"/>
      <c r="D133" s="147" t="s">
        <v>180</v>
      </c>
    </row>
    <row r="134" spans="2:5">
      <c r="B134" s="102"/>
    </row>
    <row r="135" spans="2:5">
      <c r="B135" s="102"/>
    </row>
    <row r="136" spans="2:5">
      <c r="B136" s="102"/>
    </row>
    <row r="137" spans="2:5">
      <c r="B137" s="102"/>
    </row>
    <row r="138" spans="2:5">
      <c r="B138" s="102"/>
    </row>
    <row r="139" spans="2:5">
      <c r="B139" s="102"/>
    </row>
    <row r="140" spans="2:5">
      <c r="B140" s="102"/>
    </row>
    <row r="141" spans="2:5">
      <c r="B141" s="102"/>
    </row>
    <row r="142" spans="2:5">
      <c r="B142" s="102"/>
    </row>
    <row r="143" spans="2:5">
      <c r="B143" s="102"/>
    </row>
    <row r="144" spans="2:5">
      <c r="B144" s="102"/>
    </row>
    <row r="145" spans="2:3">
      <c r="B145" s="102"/>
    </row>
    <row r="146" spans="2:3">
      <c r="B146" s="102"/>
    </row>
    <row r="147" spans="2:3">
      <c r="B147" s="102"/>
    </row>
    <row r="148" spans="2:3">
      <c r="B148" s="102"/>
    </row>
    <row r="149" spans="2:3">
      <c r="B149" s="102"/>
    </row>
    <row r="150" spans="2:3">
      <c r="B150" s="102"/>
    </row>
    <row r="151" spans="2:3">
      <c r="B151" s="102"/>
      <c r="C151" s="99" t="s">
        <v>86</v>
      </c>
    </row>
    <row r="152" spans="2:3">
      <c r="B152" s="102"/>
      <c r="C152" s="99" t="s">
        <v>143</v>
      </c>
    </row>
    <row r="153" spans="2:3">
      <c r="B153" s="102"/>
    </row>
    <row r="154" spans="2:3">
      <c r="B154" s="102"/>
    </row>
    <row r="155" spans="2:3">
      <c r="B155" s="102"/>
    </row>
    <row r="156" spans="2:3">
      <c r="B156" s="102"/>
    </row>
    <row r="157" spans="2:3">
      <c r="B157" s="102"/>
    </row>
    <row r="158" spans="2:3">
      <c r="B158" s="102"/>
    </row>
    <row r="159" spans="2:3">
      <c r="B159" s="102"/>
    </row>
    <row r="160" spans="2:3">
      <c r="B160" s="102"/>
    </row>
    <row r="161" spans="2:5">
      <c r="B161" s="102"/>
    </row>
    <row r="162" spans="2:5">
      <c r="B162" s="102"/>
    </row>
    <row r="163" spans="2:5">
      <c r="B163" s="102"/>
    </row>
    <row r="164" spans="2:5">
      <c r="B164" s="102"/>
    </row>
    <row r="165" spans="2:5">
      <c r="B165" s="102"/>
    </row>
    <row r="166" spans="2:5">
      <c r="B166" s="102"/>
    </row>
    <row r="167" spans="2:5">
      <c r="B167" s="102"/>
    </row>
    <row r="168" spans="2:5">
      <c r="B168" s="102"/>
    </row>
    <row r="169" spans="2:5">
      <c r="B169" s="102"/>
    </row>
    <row r="170" spans="2:5">
      <c r="B170" s="102"/>
      <c r="D170" s="99">
        <v>620</v>
      </c>
      <c r="E170" s="104" t="s">
        <v>72</v>
      </c>
    </row>
    <row r="171" spans="2:5">
      <c r="B171" s="102"/>
      <c r="C171" s="103" t="s">
        <v>147</v>
      </c>
      <c r="D171" s="99">
        <v>917</v>
      </c>
      <c r="E171" s="99" t="s">
        <v>144</v>
      </c>
    </row>
    <row r="172" spans="2:5">
      <c r="B172" s="102"/>
      <c r="D172" s="99">
        <v>706</v>
      </c>
      <c r="E172" s="99" t="s">
        <v>130</v>
      </c>
    </row>
    <row r="173" spans="2:5">
      <c r="B173" s="102"/>
      <c r="C173" s="103" t="s">
        <v>148</v>
      </c>
      <c r="D173" s="99">
        <v>13.17</v>
      </c>
      <c r="E173" s="103" t="s">
        <v>144</v>
      </c>
    </row>
    <row r="174" spans="2:5">
      <c r="B174" s="102"/>
      <c r="D174" s="99">
        <v>10.1</v>
      </c>
      <c r="E174" s="103" t="s">
        <v>130</v>
      </c>
    </row>
    <row r="175" spans="2:5">
      <c r="B175" s="102"/>
      <c r="C175" s="103" t="s">
        <v>149</v>
      </c>
      <c r="D175" s="99">
        <v>3.6</v>
      </c>
      <c r="E175" s="103" t="s">
        <v>150</v>
      </c>
    </row>
    <row r="176" spans="2:5">
      <c r="B176" s="102"/>
      <c r="D176" s="99">
        <v>2.7</v>
      </c>
      <c r="E176" s="103" t="s">
        <v>151</v>
      </c>
    </row>
    <row r="177" spans="2:5">
      <c r="B177" s="102"/>
    </row>
    <row r="178" spans="2:5">
      <c r="B178" s="102"/>
      <c r="C178" s="104" t="s">
        <v>153</v>
      </c>
    </row>
    <row r="179" spans="2:5">
      <c r="B179" s="102"/>
      <c r="C179" s="104" t="s">
        <v>152</v>
      </c>
    </row>
    <row r="180" spans="2:5">
      <c r="B180" s="102"/>
    </row>
    <row r="181" spans="2:5">
      <c r="B181" s="102"/>
    </row>
    <row r="182" spans="2:5">
      <c r="B182" s="102"/>
    </row>
    <row r="183" spans="2:5">
      <c r="B183" s="102"/>
    </row>
    <row r="184" spans="2:5">
      <c r="B184" s="102"/>
      <c r="E184" s="104"/>
    </row>
    <row r="185" spans="2:5">
      <c r="B185" s="102"/>
      <c r="D185" s="99">
        <v>550</v>
      </c>
      <c r="E185" s="104" t="s">
        <v>72</v>
      </c>
    </row>
    <row r="186" spans="2:5">
      <c r="B186" s="102"/>
      <c r="C186" s="104" t="s">
        <v>147</v>
      </c>
      <c r="D186" s="99">
        <v>1006</v>
      </c>
      <c r="E186" s="104" t="s">
        <v>154</v>
      </c>
    </row>
    <row r="187" spans="2:5">
      <c r="B187" s="102"/>
      <c r="D187" s="99">
        <v>794</v>
      </c>
      <c r="E187" s="99" t="s">
        <v>130</v>
      </c>
    </row>
    <row r="188" spans="2:5">
      <c r="B188" s="102"/>
    </row>
    <row r="189" spans="2:5">
      <c r="B189" s="102"/>
      <c r="C189" s="104" t="s">
        <v>148</v>
      </c>
      <c r="D189" s="105" t="s">
        <v>161</v>
      </c>
      <c r="E189" s="104" t="s">
        <v>160</v>
      </c>
    </row>
    <row r="190" spans="2:5">
      <c r="B190" s="102"/>
      <c r="C190" s="104" t="s">
        <v>155</v>
      </c>
      <c r="D190" s="99">
        <f>AVERAGE(6.2,5.5)</f>
        <v>5.85</v>
      </c>
      <c r="E190" s="104" t="s">
        <v>159</v>
      </c>
    </row>
    <row r="191" spans="2:5">
      <c r="B191" s="102"/>
      <c r="D191" s="99">
        <v>4.53</v>
      </c>
      <c r="E191" s="104" t="s">
        <v>158</v>
      </c>
    </row>
    <row r="192" spans="2:5">
      <c r="B192" s="102"/>
      <c r="C192" s="104" t="s">
        <v>149</v>
      </c>
      <c r="D192" s="105" t="s">
        <v>157</v>
      </c>
      <c r="E192" s="104" t="s">
        <v>150</v>
      </c>
    </row>
    <row r="193" spans="2:5">
      <c r="B193" s="102"/>
      <c r="C193" s="104" t="s">
        <v>155</v>
      </c>
      <c r="D193" s="99">
        <f>AVERAGE(3.5,2)</f>
        <v>2.75</v>
      </c>
      <c r="E193" s="104" t="s">
        <v>150</v>
      </c>
    </row>
    <row r="194" spans="2:5">
      <c r="B194" s="102"/>
      <c r="D194" s="99">
        <v>2</v>
      </c>
      <c r="E194" s="104" t="s">
        <v>151</v>
      </c>
    </row>
    <row r="195" spans="2:5">
      <c r="B195" s="102"/>
    </row>
    <row r="196" spans="2:5">
      <c r="B196" s="102"/>
    </row>
    <row r="197" spans="2:5">
      <c r="B197" s="102"/>
    </row>
    <row r="198" spans="2:5">
      <c r="B198" s="102"/>
    </row>
    <row r="199" spans="2:5">
      <c r="B199" s="102"/>
    </row>
    <row r="200" spans="2:5">
      <c r="B200" s="102"/>
    </row>
    <row r="201" spans="2:5">
      <c r="B201" s="102"/>
    </row>
    <row r="202" spans="2:5">
      <c r="B202" s="102"/>
    </row>
    <row r="203" spans="2:5">
      <c r="B203" s="102"/>
    </row>
    <row r="204" spans="2:5">
      <c r="B204" s="102"/>
    </row>
    <row r="205" spans="2:5">
      <c r="B205" s="102"/>
      <c r="C205" s="149" t="s">
        <v>189</v>
      </c>
    </row>
    <row r="206" spans="2:5">
      <c r="B206" s="102"/>
      <c r="C206" s="149" t="s">
        <v>190</v>
      </c>
    </row>
    <row r="207" spans="2:5">
      <c r="B207" s="102"/>
    </row>
    <row r="208" spans="2:5">
      <c r="B208" s="102"/>
    </row>
    <row r="209" spans="2:5">
      <c r="B209" s="102"/>
    </row>
    <row r="210" spans="2:5">
      <c r="B210" s="102"/>
      <c r="D210" s="99">
        <v>400</v>
      </c>
      <c r="E210" s="150" t="s">
        <v>72</v>
      </c>
    </row>
    <row r="211" spans="2:5">
      <c r="B211" s="102"/>
      <c r="C211" s="150" t="s">
        <v>148</v>
      </c>
      <c r="D211" s="99">
        <v>14.39</v>
      </c>
      <c r="E211" s="150" t="s">
        <v>159</v>
      </c>
    </row>
    <row r="212" spans="2:5">
      <c r="B212" s="102"/>
      <c r="C212" s="150"/>
      <c r="D212" s="99">
        <v>11</v>
      </c>
      <c r="E212" s="150" t="s">
        <v>158</v>
      </c>
    </row>
    <row r="213" spans="2:5">
      <c r="B213" s="102"/>
    </row>
    <row r="214" spans="2:5">
      <c r="B214" s="102"/>
      <c r="C214" s="99" t="s">
        <v>149</v>
      </c>
      <c r="D214" s="99">
        <v>3.43</v>
      </c>
      <c r="E214" s="150" t="s">
        <v>150</v>
      </c>
    </row>
    <row r="215" spans="2:5">
      <c r="B215" s="102"/>
      <c r="D215" s="99">
        <v>2.6</v>
      </c>
      <c r="E215" s="150" t="s">
        <v>151</v>
      </c>
    </row>
    <row r="216" spans="2:5">
      <c r="B216" s="102"/>
    </row>
    <row r="217" spans="2:5">
      <c r="B217" s="102"/>
    </row>
    <row r="218" spans="2:5">
      <c r="B218" s="102"/>
    </row>
    <row r="219" spans="2:5">
      <c r="B219" s="102"/>
    </row>
    <row r="220" spans="2:5">
      <c r="B220" s="102"/>
    </row>
    <row r="221" spans="2:5">
      <c r="B221" s="102"/>
    </row>
    <row r="222" spans="2:5">
      <c r="B222" s="102"/>
    </row>
    <row r="223" spans="2:5">
      <c r="B223" s="102"/>
    </row>
    <row r="224" spans="2:5">
      <c r="B224" s="102"/>
    </row>
    <row r="225" spans="2:2">
      <c r="B225" s="102"/>
    </row>
    <row r="226" spans="2:2">
      <c r="B226" s="102"/>
    </row>
    <row r="227" spans="2:2">
      <c r="B227" s="102"/>
    </row>
    <row r="228" spans="2:2">
      <c r="B228" s="102"/>
    </row>
    <row r="229" spans="2:2">
      <c r="B229" s="102"/>
    </row>
    <row r="230" spans="2:2">
      <c r="B230" s="10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2023-08-01T07:47:12Z</dcterms:modified>
</cp:coreProperties>
</file>