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households/"/>
    </mc:Choice>
  </mc:AlternateContent>
  <xr:revisionPtr revIDLastSave="0" documentId="13_ncr:1_{030931A8-BC31-5048-A7B7-3D41D9535B1E}" xr6:coauthVersionLast="47" xr6:coauthVersionMax="47" xr10:uidLastSave="{00000000-0000-0000-0000-000000000000}"/>
  <bookViews>
    <workbookView xWindow="0" yWindow="500" windowWidth="288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1" i="13" l="1"/>
  <c r="E63" i="16"/>
  <c r="E59" i="16"/>
  <c r="E65" i="16" s="1"/>
  <c r="N16" i="13" s="1"/>
  <c r="G16" i="13" s="1"/>
  <c r="E28" i="16" l="1"/>
  <c r="E22" i="12"/>
  <c r="D28" i="16"/>
  <c r="E50" i="16"/>
  <c r="E36" i="16"/>
  <c r="E38" i="16" s="1"/>
  <c r="E41" i="16"/>
  <c r="E42" i="16" s="1"/>
  <c r="E44" i="16" s="1"/>
  <c r="L8" i="13" s="1"/>
  <c r="M3" i="13"/>
  <c r="L3" i="13"/>
  <c r="C19" i="15"/>
  <c r="C17" i="15"/>
  <c r="D52" i="16"/>
  <c r="D44" i="16"/>
  <c r="I7" i="13"/>
  <c r="G7" i="13" s="1"/>
  <c r="E13" i="12" s="1"/>
  <c r="I21" i="13"/>
  <c r="E24" i="12" s="1"/>
  <c r="D25" i="16"/>
  <c r="F13" i="16"/>
  <c r="F21" i="16"/>
  <c r="F24" i="16"/>
  <c r="D24" i="16"/>
  <c r="D13" i="16"/>
  <c r="D21" i="16"/>
  <c r="C11" i="15"/>
  <c r="C15" i="15"/>
  <c r="G17" i="13"/>
  <c r="I26" i="12"/>
  <c r="I13" i="12"/>
  <c r="E11" i="16"/>
  <c r="E13" i="16" s="1"/>
  <c r="J7" i="13" s="1"/>
  <c r="E19" i="16"/>
  <c r="E21" i="16" s="1"/>
  <c r="K7" i="13" s="1"/>
  <c r="K3" i="13"/>
  <c r="J3" i="13"/>
  <c r="C13" i="15"/>
  <c r="C21" i="13"/>
  <c r="C10" i="15"/>
  <c r="G6" i="13"/>
  <c r="E19" i="12" s="1"/>
  <c r="G12" i="13"/>
  <c r="E33" i="12" s="1"/>
  <c r="G11" i="13"/>
  <c r="G13" i="13"/>
  <c r="E34" i="12" s="1"/>
  <c r="E27" i="12"/>
  <c r="E26" i="12"/>
  <c r="E52" i="16" l="1"/>
  <c r="M8" i="13" s="1"/>
  <c r="G8" i="13" s="1"/>
  <c r="E14" i="12" s="1"/>
</calcChain>
</file>

<file path=xl/sharedStrings.xml><?xml version="1.0" encoding="utf-8"?>
<sst xmlns="http://schemas.openxmlformats.org/spreadsheetml/2006/main" count="262" uniqueCount="164">
  <si>
    <t>Source</t>
  </si>
  <si>
    <t>years</t>
  </si>
  <si>
    <t>%</t>
  </si>
  <si>
    <t>km2</t>
  </si>
  <si>
    <t>-</t>
  </si>
  <si>
    <t>Technical lifetime</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</si>
  <si>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</si>
  <si>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</si>
  <si>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</si>
  <si>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</si>
  <si>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</si>
  <si>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</si>
  <si>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</si>
  <si>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</si>
  <si>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</si>
  <si>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</si>
  <si>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</si>
  <si>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</si>
  <si>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</si>
  <si>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</si>
  <si>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</si>
  <si>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</si>
  <si>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</si>
  <si>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</si>
  <si>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</si>
  <si>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</si>
  <si>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</si>
  <si>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</si>
  <si>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</si>
  <si>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</si>
  <si>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</si>
  <si>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</si>
  <si>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</si>
  <si>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</si>
  <si>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</si>
  <si>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</si>
  <si>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</si>
  <si>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</si>
  <si>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</si>
  <si>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</si>
  <si>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</si>
  <si>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</si>
  <si>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</si>
  <si>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</si>
  <si>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</si>
  <si>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</si>
  <si>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</si>
  <si>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</si>
  <si>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</si>
  <si>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</si>
  <si>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</si>
  <si>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</si>
  <si>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</si>
  <si>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</si>
  <si>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</si>
  <si>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</si>
  <si>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</si>
  <si>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</si>
  <si>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</si>
  <si>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</si>
  <si>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</si>
  <si>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</si>
  <si>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</si>
  <si>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</si>
  <si>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</si>
  <si>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</si>
  <si>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</si>
  <si>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</si>
  <si>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</si>
  <si>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</si>
  <si>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</si>
  <si>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</si>
  <si>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</si>
  <si>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</si>
  <si>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</si>
  <si>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</si>
  <si>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</si>
  <si>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</si>
  <si>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</si>
  <si>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</si>
  <si>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</si>
  <si>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</si>
  <si>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</si>
  <si>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</si>
  <si>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r>
      <t>euro</t>
    </r>
    <r>
      <rPr>
        <sz val="12"/>
        <color theme="1"/>
        <rFont val="Calibri"/>
        <family val="2"/>
        <scheme val="minor"/>
      </rPr>
      <t>/year</t>
    </r>
  </si>
  <si>
    <t>households_space_heater_heatpump_ground_water_electricity.converter.ad</t>
  </si>
  <si>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</si>
  <si>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</si>
  <si>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</si>
  <si>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</si>
  <si>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</si>
  <si>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</si>
  <si>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</si>
  <si>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</si>
  <si>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</si>
  <si>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Quintel WD</t>
  </si>
  <si>
    <t>DHPA</t>
  </si>
  <si>
    <t>NL</t>
  </si>
  <si>
    <t>Phone conversation Peter Wagener notes:</t>
  </si>
  <si>
    <t>201707_Tabel RV WW en koude met warmtepompen</t>
  </si>
  <si>
    <t>0 until more information from DHPA is available</t>
  </si>
  <si>
    <t>storage.volume</t>
  </si>
  <si>
    <t>MWh</t>
  </si>
  <si>
    <t>storage.cost_per_mwh</t>
  </si>
  <si>
    <t>euro/MWh</t>
  </si>
  <si>
    <t>ISSO 72 and Quintel calc</t>
  </si>
  <si>
    <t>?</t>
  </si>
  <si>
    <t>https://warmtepomp-weetjes.nl/warmtepomp/buffervat/</t>
  </si>
  <si>
    <t>Warmtepompforum</t>
  </si>
  <si>
    <t>http://www.warmtepompforum.nl/Volumebuffervat.php</t>
  </si>
  <si>
    <t>Notes</t>
  </si>
  <si>
    <t>Note</t>
  </si>
  <si>
    <t>buffer time</t>
  </si>
  <si>
    <t>min</t>
  </si>
  <si>
    <t>output capacity</t>
  </si>
  <si>
    <t>kW output</t>
  </si>
  <si>
    <t>specific capacity water</t>
  </si>
  <si>
    <t>kJ/oC/l</t>
  </si>
  <si>
    <t>temperature difference system</t>
  </si>
  <si>
    <t>oC</t>
  </si>
  <si>
    <t>Educated guess based on various sources</t>
  </si>
  <si>
    <t>volume of buffer</t>
  </si>
  <si>
    <t>liter</t>
  </si>
  <si>
    <t>conversion kJ to kWh</t>
  </si>
  <si>
    <t>kJ to kWh</t>
  </si>
  <si>
    <t>Hot water boiler vessel used as storage device to protect compressor</t>
  </si>
  <si>
    <t>delta T</t>
  </si>
  <si>
    <t>specific heat capacity of water</t>
  </si>
  <si>
    <t>kJ/l</t>
  </si>
  <si>
    <t>kJ/MWh</t>
  </si>
  <si>
    <t>MWh/liter</t>
  </si>
  <si>
    <t>euro/liter</t>
  </si>
  <si>
    <t>https://www.installand.nl/shop/verwarming/warmtepomp/nibe-buffervat-ukv-500-80302</t>
  </si>
  <si>
    <t>Installand</t>
  </si>
  <si>
    <t>costs including VAT</t>
  </si>
  <si>
    <t>costs excluding VAT</t>
  </si>
  <si>
    <t>costs/liter</t>
  </si>
  <si>
    <t>Nefit</t>
  </si>
  <si>
    <t>http://nl.documents2.nefit.nl/download/pdf/file/6720819095.pdf</t>
  </si>
  <si>
    <t>Initial investment (including boiler)</t>
  </si>
  <si>
    <t>Costs for boiler</t>
  </si>
  <si>
    <t>See documentation Households water heater heatpump ground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</si>
  <si>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</si>
  <si>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</si>
  <si>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t>
  </si>
  <si>
    <t>Vesta Functioneel Ontwerp 4.0</t>
  </si>
  <si>
    <t>vaste investeringskosten min</t>
  </si>
  <si>
    <t>euro/aansluiting</t>
  </si>
  <si>
    <t>variable investeringskosten min</t>
  </si>
  <si>
    <t>euro/kW</t>
  </si>
  <si>
    <t>totale investeringskosten min</t>
  </si>
  <si>
    <t>vaste investeringskosten max</t>
  </si>
  <si>
    <t>variable investeringskosten max</t>
  </si>
  <si>
    <t>totale investeringskosten max</t>
  </si>
  <si>
    <t>gemiddelde nemen!</t>
  </si>
  <si>
    <t>investment_costs</t>
  </si>
  <si>
    <t>euro/unit</t>
  </si>
  <si>
    <t>dit is inclusief de cost_of_installing, dus die gaat naar nul</t>
  </si>
  <si>
    <t>LETOP: het lijkt erop alsof de variable kosten zijn omgewisseld tussen min/max</t>
  </si>
  <si>
    <t>Ki_w_BWP_vast_min</t>
  </si>
  <si>
    <t>Ki_w_BWP_vast_max</t>
  </si>
  <si>
    <t>Ki_w_BWP_var_max</t>
  </si>
  <si>
    <t>Ki_w_BWP_var_min</t>
  </si>
  <si>
    <t>initital_investment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</si>
</sst>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5">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8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8" fillId="2" borderId="9" xfId="0" applyFont="1" applyFill="1" applyBorder="1"/>
    <xf numFmtId="0" fontId="18" fillId="2" borderId="4" xfId="0" applyFont="1" applyFill="1" applyBorder="1"/>
    <xf numFmtId="0" fontId="20" fillId="0" borderId="0" xfId="0" applyFont="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0" borderId="0" xfId="0" applyFont="1"/>
    <xf numFmtId="0" fontId="20" fillId="3" borderId="0" xfId="0" applyFont="1" applyFill="1"/>
    <xf numFmtId="0" fontId="18" fillId="2" borderId="0" xfId="0" applyFont="1" applyFill="1" applyAlignment="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xf numFmtId="0" fontId="14" fillId="0" borderId="0" xfId="0" applyFont="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lignment vertical="center"/>
    </xf>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0" fontId="13" fillId="0" borderId="0" xfId="0" applyFont="1" applyAlignment="1">
      <alignment horizontal="left" vertical="center"/>
    </xf>
    <xf numFmtId="165" fontId="13" fillId="0" borderId="0" xfId="0" applyNumberFormat="1" applyFont="1" applyAlignment="1">
      <alignment vertical="center"/>
    </xf>
    <xf numFmtId="165" fontId="13" fillId="2" borderId="0" xfId="0" applyNumberFormat="1" applyFont="1" applyFill="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164" fontId="13" fillId="2" borderId="18" xfId="0" applyNumberFormat="1" applyFont="1" applyFill="1" applyBorder="1" applyAlignment="1">
      <alignment horizontal="right" vertical="center"/>
    </xf>
    <xf numFmtId="0" fontId="13" fillId="0" borderId="0" xfId="0" applyFont="1" applyAlignment="1">
      <alignment horizontal="left" vertical="center" indent="2"/>
    </xf>
    <xf numFmtId="164" fontId="13" fillId="2" borderId="20" xfId="0" applyNumberFormat="1" applyFont="1" applyFill="1" applyBorder="1" applyAlignment="1">
      <alignment horizontal="right" vertical="center"/>
    </xf>
    <xf numFmtId="3" fontId="13" fillId="0" borderId="0" xfId="0" applyNumberFormat="1" applyFont="1" applyAlignment="1">
      <alignment horizontal="left" vertical="center" indent="3"/>
    </xf>
    <xf numFmtId="3" fontId="13" fillId="0" borderId="11" xfId="0" applyNumberFormat="1" applyFont="1" applyBorder="1" applyAlignment="1">
      <alignment horizontal="left" vertical="center" indent="3"/>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xf numFmtId="0" fontId="28"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xf numFmtId="2" fontId="14" fillId="2" borderId="0" xfId="0" applyNumberFormat="1" applyFont="1" applyFill="1"/>
    <xf numFmtId="164" fontId="14" fillId="2" borderId="20" xfId="0" applyNumberFormat="1" applyFont="1" applyFill="1" applyBorder="1"/>
    <xf numFmtId="164" fontId="14" fillId="2" borderId="0" xfId="0" applyNumberFormat="1" applyFont="1" applyFill="1"/>
    <xf numFmtId="0" fontId="24" fillId="2" borderId="19" xfId="0" applyFont="1" applyFill="1" applyBorder="1"/>
    <xf numFmtId="0" fontId="14" fillId="2" borderId="5" xfId="0" applyFont="1" applyFill="1" applyBorder="1"/>
    <xf numFmtId="0" fontId="11" fillId="0" borderId="0" xfId="0" applyFont="1" applyAlignment="1">
      <alignment horizontal="left" vertical="center"/>
    </xf>
    <xf numFmtId="165" fontId="11" fillId="0" borderId="0" xfId="0" applyNumberFormat="1" applyFont="1" applyAlignment="1">
      <alignment vertical="center"/>
    </xf>
    <xf numFmtId="0" fontId="11" fillId="2" borderId="0" xfId="0" applyFont="1" applyFill="1" applyAlignment="1">
      <alignment horizontal="left" vertical="center"/>
    </xf>
    <xf numFmtId="1" fontId="18" fillId="2" borderId="0" xfId="0" applyNumberFormat="1" applyFont="1" applyFill="1" applyAlignment="1">
      <alignment horizontal="left" vertical="center"/>
    </xf>
    <xf numFmtId="0" fontId="18" fillId="2" borderId="9" xfId="0" applyFont="1" applyFill="1" applyBorder="1" applyAlignment="1">
      <alignment vertical="center"/>
    </xf>
    <xf numFmtId="0" fontId="10" fillId="2" borderId="20" xfId="0" applyFont="1" applyFill="1" applyBorder="1"/>
    <xf numFmtId="0" fontId="10" fillId="0" borderId="0" xfId="0" applyFont="1" applyAlignment="1">
      <alignment horizontal="left" vertical="center"/>
    </xf>
    <xf numFmtId="0" fontId="9" fillId="2" borderId="21" xfId="0" applyFont="1" applyFill="1" applyBorder="1"/>
    <xf numFmtId="0" fontId="9" fillId="2" borderId="18" xfId="0" applyFont="1" applyFill="1" applyBorder="1"/>
    <xf numFmtId="0" fontId="9" fillId="0" borderId="0" xfId="0" applyFont="1"/>
    <xf numFmtId="0" fontId="8" fillId="0" borderId="0" xfId="0" applyFont="1"/>
    <xf numFmtId="0" fontId="7" fillId="2" borderId="0" xfId="0" applyFont="1" applyFill="1" applyAlignment="1">
      <alignment horizontal="left" vertical="center"/>
    </xf>
    <xf numFmtId="1" fontId="13" fillId="2" borderId="18" xfId="0" applyNumberFormat="1" applyFont="1" applyFill="1" applyBorder="1" applyAlignment="1">
      <alignment horizontal="right" vertical="center"/>
    </xf>
    <xf numFmtId="0" fontId="6" fillId="0" borderId="0" xfId="0" applyFont="1"/>
    <xf numFmtId="0" fontId="5" fillId="0" borderId="0" xfId="0" applyFont="1"/>
    <xf numFmtId="0" fontId="5" fillId="2" borderId="18" xfId="0" applyFont="1" applyFill="1" applyBorder="1"/>
    <xf numFmtId="0" fontId="5" fillId="0" borderId="0" xfId="0" applyFont="1" applyAlignment="1">
      <alignment horizontal="left" vertical="center"/>
    </xf>
    <xf numFmtId="2" fontId="13" fillId="2" borderId="18" xfId="0" applyNumberFormat="1" applyFont="1" applyFill="1" applyBorder="1" applyAlignment="1">
      <alignment vertical="center"/>
    </xf>
    <xf numFmtId="165" fontId="4" fillId="0" borderId="0" xfId="0" applyNumberFormat="1" applyFont="1" applyAlignment="1">
      <alignment vertical="center"/>
    </xf>
    <xf numFmtId="0" fontId="4" fillId="0" borderId="0" xfId="0" applyFont="1"/>
    <xf numFmtId="0" fontId="3" fillId="2" borderId="18" xfId="0" applyFont="1" applyFill="1" applyBorder="1"/>
    <xf numFmtId="0" fontId="25" fillId="0" borderId="0" xfId="0" applyFont="1"/>
    <xf numFmtId="0" fontId="3" fillId="0" borderId="0" xfId="0" applyFont="1"/>
    <xf numFmtId="0" fontId="25" fillId="0" borderId="5" xfId="0" applyFont="1" applyBorder="1"/>
    <xf numFmtId="17" fontId="25" fillId="0" borderId="0" xfId="0" applyNumberFormat="1" applyFont="1"/>
    <xf numFmtId="49" fontId="25" fillId="0" borderId="0" xfId="0" applyNumberFormat="1" applyFont="1"/>
    <xf numFmtId="2" fontId="13" fillId="2" borderId="20" xfId="0" applyNumberFormat="1" applyFont="1" applyFill="1" applyBorder="1" applyAlignment="1">
      <alignment horizontal="right" vertical="center"/>
    </xf>
    <xf numFmtId="0" fontId="13" fillId="2" borderId="18" xfId="0" applyFont="1" applyFill="1" applyBorder="1"/>
    <xf numFmtId="2" fontId="13" fillId="2" borderId="0" xfId="0" applyNumberFormat="1" applyFont="1" applyFill="1" applyAlignment="1">
      <alignment vertical="center"/>
    </xf>
    <xf numFmtId="164" fontId="13" fillId="2" borderId="0" xfId="0" applyNumberFormat="1" applyFont="1" applyFill="1" applyAlignment="1">
      <alignment horizontal="right" vertical="center"/>
    </xf>
    <xf numFmtId="49" fontId="3" fillId="2" borderId="0" xfId="0" applyNumberFormat="1" applyFont="1" applyFill="1"/>
    <xf numFmtId="0" fontId="3" fillId="0" borderId="0" xfId="0" applyFont="1" applyAlignment="1">
      <alignment horizontal="left" vertical="center"/>
    </xf>
    <xf numFmtId="49" fontId="3" fillId="0" borderId="0" xfId="0" applyNumberFormat="1" applyFont="1"/>
    <xf numFmtId="164" fontId="13" fillId="0" borderId="18" xfId="0" applyNumberFormat="1" applyFont="1" applyBorder="1" applyAlignment="1">
      <alignment horizontal="right" vertical="center"/>
    </xf>
    <xf numFmtId="0" fontId="3" fillId="2" borderId="0" xfId="0" applyFont="1" applyFill="1"/>
    <xf numFmtId="0" fontId="18" fillId="2" borderId="3" xfId="0" applyFont="1" applyFill="1" applyBorder="1"/>
    <xf numFmtId="0" fontId="18" fillId="2" borderId="15" xfId="0" applyFont="1" applyFill="1" applyBorder="1"/>
    <xf numFmtId="0" fontId="18" fillId="2" borderId="19" xfId="0" applyFont="1" applyFill="1" applyBorder="1"/>
    <xf numFmtId="0" fontId="3" fillId="2" borderId="6" xfId="0" applyFont="1" applyFill="1" applyBorder="1"/>
    <xf numFmtId="0" fontId="3" fillId="2" borderId="5" xfId="0" applyFont="1" applyFill="1" applyBorder="1"/>
    <xf numFmtId="0" fontId="0" fillId="2" borderId="0" xfId="0" applyFill="1"/>
    <xf numFmtId="164" fontId="0" fillId="2" borderId="0" xfId="0" applyNumberFormat="1" applyFill="1"/>
    <xf numFmtId="49" fontId="29" fillId="0" borderId="0" xfId="0" applyNumberFormat="1" applyFont="1"/>
    <xf numFmtId="0" fontId="3" fillId="2" borderId="10" xfId="0" applyFont="1" applyFill="1" applyBorder="1"/>
    <xf numFmtId="0" fontId="3" fillId="2" borderId="11" xfId="0" applyFont="1" applyFill="1" applyBorder="1"/>
    <xf numFmtId="0" fontId="3" fillId="2" borderId="12" xfId="0" applyFont="1" applyFill="1" applyBorder="1"/>
    <xf numFmtId="166" fontId="13" fillId="2" borderId="18" xfId="0" applyNumberFormat="1" applyFont="1" applyFill="1" applyBorder="1" applyAlignment="1">
      <alignment vertical="center"/>
    </xf>
    <xf numFmtId="166" fontId="13" fillId="0" borderId="18" xfId="0" applyNumberFormat="1" applyFont="1" applyBorder="1" applyAlignment="1">
      <alignment horizontal="right" vertical="center"/>
    </xf>
    <xf numFmtId="49" fontId="0" fillId="0" borderId="0" xfId="0" applyNumberFormat="1"/>
    <xf numFmtId="165" fontId="13" fillId="2" borderId="18" xfId="0" applyNumberFormat="1" applyFont="1" applyFill="1" applyBorder="1" applyAlignment="1">
      <alignment vertical="center"/>
    </xf>
    <xf numFmtId="167" fontId="3" fillId="2" borderId="0" xfId="0" applyNumberFormat="1" applyFont="1" applyFill="1"/>
    <xf numFmtId="2" fontId="3" fillId="2" borderId="0" xfId="0" applyNumberFormat="1" applyFont="1" applyFill="1"/>
    <xf numFmtId="1" fontId="0" fillId="0" borderId="0" xfId="0" applyNumberFormat="1"/>
    <xf numFmtId="165" fontId="3" fillId="2" borderId="0" xfId="0" applyNumberFormat="1" applyFont="1" applyFill="1"/>
    <xf numFmtId="0" fontId="29" fillId="0" borderId="0" xfId="0" applyFont="1"/>
    <xf numFmtId="166" fontId="13" fillId="2" borderId="0" xfId="0" applyNumberFormat="1" applyFont="1" applyFill="1" applyAlignment="1">
      <alignment vertical="center"/>
    </xf>
    <xf numFmtId="1" fontId="13" fillId="2" borderId="18" xfId="0" applyNumberFormat="1" applyFont="1" applyFill="1" applyBorder="1" applyAlignment="1">
      <alignment vertical="center"/>
    </xf>
    <xf numFmtId="164" fontId="3" fillId="2" borderId="0" xfId="0" applyNumberFormat="1" applyFont="1" applyFill="1"/>
    <xf numFmtId="1" fontId="3" fillId="2" borderId="0" xfId="0" applyNumberFormat="1" applyFont="1" applyFill="1"/>
    <xf numFmtId="0" fontId="25" fillId="2" borderId="15" xfId="0" applyFont="1" applyFill="1" applyBorder="1"/>
    <xf numFmtId="0" fontId="25" fillId="2" borderId="5" xfId="0" applyFont="1" applyFill="1" applyBorder="1"/>
    <xf numFmtId="0" fontId="26" fillId="2" borderId="19" xfId="0" applyFont="1" applyFill="1" applyBorder="1"/>
    <xf numFmtId="17" fontId="25" fillId="2" borderId="0" xfId="0" applyNumberFormat="1" applyFont="1" applyFill="1"/>
    <xf numFmtId="0" fontId="16" fillId="0" borderId="0" xfId="177" applyBorder="1" applyAlignment="1" applyProtection="1"/>
    <xf numFmtId="0" fontId="25" fillId="2" borderId="10" xfId="0" applyFont="1" applyFill="1" applyBorder="1"/>
    <xf numFmtId="0" fontId="25" fillId="2" borderId="11" xfId="0" applyFont="1" applyFill="1" applyBorder="1"/>
    <xf numFmtId="49" fontId="25" fillId="2" borderId="11" xfId="0" applyNumberFormat="1" applyFont="1" applyFill="1" applyBorder="1"/>
    <xf numFmtId="0" fontId="25" fillId="2" borderId="12" xfId="0" applyFont="1" applyFill="1" applyBorder="1"/>
    <xf numFmtId="0" fontId="30" fillId="0" borderId="0" xfId="0" applyFont="1"/>
    <xf numFmtId="0" fontId="2" fillId="2" borderId="0" xfId="0" applyFont="1" applyFill="1"/>
    <xf numFmtId="1" fontId="13" fillId="2" borderId="18" xfId="0" applyNumberFormat="1" applyFont="1" applyFill="1" applyBorder="1"/>
    <xf numFmtId="0" fontId="2" fillId="2" borderId="18"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886125</xdr:colOff>
      <xdr:row>6</xdr:row>
      <xdr:rowOff>19538</xdr:rowOff>
    </xdr:from>
    <xdr:to>
      <xdr:col>10</xdr:col>
      <xdr:colOff>6033</xdr:colOff>
      <xdr:row>15</xdr:row>
      <xdr:rowOff>105449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3573425" y="4502638"/>
          <a:ext cx="10753108" cy="1914711"/>
        </a:xfrm>
        <a:prstGeom prst="rect">
          <a:avLst/>
        </a:prstGeom>
      </xdr:spPr>
    </xdr:pic>
    <xdr:clientData/>
  </xdr:twoCellAnchor>
  <xdr:twoCellAnchor editAs="oneCell">
    <xdr:from>
      <xdr:col>8</xdr:col>
      <xdr:colOff>937845</xdr:colOff>
      <xdr:row>16</xdr:row>
      <xdr:rowOff>97691</xdr:rowOff>
    </xdr:from>
    <xdr:to>
      <xdr:col>9</xdr:col>
      <xdr:colOff>6459758</xdr:colOff>
      <xdr:row>29</xdr:row>
      <xdr:rowOff>172397</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3625145" y="6612791"/>
          <a:ext cx="6474413" cy="2716306"/>
        </a:xfrm>
        <a:prstGeom prst="rect">
          <a:avLst/>
        </a:prstGeom>
      </xdr:spPr>
    </xdr:pic>
    <xdr:clientData/>
  </xdr:twoCellAnchor>
  <xdr:twoCellAnchor editAs="oneCell">
    <xdr:from>
      <xdr:col>8</xdr:col>
      <xdr:colOff>887307</xdr:colOff>
      <xdr:row>31</xdr:row>
      <xdr:rowOff>64347</xdr:rowOff>
    </xdr:from>
    <xdr:to>
      <xdr:col>9</xdr:col>
      <xdr:colOff>5262880</xdr:colOff>
      <xdr:row>45</xdr:row>
      <xdr:rowOff>1193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3"/>
        <a:stretch>
          <a:fillRect/>
        </a:stretch>
      </xdr:blipFill>
      <xdr:spPr>
        <a:xfrm>
          <a:off x="13577147" y="6373707"/>
          <a:ext cx="5330613" cy="2781646"/>
        </a:xfrm>
        <a:prstGeom prst="rect">
          <a:avLst/>
        </a:prstGeom>
      </xdr:spPr>
    </xdr:pic>
    <xdr:clientData/>
  </xdr:twoCellAnchor>
  <xdr:twoCellAnchor editAs="oneCell">
    <xdr:from>
      <xdr:col>9</xdr:col>
      <xdr:colOff>0</xdr:colOff>
      <xdr:row>47</xdr:row>
      <xdr:rowOff>0</xdr:rowOff>
    </xdr:from>
    <xdr:to>
      <xdr:col>10</xdr:col>
      <xdr:colOff>0</xdr:colOff>
      <xdr:row>52</xdr:row>
      <xdr:rowOff>101600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644880" y="9560560"/>
          <a:ext cx="10591800" cy="1117600"/>
        </a:xfrm>
        <a:prstGeom prst="rect">
          <a:avLst/>
        </a:prstGeom>
      </xdr:spPr>
    </xdr:pic>
    <xdr:clientData/>
  </xdr:twoCellAnchor>
  <xdr:twoCellAnchor editAs="oneCell">
    <xdr:from>
      <xdr:col>9</xdr:col>
      <xdr:colOff>111760</xdr:colOff>
      <xdr:row>52</xdr:row>
      <xdr:rowOff>162560</xdr:rowOff>
    </xdr:from>
    <xdr:to>
      <xdr:col>9</xdr:col>
      <xdr:colOff>10386060</xdr:colOff>
      <xdr:row>54</xdr:row>
      <xdr:rowOff>162560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756640" y="10739120"/>
          <a:ext cx="10922000" cy="406400"/>
        </a:xfrm>
        <a:prstGeom prst="rect">
          <a:avLst/>
        </a:prstGeom>
      </xdr:spPr>
    </xdr:pic>
    <xdr:clientData/>
  </xdr:twoCellAnchor>
  <xdr:twoCellAnchor editAs="oneCell">
    <xdr:from>
      <xdr:col>8</xdr:col>
      <xdr:colOff>152400</xdr:colOff>
      <xdr:row>55</xdr:row>
      <xdr:rowOff>177800</xdr:rowOff>
    </xdr:from>
    <xdr:to>
      <xdr:col>9</xdr:col>
      <xdr:colOff>9398000</xdr:colOff>
      <xdr:row>85</xdr:row>
      <xdr:rowOff>7815</xdr:rowOff>
    </xdr:to>
    <xdr:pic>
      <xdr:nvPicPr>
        <xdr:cNvPr id="7" name="Picture 6">
          <a:extLst>
            <a:ext uri="{FF2B5EF4-FFF2-40B4-BE49-F238E27FC236}">
              <a16:creationId xmlns:a16="http://schemas.microsoft.com/office/drawing/2014/main" id="{8D32B134-A4DF-584A-AA6D-B365A7209042}"/>
            </a:ext>
          </a:extLst>
        </xdr:cNvPr>
        <xdr:cNvPicPr>
          <a:picLocks noChangeAspect="1"/>
        </xdr:cNvPicPr>
      </xdr:nvPicPr>
      <xdr:blipFill>
        <a:blip xmlns:r="http://schemas.openxmlformats.org/officeDocument/2006/relationships" r:embed="rId6"/>
        <a:stretch>
          <a:fillRect/>
        </a:stretch>
      </xdr:blipFill>
      <xdr:spPr>
        <a:xfrm>
          <a:off x="11023600" y="11366500"/>
          <a:ext cx="10058400" cy="5926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6640625" defaultRowHeight="16"/>
  <cols>
    <col min="1" max="1" width="3.5" style="25" customWidth="1"/>
    <col min="2" max="2" width="9.1640625" style="18" customWidth="1"/>
    <col min="3" max="3" width="48.6640625" style="18" customWidth="1"/>
    <col min="4" max="16384" width="10.6640625" style="18"/>
  </cols>
  <sheetData>
    <row r="1" spans="1:3" s="23" customFormat="1">
      <c r="A1" s="21"/>
      <c r="B1" s="22"/>
      <c r="C1" s="22"/>
    </row>
    <row r="2" spans="1:3" ht="21">
      <c r="A2" s="1"/>
      <c r="B2" s="24" t="s">
        <v>15</v>
      </c>
      <c r="C2" s="24"/>
    </row>
    <row r="3" spans="1:3">
      <c r="A3" s="1"/>
      <c r="B3" s="8"/>
      <c r="C3" s="8"/>
    </row>
    <row r="4" spans="1:3">
      <c r="A4" s="1"/>
      <c r="B4" s="2" t="s">
        <v>16</v>
      </c>
      <c r="C4" s="3" t="s">
        <v>85</v>
      </c>
    </row>
    <row r="5" spans="1:3">
      <c r="A5" s="1"/>
      <c r="B5" s="4" t="s">
        <v>55</v>
      </c>
      <c r="C5" s="5" t="s">
        <v>82</v>
      </c>
    </row>
    <row r="6" spans="1:3">
      <c r="A6" s="1"/>
      <c r="B6" s="6" t="s">
        <v>18</v>
      </c>
      <c r="C6" s="7" t="s">
        <v>19</v>
      </c>
    </row>
    <row r="7" spans="1:3">
      <c r="A7" s="1"/>
      <c r="B7" s="8"/>
      <c r="C7" s="8"/>
    </row>
    <row r="8" spans="1:3">
      <c r="A8" s="1"/>
      <c r="B8" s="8"/>
      <c r="C8" s="8"/>
    </row>
    <row r="9" spans="1:3">
      <c r="A9" s="1"/>
      <c r="B9" s="76" t="s">
        <v>56</v>
      </c>
      <c r="C9" s="77"/>
    </row>
    <row r="10" spans="1:3">
      <c r="A10" s="1"/>
      <c r="B10" s="78"/>
      <c r="C10" s="79"/>
    </row>
    <row r="11" spans="1:3">
      <c r="A11" s="1"/>
      <c r="B11" s="78" t="s">
        <v>57</v>
      </c>
      <c r="C11" s="80" t="s">
        <v>58</v>
      </c>
    </row>
    <row r="12" spans="1:3" ht="17" thickBot="1">
      <c r="A12" s="1"/>
      <c r="B12" s="78"/>
      <c r="C12" s="14" t="s">
        <v>59</v>
      </c>
    </row>
    <row r="13" spans="1:3" ht="17" thickBot="1">
      <c r="A13" s="1"/>
      <c r="B13" s="78"/>
      <c r="C13" s="81" t="s">
        <v>60</v>
      </c>
    </row>
    <row r="14" spans="1:3">
      <c r="A14" s="1"/>
      <c r="B14" s="78"/>
      <c r="C14" s="79" t="s">
        <v>61</v>
      </c>
    </row>
    <row r="15" spans="1:3">
      <c r="A15" s="1"/>
      <c r="B15" s="78"/>
      <c r="C15" s="79"/>
    </row>
    <row r="16" spans="1:3">
      <c r="A16" s="1"/>
      <c r="B16" s="78" t="s">
        <v>62</v>
      </c>
      <c r="C16" s="82" t="s">
        <v>63</v>
      </c>
    </row>
    <row r="17" spans="1:3">
      <c r="A17" s="1"/>
      <c r="B17" s="78"/>
      <c r="C17" s="83" t="s">
        <v>64</v>
      </c>
    </row>
    <row r="18" spans="1:3">
      <c r="A18" s="1"/>
      <c r="B18" s="78"/>
      <c r="C18" s="84" t="s">
        <v>65</v>
      </c>
    </row>
    <row r="19" spans="1:3">
      <c r="A19" s="1"/>
      <c r="B19" s="78"/>
      <c r="C19" s="85" t="s">
        <v>66</v>
      </c>
    </row>
    <row r="20" spans="1:3">
      <c r="A20" s="1"/>
      <c r="B20" s="86"/>
      <c r="C20" s="87" t="s">
        <v>67</v>
      </c>
    </row>
    <row r="21" spans="1:3">
      <c r="A21" s="1"/>
      <c r="B21" s="86"/>
      <c r="C21" s="88" t="s">
        <v>68</v>
      </c>
    </row>
    <row r="22" spans="1:3">
      <c r="A22" s="1"/>
      <c r="B22" s="86"/>
      <c r="C22" s="89" t="s">
        <v>69</v>
      </c>
    </row>
    <row r="23" spans="1:3">
      <c r="B23" s="86"/>
      <c r="C23" s="90" t="s">
        <v>70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6"/>
  <sheetViews>
    <sheetView tabSelected="1" topLeftCell="A5" workbookViewId="0">
      <selection activeCell="D12" sqref="D12"/>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46.1640625" style="31" customWidth="1"/>
    <col min="10" max="10" width="5.5" style="31" customWidth="1"/>
    <col min="11" max="16384" width="10.6640625" style="31"/>
  </cols>
  <sheetData>
    <row r="2" spans="2:10">
      <c r="B2" s="172" t="s">
        <v>142</v>
      </c>
      <c r="C2" s="173"/>
      <c r="D2" s="173"/>
      <c r="E2" s="174"/>
    </row>
    <row r="3" spans="2:10">
      <c r="B3" s="175"/>
      <c r="C3" s="176"/>
      <c r="D3" s="176"/>
      <c r="E3" s="177"/>
    </row>
    <row r="4" spans="2:10" ht="38" customHeight="1">
      <c r="B4" s="178"/>
      <c r="C4" s="179"/>
      <c r="D4" s="179"/>
      <c r="E4" s="180"/>
    </row>
    <row r="5" spans="2:10" ht="17" thickBot="1"/>
    <row r="6" spans="2:10">
      <c r="B6" s="33"/>
      <c r="C6" s="16"/>
      <c r="D6" s="16"/>
      <c r="E6" s="16"/>
      <c r="F6" s="16"/>
      <c r="G6" s="16"/>
      <c r="H6" s="16"/>
      <c r="I6" s="16"/>
      <c r="J6" s="34"/>
    </row>
    <row r="7" spans="2:10" s="39" customFormat="1" ht="19">
      <c r="B7" s="91"/>
      <c r="C7" s="15" t="s">
        <v>29</v>
      </c>
      <c r="D7" s="92" t="s">
        <v>13</v>
      </c>
      <c r="E7" s="15" t="s">
        <v>6</v>
      </c>
      <c r="F7" s="15"/>
      <c r="G7" s="15" t="s">
        <v>12</v>
      </c>
      <c r="H7" s="15"/>
      <c r="I7" s="15" t="s">
        <v>0</v>
      </c>
      <c r="J7" s="98"/>
    </row>
    <row r="8" spans="2:10" s="39" customFormat="1" ht="19">
      <c r="B8" s="20"/>
      <c r="C8" s="14"/>
      <c r="D8" s="27"/>
      <c r="E8" s="14"/>
      <c r="F8" s="14"/>
      <c r="G8" s="14"/>
      <c r="H8" s="14"/>
      <c r="I8" s="14"/>
      <c r="J8" s="40"/>
    </row>
    <row r="9" spans="2:10" s="39" customFormat="1" ht="20" thickBot="1">
      <c r="B9" s="20"/>
      <c r="C9" s="14" t="s">
        <v>83</v>
      </c>
      <c r="D9" s="27"/>
      <c r="E9" s="14"/>
      <c r="F9" s="14"/>
      <c r="G9" s="14"/>
      <c r="H9" s="14"/>
      <c r="I9" s="14"/>
      <c r="J9" s="40"/>
    </row>
    <row r="10" spans="2:10" s="39" customFormat="1" ht="20" thickBot="1">
      <c r="B10" s="20"/>
      <c r="C10" s="114" t="s">
        <v>86</v>
      </c>
      <c r="D10" s="17" t="s">
        <v>4</v>
      </c>
      <c r="E10" s="41">
        <v>0.79166666666666696</v>
      </c>
      <c r="F10" s="32"/>
      <c r="G10" s="32"/>
      <c r="H10" s="26"/>
      <c r="I10" s="120" t="s">
        <v>47</v>
      </c>
      <c r="J10" s="40"/>
    </row>
    <row r="11" spans="2:10" s="39" customFormat="1" ht="20" thickBot="1">
      <c r="B11" s="20"/>
      <c r="C11" s="114" t="s">
        <v>87</v>
      </c>
      <c r="D11" s="17" t="s">
        <v>4</v>
      </c>
      <c r="E11" s="41">
        <v>0.20833333333333301</v>
      </c>
      <c r="F11" s="32"/>
      <c r="G11" s="32"/>
      <c r="H11" s="26"/>
      <c r="I11" s="30" t="s">
        <v>47</v>
      </c>
      <c r="J11" s="40"/>
    </row>
    <row r="12" spans="2:10" s="39" customFormat="1" ht="20" thickBot="1">
      <c r="B12" s="20"/>
      <c r="C12" s="114" t="s">
        <v>88</v>
      </c>
      <c r="D12" s="17" t="s">
        <v>4</v>
      </c>
      <c r="E12" s="41">
        <v>1</v>
      </c>
      <c r="F12" s="32"/>
      <c r="G12" s="32"/>
      <c r="H12" s="26"/>
      <c r="I12" s="30" t="s">
        <v>47</v>
      </c>
      <c r="J12" s="40"/>
    </row>
    <row r="13" spans="2:10" s="39" customFormat="1" ht="20" thickBot="1">
      <c r="B13" s="20"/>
      <c r="C13" s="132" t="s">
        <v>101</v>
      </c>
      <c r="D13" s="19" t="s">
        <v>102</v>
      </c>
      <c r="E13" s="147">
        <f>'Research data'!G7</f>
        <v>0</v>
      </c>
      <c r="F13" s="131"/>
      <c r="G13" s="32"/>
      <c r="H13" s="26"/>
      <c r="I13" s="30" t="str">
        <f>Sources!E13</f>
        <v>ISSO 72 and Quintel calc</v>
      </c>
      <c r="J13" s="40"/>
    </row>
    <row r="14" spans="2:10" s="39" customFormat="1" ht="20" thickBot="1">
      <c r="B14" s="20"/>
      <c r="C14" s="132" t="s">
        <v>103</v>
      </c>
      <c r="D14" s="19" t="s">
        <v>104</v>
      </c>
      <c r="E14" s="133">
        <f>'Research data'!G8</f>
        <v>154736.84210526317</v>
      </c>
      <c r="F14" s="131"/>
      <c r="G14" s="32"/>
      <c r="H14" s="26"/>
      <c r="I14" s="120" t="s">
        <v>95</v>
      </c>
      <c r="J14" s="40"/>
    </row>
    <row r="15" spans="2:10" ht="17" thickBot="1">
      <c r="B15" s="35"/>
      <c r="C15" s="32" t="s">
        <v>31</v>
      </c>
      <c r="D15" s="19" t="s">
        <v>4</v>
      </c>
      <c r="E15" s="41">
        <v>0</v>
      </c>
      <c r="F15" s="32"/>
      <c r="G15" s="32"/>
      <c r="H15" s="32"/>
      <c r="I15" s="30" t="s">
        <v>47</v>
      </c>
      <c r="J15" s="99"/>
    </row>
    <row r="16" spans="2:10" ht="17" thickBot="1">
      <c r="B16" s="35"/>
      <c r="C16" s="114" t="s">
        <v>89</v>
      </c>
      <c r="D16" s="19" t="s">
        <v>4</v>
      </c>
      <c r="E16" s="42">
        <v>0</v>
      </c>
      <c r="F16" s="32"/>
      <c r="G16" s="32"/>
      <c r="H16" s="32"/>
      <c r="I16" s="30" t="s">
        <v>47</v>
      </c>
      <c r="J16" s="99"/>
    </row>
    <row r="17" spans="2:10" ht="17" thickBot="1">
      <c r="B17" s="35"/>
      <c r="C17" s="32" t="s">
        <v>9</v>
      </c>
      <c r="D17" s="19" t="s">
        <v>4</v>
      </c>
      <c r="E17" s="42">
        <v>1</v>
      </c>
      <c r="F17" s="32"/>
      <c r="G17" s="32"/>
      <c r="H17" s="32"/>
      <c r="I17" s="30" t="s">
        <v>47</v>
      </c>
      <c r="J17" s="99"/>
    </row>
    <row r="18" spans="2:10" ht="17" thickBot="1">
      <c r="B18" s="35"/>
      <c r="C18" s="32" t="s">
        <v>34</v>
      </c>
      <c r="D18" s="19" t="s">
        <v>54</v>
      </c>
      <c r="E18" s="42">
        <v>0</v>
      </c>
      <c r="F18" s="32"/>
      <c r="G18" s="32" t="s">
        <v>26</v>
      </c>
      <c r="H18" s="32"/>
      <c r="I18" s="30" t="s">
        <v>47</v>
      </c>
      <c r="J18" s="99"/>
    </row>
    <row r="19" spans="2:10" ht="17" thickBot="1">
      <c r="B19" s="35"/>
      <c r="C19" s="32" t="s">
        <v>35</v>
      </c>
      <c r="D19" s="19" t="s">
        <v>54</v>
      </c>
      <c r="E19" s="41">
        <f>'Research data'!G6</f>
        <v>0.01</v>
      </c>
      <c r="F19" s="32"/>
      <c r="G19" s="32" t="s">
        <v>48</v>
      </c>
      <c r="H19" s="32"/>
      <c r="I19" s="30" t="s">
        <v>47</v>
      </c>
      <c r="J19" s="99"/>
    </row>
    <row r="20" spans="2:10">
      <c r="B20" s="35"/>
      <c r="C20" s="56"/>
      <c r="D20" s="94"/>
      <c r="E20" s="95"/>
      <c r="G20" s="56"/>
      <c r="J20" s="99"/>
    </row>
    <row r="21" spans="2:10" ht="17" thickBot="1">
      <c r="B21" s="35"/>
      <c r="C21" s="14" t="s">
        <v>71</v>
      </c>
      <c r="D21" s="94"/>
      <c r="E21" s="95"/>
      <c r="G21" s="56"/>
      <c r="J21" s="99"/>
    </row>
    <row r="22" spans="2:10" ht="17" thickBot="1">
      <c r="B22" s="35"/>
      <c r="C22" s="32" t="s">
        <v>36</v>
      </c>
      <c r="D22" s="19" t="s">
        <v>30</v>
      </c>
      <c r="E22" s="42">
        <f>'Research data'!G16</f>
        <v>13904</v>
      </c>
      <c r="F22" s="32"/>
      <c r="G22" s="32" t="s">
        <v>8</v>
      </c>
      <c r="H22" s="32"/>
      <c r="I22" s="171" t="s">
        <v>144</v>
      </c>
      <c r="J22" s="99"/>
    </row>
    <row r="23" spans="2:10" ht="17" thickBot="1">
      <c r="B23" s="35"/>
      <c r="C23" s="32" t="s">
        <v>37</v>
      </c>
      <c r="D23" s="19" t="s">
        <v>30</v>
      </c>
      <c r="E23" s="42">
        <v>0</v>
      </c>
      <c r="F23" s="32"/>
      <c r="G23" s="32" t="s">
        <v>49</v>
      </c>
      <c r="H23" s="32"/>
      <c r="I23" s="30" t="s">
        <v>47</v>
      </c>
      <c r="J23" s="99"/>
    </row>
    <row r="24" spans="2:10" ht="17" thickBot="1">
      <c r="B24" s="35"/>
      <c r="C24" s="32" t="s">
        <v>11</v>
      </c>
      <c r="D24" s="19" t="s">
        <v>30</v>
      </c>
      <c r="E24" s="42">
        <f>'Research data'!G21</f>
        <v>0</v>
      </c>
      <c r="F24" s="32"/>
      <c r="G24" s="32" t="s">
        <v>22</v>
      </c>
      <c r="H24" s="32"/>
      <c r="I24" s="171" t="s">
        <v>144</v>
      </c>
      <c r="J24" s="99"/>
    </row>
    <row r="25" spans="2:10" ht="17" thickBot="1">
      <c r="B25" s="35"/>
      <c r="C25" s="32" t="s">
        <v>38</v>
      </c>
      <c r="D25" s="19" t="s">
        <v>30</v>
      </c>
      <c r="E25" s="42">
        <v>0</v>
      </c>
      <c r="F25" s="32"/>
      <c r="G25" s="32" t="s">
        <v>25</v>
      </c>
      <c r="H25" s="32"/>
      <c r="I25" s="30" t="s">
        <v>47</v>
      </c>
      <c r="J25" s="99"/>
    </row>
    <row r="26" spans="2:10" ht="17" thickBot="1">
      <c r="B26" s="35"/>
      <c r="C26" s="32" t="s">
        <v>39</v>
      </c>
      <c r="D26" s="19" t="s">
        <v>46</v>
      </c>
      <c r="E26" s="93">
        <f>'Research data'!G17</f>
        <v>100</v>
      </c>
      <c r="F26" s="32"/>
      <c r="G26" s="32" t="s">
        <v>50</v>
      </c>
      <c r="H26" s="32"/>
      <c r="I26" s="75" t="str">
        <f>Sources!E10</f>
        <v>DHPA</v>
      </c>
      <c r="J26" s="99"/>
    </row>
    <row r="27" spans="2:10" ht="17" thickBot="1">
      <c r="B27" s="35"/>
      <c r="C27" s="32" t="s">
        <v>40</v>
      </c>
      <c r="D27" s="19" t="s">
        <v>45</v>
      </c>
      <c r="E27" s="41">
        <f>'Research data'!G19</f>
        <v>0</v>
      </c>
      <c r="F27" s="32"/>
      <c r="G27" s="32" t="s">
        <v>51</v>
      </c>
      <c r="H27" s="32"/>
      <c r="I27" s="75" t="s">
        <v>47</v>
      </c>
      <c r="J27" s="99"/>
    </row>
    <row r="28" spans="2:10" ht="17" thickBot="1">
      <c r="B28" s="35"/>
      <c r="C28" s="32" t="s">
        <v>41</v>
      </c>
      <c r="D28" s="19" t="s">
        <v>45</v>
      </c>
      <c r="E28" s="96">
        <v>0</v>
      </c>
      <c r="F28" s="32"/>
      <c r="G28" s="32" t="s">
        <v>52</v>
      </c>
      <c r="H28" s="32"/>
      <c r="I28" s="105" t="s">
        <v>47</v>
      </c>
      <c r="J28" s="99"/>
    </row>
    <row r="29" spans="2:10" ht="17" thickBot="1">
      <c r="B29" s="35"/>
      <c r="C29" s="32" t="s">
        <v>44</v>
      </c>
      <c r="D29" s="19" t="s">
        <v>2</v>
      </c>
      <c r="E29" s="41">
        <v>0.02</v>
      </c>
      <c r="F29" s="32"/>
      <c r="G29" s="32" t="s">
        <v>21</v>
      </c>
      <c r="H29" s="32"/>
      <c r="I29" s="168" t="s">
        <v>143</v>
      </c>
      <c r="J29" s="99"/>
    </row>
    <row r="30" spans="2:10" ht="17" thickBot="1">
      <c r="B30" s="35"/>
      <c r="C30" s="32" t="s">
        <v>33</v>
      </c>
      <c r="D30" s="19" t="s">
        <v>10</v>
      </c>
      <c r="E30" s="42">
        <v>0</v>
      </c>
      <c r="F30" s="32"/>
      <c r="G30" s="32"/>
      <c r="H30" s="32"/>
      <c r="I30" s="30" t="s">
        <v>47</v>
      </c>
      <c r="J30" s="99"/>
    </row>
    <row r="31" spans="2:10">
      <c r="B31" s="35"/>
      <c r="C31" s="32"/>
      <c r="D31" s="19"/>
      <c r="E31" s="97"/>
      <c r="F31" s="32"/>
      <c r="G31" s="32"/>
      <c r="H31" s="32"/>
      <c r="J31" s="99"/>
    </row>
    <row r="32" spans="2:10">
      <c r="B32" s="35"/>
      <c r="C32" s="14" t="s">
        <v>7</v>
      </c>
      <c r="D32" s="94"/>
      <c r="E32" s="97"/>
      <c r="J32" s="99"/>
    </row>
    <row r="33" spans="2:10" ht="17" thickBot="1">
      <c r="B33" s="35"/>
      <c r="C33" s="119" t="s">
        <v>42</v>
      </c>
      <c r="D33" s="19" t="s">
        <v>1</v>
      </c>
      <c r="E33" s="93">
        <f>'Research data'!G12</f>
        <v>0</v>
      </c>
      <c r="F33" s="32"/>
      <c r="G33" s="32" t="s">
        <v>24</v>
      </c>
      <c r="H33" s="32"/>
      <c r="I33" s="107" t="s">
        <v>47</v>
      </c>
      <c r="J33" s="99"/>
    </row>
    <row r="34" spans="2:10" ht="17" thickBot="1">
      <c r="B34" s="35"/>
      <c r="C34" s="32" t="s">
        <v>43</v>
      </c>
      <c r="D34" s="19" t="s">
        <v>1</v>
      </c>
      <c r="E34" s="42">
        <f>'Research data'!G13</f>
        <v>15</v>
      </c>
      <c r="F34" s="32"/>
      <c r="G34" s="32" t="s">
        <v>23</v>
      </c>
      <c r="H34" s="32"/>
      <c r="I34" s="108" t="s">
        <v>47</v>
      </c>
      <c r="J34" s="99"/>
    </row>
    <row r="35" spans="2:10" ht="17" thickBot="1">
      <c r="B35" s="35"/>
      <c r="C35" s="32" t="s">
        <v>32</v>
      </c>
      <c r="D35" s="19" t="s">
        <v>4</v>
      </c>
      <c r="E35" s="42">
        <v>0</v>
      </c>
      <c r="F35" s="32"/>
      <c r="G35" s="32"/>
      <c r="H35" s="32"/>
      <c r="I35" s="115" t="s">
        <v>47</v>
      </c>
      <c r="J35" s="99"/>
    </row>
    <row r="36" spans="2:10" ht="20" customHeight="1" thickBot="1">
      <c r="B36" s="36"/>
      <c r="C36" s="37"/>
      <c r="D36" s="37"/>
      <c r="E36" s="37"/>
      <c r="F36" s="37"/>
      <c r="G36" s="37"/>
      <c r="H36" s="37"/>
      <c r="I36" s="37"/>
      <c r="J36"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21"/>
  <sheetViews>
    <sheetView workbookViewId="0">
      <selection activeCell="G17" sqref="G17"/>
    </sheetView>
  </sheetViews>
  <sheetFormatPr baseColWidth="10" defaultColWidth="10.6640625" defaultRowHeight="16"/>
  <cols>
    <col min="1" max="2" width="3.5" style="56" customWidth="1"/>
    <col min="3" max="3" width="35.83203125" style="56" customWidth="1"/>
    <col min="4" max="4" width="16.5" style="56" hidden="1" customWidth="1"/>
    <col min="5" max="5" width="13.83203125" style="56" hidden="1" customWidth="1"/>
    <col min="6" max="6" width="12.5" style="56" customWidth="1"/>
    <col min="7" max="7" width="7.5" style="56" bestFit="1" customWidth="1"/>
    <col min="8" max="8" width="6.5" style="56" customWidth="1"/>
    <col min="9" max="10" width="8.5" style="56" customWidth="1"/>
    <col min="11" max="14" width="16" style="56" customWidth="1"/>
    <col min="15" max="15" width="3" style="57" customWidth="1"/>
    <col min="16" max="16" width="60" style="56" customWidth="1"/>
    <col min="17" max="16384" width="10.6640625" style="56"/>
  </cols>
  <sheetData>
    <row r="1" spans="2:16" ht="17" thickBot="1"/>
    <row r="2" spans="2:16">
      <c r="B2" s="58"/>
      <c r="C2" s="59"/>
      <c r="D2" s="59"/>
      <c r="E2" s="59"/>
      <c r="F2" s="59"/>
      <c r="G2" s="59"/>
      <c r="H2" s="59"/>
      <c r="I2" s="59"/>
      <c r="J2" s="59"/>
      <c r="K2" s="59"/>
      <c r="L2" s="59"/>
      <c r="M2" s="59"/>
      <c r="N2" s="59"/>
      <c r="O2" s="60"/>
      <c r="P2" s="59"/>
    </row>
    <row r="3" spans="2:16" s="14" customFormat="1">
      <c r="B3" s="20"/>
      <c r="C3" s="104" t="s">
        <v>73</v>
      </c>
      <c r="D3" s="9"/>
      <c r="E3" s="9"/>
      <c r="F3" s="104" t="s">
        <v>13</v>
      </c>
      <c r="G3" s="104" t="s">
        <v>67</v>
      </c>
      <c r="H3" s="104"/>
      <c r="I3" s="104" t="s">
        <v>96</v>
      </c>
      <c r="J3" s="104" t="str">
        <f>Sources!E13</f>
        <v>ISSO 72 and Quintel calc</v>
      </c>
      <c r="K3" s="104" t="str">
        <f>Sources!E15</f>
        <v>Warmtepompforum</v>
      </c>
      <c r="L3" s="104" t="str">
        <f>Sources!E17</f>
        <v>Installand</v>
      </c>
      <c r="M3" s="104" t="str">
        <f>Sources!E19</f>
        <v>Nefit</v>
      </c>
      <c r="N3" s="104" t="s">
        <v>144</v>
      </c>
      <c r="O3" s="54"/>
      <c r="P3" s="104" t="s">
        <v>81</v>
      </c>
    </row>
    <row r="4" spans="2:16">
      <c r="B4" s="61"/>
      <c r="C4" s="62"/>
      <c r="D4" s="62"/>
      <c r="E4" s="62"/>
      <c r="F4" s="62"/>
      <c r="G4" s="63"/>
      <c r="H4" s="63"/>
      <c r="I4" s="63"/>
      <c r="J4" s="63"/>
      <c r="K4" s="63"/>
      <c r="L4" s="63"/>
      <c r="M4" s="63"/>
      <c r="N4" s="63"/>
      <c r="O4" s="103"/>
      <c r="P4" s="9"/>
    </row>
    <row r="5" spans="2:16" ht="17" thickBot="1">
      <c r="B5" s="61"/>
      <c r="C5" s="28" t="s">
        <v>72</v>
      </c>
      <c r="D5" s="28"/>
      <c r="E5" s="28"/>
      <c r="F5" s="28"/>
      <c r="G5" s="10"/>
      <c r="H5" s="10"/>
      <c r="I5" s="10"/>
      <c r="J5" s="10"/>
      <c r="K5" s="10"/>
      <c r="M5" s="10"/>
      <c r="N5" s="10"/>
      <c r="O5" s="10"/>
      <c r="P5" s="55"/>
    </row>
    <row r="6" spans="2:16" ht="17" thickBot="1">
      <c r="B6" s="61"/>
      <c r="C6" s="116" t="s">
        <v>90</v>
      </c>
      <c r="D6" s="64"/>
      <c r="E6" s="64"/>
      <c r="F6" s="65" t="s">
        <v>54</v>
      </c>
      <c r="G6" s="117">
        <f>ROUND(0.01,2)</f>
        <v>0.01</v>
      </c>
      <c r="H6" s="128"/>
      <c r="I6" s="66"/>
      <c r="J6" s="66"/>
      <c r="K6" s="66"/>
      <c r="L6" s="66"/>
      <c r="M6" s="66"/>
      <c r="N6" s="66"/>
      <c r="O6" s="63"/>
      <c r="P6" s="55"/>
    </row>
    <row r="7" spans="2:16" ht="17" thickBot="1">
      <c r="B7" s="61"/>
      <c r="C7" s="130" t="s">
        <v>101</v>
      </c>
      <c r="D7" s="19" t="s">
        <v>102</v>
      </c>
      <c r="E7" s="64"/>
      <c r="F7" s="131" t="s">
        <v>102</v>
      </c>
      <c r="G7" s="146">
        <f>I7</f>
        <v>0</v>
      </c>
      <c r="H7" s="128"/>
      <c r="I7" s="149">
        <f>Notes!E24</f>
        <v>0</v>
      </c>
      <c r="J7" s="146">
        <f>Notes!E13</f>
        <v>1.7000000000000001E-3</v>
      </c>
      <c r="K7" s="146">
        <f>Notes!E21</f>
        <v>3.3E-3</v>
      </c>
      <c r="L7" s="155"/>
      <c r="M7" s="155"/>
      <c r="N7" s="155"/>
      <c r="O7" s="63"/>
      <c r="P7" s="122"/>
    </row>
    <row r="8" spans="2:16" ht="17" thickBot="1">
      <c r="B8" s="61"/>
      <c r="C8" s="130" t="s">
        <v>103</v>
      </c>
      <c r="D8" s="19" t="s">
        <v>104</v>
      </c>
      <c r="E8" s="64"/>
      <c r="F8" s="131" t="s">
        <v>104</v>
      </c>
      <c r="G8" s="112">
        <f>M8</f>
        <v>154736.84210526317</v>
      </c>
      <c r="H8" s="128"/>
      <c r="I8" s="66"/>
      <c r="J8" s="66"/>
      <c r="K8" s="66"/>
      <c r="L8" s="156">
        <f>Notes!E44</f>
        <v>164988.7302779865</v>
      </c>
      <c r="M8" s="156">
        <f>Notes!E52</f>
        <v>154736.84210526317</v>
      </c>
      <c r="N8" s="63"/>
      <c r="O8" s="63"/>
      <c r="P8" s="122" t="s">
        <v>100</v>
      </c>
    </row>
    <row r="9" spans="2:16">
      <c r="B9" s="61"/>
      <c r="C9" s="69"/>
      <c r="D9" s="69"/>
      <c r="E9" s="69"/>
      <c r="G9" s="67"/>
      <c r="H9" s="67"/>
      <c r="I9" s="67"/>
      <c r="J9" s="67"/>
      <c r="K9" s="67"/>
      <c r="L9" s="67"/>
      <c r="M9" s="67"/>
      <c r="N9" s="67"/>
      <c r="O9" s="67"/>
      <c r="P9" s="55"/>
    </row>
    <row r="10" spans="2:16" ht="17" thickBot="1">
      <c r="B10" s="61"/>
      <c r="C10" s="28" t="s">
        <v>7</v>
      </c>
      <c r="D10" s="28"/>
      <c r="E10" s="28"/>
      <c r="F10" s="28"/>
      <c r="G10" s="11"/>
      <c r="H10" s="11"/>
      <c r="I10" s="11"/>
      <c r="J10" s="11"/>
      <c r="K10" s="11"/>
      <c r="L10" s="11"/>
      <c r="M10" s="11"/>
      <c r="N10" s="11"/>
      <c r="O10" s="12"/>
      <c r="P10" s="29"/>
    </row>
    <row r="11" spans="2:16" ht="17" thickBot="1">
      <c r="B11" s="61"/>
      <c r="C11" s="71" t="s">
        <v>92</v>
      </c>
      <c r="D11" s="28"/>
      <c r="E11" s="28"/>
      <c r="F11" s="118" t="s">
        <v>3</v>
      </c>
      <c r="G11" s="112">
        <f>ROUND(0,0)</f>
        <v>0</v>
      </c>
      <c r="H11" s="68"/>
      <c r="I11" s="11"/>
      <c r="J11" s="11"/>
      <c r="K11" s="11"/>
      <c r="L11" s="11"/>
      <c r="M11" s="11"/>
      <c r="N11" s="11"/>
      <c r="O11" s="12"/>
      <c r="P11" s="29"/>
    </row>
    <row r="12" spans="2:16" ht="17" thickBot="1">
      <c r="B12" s="61"/>
      <c r="C12" s="71" t="s">
        <v>91</v>
      </c>
      <c r="D12" s="28"/>
      <c r="E12" s="28"/>
      <c r="F12" s="65" t="s">
        <v>1</v>
      </c>
      <c r="G12" s="112">
        <f>ROUND(0,0)</f>
        <v>0</v>
      </c>
      <c r="H12" s="68"/>
      <c r="I12" s="11"/>
      <c r="J12" s="11"/>
      <c r="K12" s="11"/>
      <c r="L12" s="11"/>
      <c r="M12" s="11"/>
      <c r="N12" s="11"/>
      <c r="O12" s="12"/>
      <c r="P12" s="29"/>
    </row>
    <row r="13" spans="2:16" ht="17" thickBot="1">
      <c r="B13" s="61"/>
      <c r="C13" s="71" t="s">
        <v>5</v>
      </c>
      <c r="D13" s="71"/>
      <c r="E13" s="71"/>
      <c r="F13" s="65" t="s">
        <v>1</v>
      </c>
      <c r="G13" s="112">
        <f>ROUND(15,0)</f>
        <v>15</v>
      </c>
      <c r="H13" s="68"/>
      <c r="I13" s="67"/>
      <c r="J13" s="67"/>
      <c r="K13" s="67"/>
      <c r="L13" s="67"/>
      <c r="M13" s="67"/>
      <c r="N13" s="67"/>
      <c r="O13" s="68"/>
      <c r="P13" s="109"/>
    </row>
    <row r="14" spans="2:16">
      <c r="B14" s="61"/>
      <c r="C14" s="28"/>
      <c r="D14" s="28"/>
      <c r="E14" s="28"/>
      <c r="F14" s="28"/>
      <c r="G14" s="12"/>
      <c r="H14" s="12"/>
      <c r="I14" s="12"/>
      <c r="J14" s="12"/>
      <c r="K14" s="12"/>
      <c r="L14" s="12"/>
      <c r="M14" s="12"/>
      <c r="N14" s="12"/>
      <c r="O14" s="68"/>
      <c r="P14" s="55"/>
    </row>
    <row r="15" spans="2:16" ht="17" thickBot="1">
      <c r="B15" s="61"/>
      <c r="C15" s="13" t="s">
        <v>76</v>
      </c>
      <c r="D15" s="13"/>
      <c r="E15" s="13"/>
      <c r="F15" s="13"/>
      <c r="G15" s="12"/>
      <c r="H15" s="12"/>
      <c r="I15" s="12"/>
      <c r="J15" s="12"/>
      <c r="K15" s="12"/>
      <c r="L15" s="12"/>
      <c r="M15" s="12"/>
      <c r="N15" s="12"/>
      <c r="O15" s="12"/>
      <c r="P15" s="55"/>
    </row>
    <row r="16" spans="2:16" ht="17" thickBot="1">
      <c r="B16" s="61"/>
      <c r="C16" s="100" t="s">
        <v>77</v>
      </c>
      <c r="D16" s="13"/>
      <c r="E16" s="13"/>
      <c r="F16" s="100" t="s">
        <v>30</v>
      </c>
      <c r="G16" s="70">
        <f>N16</f>
        <v>13904</v>
      </c>
      <c r="H16" s="129"/>
      <c r="I16" s="12"/>
      <c r="J16" s="12"/>
      <c r="K16" s="12"/>
      <c r="L16" s="12"/>
      <c r="M16" s="12"/>
      <c r="N16" s="156">
        <f>Notes!E65</f>
        <v>13904</v>
      </c>
      <c r="O16" s="67"/>
      <c r="P16" s="110"/>
    </row>
    <row r="17" spans="2:16" ht="17" thickBot="1">
      <c r="B17" s="61"/>
      <c r="C17" s="106" t="s">
        <v>78</v>
      </c>
      <c r="D17" s="28"/>
      <c r="E17" s="28"/>
      <c r="F17" s="111" t="s">
        <v>84</v>
      </c>
      <c r="G17" s="72">
        <f>I17</f>
        <v>100</v>
      </c>
      <c r="H17" s="129"/>
      <c r="I17" s="127">
        <v>100</v>
      </c>
      <c r="J17" s="12"/>
      <c r="K17" s="12"/>
      <c r="L17" s="12"/>
      <c r="M17" s="12"/>
      <c r="N17" s="12"/>
      <c r="O17" s="67"/>
      <c r="P17" s="113"/>
    </row>
    <row r="18" spans="2:16" ht="17" thickBot="1">
      <c r="B18" s="61"/>
      <c r="C18" s="100" t="s">
        <v>79</v>
      </c>
      <c r="D18" s="28"/>
      <c r="E18" s="28"/>
      <c r="F18" s="102" t="s">
        <v>75</v>
      </c>
      <c r="G18" s="72"/>
      <c r="H18" s="129"/>
      <c r="I18" s="12"/>
      <c r="J18" s="12"/>
      <c r="K18" s="12"/>
      <c r="L18" s="12"/>
      <c r="M18" s="12"/>
      <c r="N18" s="12"/>
      <c r="O18" s="67"/>
      <c r="P18" s="113"/>
    </row>
    <row r="19" spans="2:16" ht="17" thickBot="1">
      <c r="B19" s="61"/>
      <c r="C19" s="106" t="s">
        <v>80</v>
      </c>
      <c r="D19" s="74"/>
      <c r="E19" s="74"/>
      <c r="F19" s="65" t="s">
        <v>45</v>
      </c>
      <c r="G19" s="70">
        <v>0</v>
      </c>
      <c r="H19" s="129"/>
      <c r="I19" s="67"/>
      <c r="J19" s="67"/>
      <c r="K19" s="67"/>
      <c r="L19" s="67"/>
      <c r="M19" s="67"/>
      <c r="N19" s="67"/>
      <c r="O19" s="67"/>
      <c r="P19" s="110"/>
    </row>
    <row r="20" spans="2:16" ht="17" thickBot="1">
      <c r="B20" s="61"/>
      <c r="C20" s="100" t="s">
        <v>80</v>
      </c>
      <c r="D20" s="73"/>
      <c r="E20" s="73"/>
      <c r="F20" s="101" t="s">
        <v>74</v>
      </c>
      <c r="G20" s="126">
        <v>0</v>
      </c>
      <c r="H20" s="67"/>
      <c r="I20" s="67"/>
      <c r="J20" s="67"/>
      <c r="K20" s="67"/>
      <c r="L20" s="67"/>
      <c r="M20" s="67"/>
      <c r="N20" s="67"/>
      <c r="O20" s="67"/>
      <c r="P20" s="29"/>
    </row>
    <row r="21" spans="2:16" ht="17" thickBot="1">
      <c r="C21" s="56" t="str">
        <f>Dashboard!C24</f>
        <v>cost_of_installing</v>
      </c>
      <c r="G21" s="170">
        <f>N21</f>
        <v>0</v>
      </c>
      <c r="I21" s="127">
        <f>Notes!E25</f>
        <v>1500</v>
      </c>
      <c r="N21" s="156">
        <v>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1"/>
  <sheetViews>
    <sheetView workbookViewId="0">
      <selection activeCell="J10" sqref="J10"/>
    </sheetView>
  </sheetViews>
  <sheetFormatPr baseColWidth="10" defaultColWidth="33.1640625" defaultRowHeight="16"/>
  <cols>
    <col min="1" max="1" width="3.33203125" style="43" customWidth="1"/>
    <col min="2" max="2" width="3.5" style="43" customWidth="1"/>
    <col min="3" max="3" width="27.5" style="43" customWidth="1"/>
    <col min="4" max="4" width="3.1640625" style="43" customWidth="1"/>
    <col min="5" max="5" width="16.1640625" style="43"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159"/>
    </row>
    <row r="3" spans="2:11">
      <c r="B3" s="48"/>
      <c r="C3" s="49" t="s">
        <v>20</v>
      </c>
      <c r="D3" s="49"/>
      <c r="E3" s="49"/>
      <c r="F3" s="49"/>
      <c r="G3" s="49"/>
      <c r="H3" s="49"/>
      <c r="I3" s="49"/>
      <c r="J3" s="50"/>
      <c r="K3" s="160"/>
    </row>
    <row r="4" spans="2:11">
      <c r="B4" s="48"/>
      <c r="K4" s="160"/>
    </row>
    <row r="5" spans="2:11">
      <c r="B5" s="51"/>
      <c r="C5" s="52" t="s">
        <v>27</v>
      </c>
      <c r="D5" s="52"/>
      <c r="E5" s="52" t="s">
        <v>0</v>
      </c>
      <c r="F5" s="52" t="s">
        <v>17</v>
      </c>
      <c r="G5" s="52" t="s">
        <v>28</v>
      </c>
      <c r="H5" s="52" t="s">
        <v>93</v>
      </c>
      <c r="I5" s="52" t="s">
        <v>53</v>
      </c>
      <c r="J5" s="53" t="s">
        <v>94</v>
      </c>
      <c r="K5" s="161" t="s">
        <v>14</v>
      </c>
    </row>
    <row r="6" spans="2:11">
      <c r="B6" s="48"/>
      <c r="K6" s="160"/>
    </row>
    <row r="7" spans="2:11" ht="17" thickBot="1">
      <c r="B7" s="48"/>
      <c r="K7" s="160"/>
    </row>
    <row r="8" spans="2:11" ht="17" thickBot="1">
      <c r="B8" s="48"/>
      <c r="C8" s="121"/>
      <c r="D8" s="121"/>
      <c r="E8" s="121" t="s">
        <v>95</v>
      </c>
      <c r="F8" s="121"/>
      <c r="G8" s="121"/>
      <c r="H8" s="121"/>
      <c r="I8" s="121"/>
      <c r="J8" s="115" t="s">
        <v>47</v>
      </c>
      <c r="K8" s="123"/>
    </row>
    <row r="9" spans="2:11">
      <c r="B9" s="48"/>
      <c r="C9" s="43" t="s">
        <v>163</v>
      </c>
      <c r="E9" s="43" t="s">
        <v>144</v>
      </c>
      <c r="F9" s="43" t="s">
        <v>97</v>
      </c>
      <c r="G9" s="162">
        <v>43800</v>
      </c>
      <c r="I9" s="162">
        <v>43831</v>
      </c>
      <c r="J9" s="44" t="s">
        <v>145</v>
      </c>
      <c r="K9" s="160"/>
    </row>
    <row r="10" spans="2:11">
      <c r="B10" s="48"/>
      <c r="C10" s="121" t="str">
        <f>Dashboard!C24</f>
        <v>cost_of_installing</v>
      </c>
      <c r="D10" s="121"/>
      <c r="E10" s="121" t="s">
        <v>96</v>
      </c>
      <c r="F10" s="121" t="s">
        <v>97</v>
      </c>
      <c r="G10" s="121"/>
      <c r="H10" s="121"/>
      <c r="I10" s="124">
        <v>42948</v>
      </c>
      <c r="J10" s="125" t="s">
        <v>98</v>
      </c>
      <c r="K10" s="123" t="s">
        <v>99</v>
      </c>
    </row>
    <row r="11" spans="2:11">
      <c r="B11" s="48"/>
      <c r="C11" s="125" t="str">
        <f>Dashboard!C$13</f>
        <v>storage.volume</v>
      </c>
      <c r="K11" s="160"/>
    </row>
    <row r="12" spans="2:11">
      <c r="B12" s="48"/>
      <c r="C12" s="125"/>
      <c r="K12" s="160"/>
    </row>
    <row r="13" spans="2:11">
      <c r="B13" s="48"/>
      <c r="C13" s="125" t="str">
        <f>Dashboard!C13</f>
        <v>storage.volume</v>
      </c>
      <c r="D13" s="121"/>
      <c r="E13" s="121" t="s">
        <v>105</v>
      </c>
      <c r="F13" s="121" t="s">
        <v>97</v>
      </c>
      <c r="G13" s="121">
        <v>2010</v>
      </c>
      <c r="H13" s="121" t="s">
        <v>106</v>
      </c>
      <c r="I13" s="124">
        <v>42948</v>
      </c>
      <c r="J13" t="s">
        <v>107</v>
      </c>
      <c r="K13" s="123"/>
    </row>
    <row r="14" spans="2:11">
      <c r="B14" s="48"/>
      <c r="C14" s="125"/>
      <c r="D14" s="121"/>
      <c r="E14" s="121"/>
      <c r="F14" s="121"/>
      <c r="G14" s="121"/>
      <c r="H14" s="121"/>
      <c r="I14" s="124"/>
      <c r="J14"/>
      <c r="K14" s="123"/>
    </row>
    <row r="15" spans="2:11">
      <c r="B15" s="48"/>
      <c r="C15" s="125" t="str">
        <f>Dashboard!C$13</f>
        <v>storage.volume</v>
      </c>
      <c r="D15" s="121"/>
      <c r="E15" s="121" t="s">
        <v>108</v>
      </c>
      <c r="F15" s="121" t="s">
        <v>97</v>
      </c>
      <c r="G15" s="121" t="s">
        <v>106</v>
      </c>
      <c r="H15" s="121" t="s">
        <v>106</v>
      </c>
      <c r="I15" s="124">
        <v>42948</v>
      </c>
      <c r="J15" t="s">
        <v>109</v>
      </c>
      <c r="K15" s="123"/>
    </row>
    <row r="16" spans="2:11">
      <c r="B16" s="48"/>
      <c r="K16" s="160"/>
    </row>
    <row r="17" spans="2:11">
      <c r="B17" s="48"/>
      <c r="C17" s="44" t="str">
        <f>Dashboard!C$14</f>
        <v>storage.cost_per_mwh</v>
      </c>
      <c r="E17" s="43" t="s">
        <v>133</v>
      </c>
      <c r="F17" s="121" t="s">
        <v>97</v>
      </c>
      <c r="G17" s="43" t="s">
        <v>106</v>
      </c>
      <c r="H17" s="43" t="s">
        <v>106</v>
      </c>
      <c r="I17" s="162">
        <v>42979</v>
      </c>
      <c r="J17" s="163" t="s">
        <v>132</v>
      </c>
      <c r="K17" s="160"/>
    </row>
    <row r="18" spans="2:11">
      <c r="B18" s="48"/>
      <c r="K18" s="160"/>
    </row>
    <row r="19" spans="2:11">
      <c r="B19" s="48"/>
      <c r="C19" s="44" t="str">
        <f>Dashboard!C$14</f>
        <v>storage.cost_per_mwh</v>
      </c>
      <c r="E19" s="43" t="s">
        <v>137</v>
      </c>
      <c r="F19" s="121" t="s">
        <v>97</v>
      </c>
      <c r="G19" s="43" t="s">
        <v>106</v>
      </c>
      <c r="H19" s="43" t="s">
        <v>106</v>
      </c>
      <c r="I19" s="162">
        <v>42979</v>
      </c>
      <c r="J19" t="s">
        <v>138</v>
      </c>
      <c r="K19" s="160"/>
    </row>
    <row r="20" spans="2:11">
      <c r="B20" s="48"/>
      <c r="K20" s="160"/>
    </row>
    <row r="21" spans="2:11" ht="17" thickBot="1">
      <c r="B21" s="164"/>
      <c r="C21" s="165"/>
      <c r="D21" s="165"/>
      <c r="E21" s="165"/>
      <c r="F21" s="165"/>
      <c r="G21" s="165"/>
      <c r="H21" s="165"/>
      <c r="I21" s="165"/>
      <c r="J21" s="166"/>
      <c r="K21" s="167"/>
    </row>
  </sheetData>
  <hyperlinks>
    <hyperlink ref="J17"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3"/>
  <sheetViews>
    <sheetView workbookViewId="0">
      <selection activeCell="C55" sqref="C55:G70"/>
    </sheetView>
  </sheetViews>
  <sheetFormatPr baseColWidth="10" defaultColWidth="10.6640625" defaultRowHeight="16"/>
  <cols>
    <col min="1" max="1" width="3.5" style="134" customWidth="1"/>
    <col min="2" max="2" width="4.1640625" style="134" customWidth="1"/>
    <col min="3" max="3" width="21.6640625" style="134" bestFit="1" customWidth="1"/>
    <col min="4" max="4" width="37.6640625" style="134" bestFit="1" customWidth="1"/>
    <col min="5" max="5" width="11.1640625" style="134" bestFit="1" customWidth="1"/>
    <col min="6" max="6" width="39.33203125" style="134" bestFit="1" customWidth="1"/>
    <col min="7" max="7" width="14.5" style="134" customWidth="1"/>
    <col min="8" max="9" width="10.6640625" style="134"/>
    <col min="10" max="10" width="136.33203125" style="134" customWidth="1"/>
    <col min="11" max="16384" width="10.6640625" style="134"/>
  </cols>
  <sheetData>
    <row r="2" spans="2:10" ht="17" thickBot="1"/>
    <row r="3" spans="2:10">
      <c r="B3" s="135"/>
      <c r="C3" s="16"/>
      <c r="D3" s="16"/>
      <c r="E3" s="16"/>
      <c r="F3" s="16"/>
      <c r="G3" s="16"/>
      <c r="H3" s="16"/>
      <c r="I3" s="16"/>
      <c r="J3" s="136"/>
    </row>
    <row r="4" spans="2:10">
      <c r="B4" s="91"/>
      <c r="C4" s="15" t="s">
        <v>0</v>
      </c>
      <c r="D4" s="15" t="s">
        <v>110</v>
      </c>
      <c r="E4" s="15"/>
      <c r="F4" s="15"/>
      <c r="G4" s="15"/>
      <c r="H4" s="15"/>
      <c r="I4" s="15"/>
      <c r="J4" s="137"/>
    </row>
    <row r="5" spans="2:10">
      <c r="B5" s="138"/>
      <c r="J5" s="139"/>
    </row>
    <row r="6" spans="2:10">
      <c r="B6" s="138"/>
      <c r="C6" s="14" t="s">
        <v>105</v>
      </c>
      <c r="D6" s="50"/>
      <c r="G6" s="134" t="s">
        <v>111</v>
      </c>
      <c r="J6" s="139"/>
    </row>
    <row r="7" spans="2:10">
      <c r="B7" s="138"/>
      <c r="C7" s="14"/>
      <c r="D7" s="134" t="s">
        <v>112</v>
      </c>
      <c r="E7" s="140">
        <v>10</v>
      </c>
      <c r="F7" s="140" t="s">
        <v>113</v>
      </c>
      <c r="J7" s="139"/>
    </row>
    <row r="8" spans="2:10">
      <c r="B8" s="138"/>
      <c r="C8" s="14"/>
      <c r="D8" s="134" t="s">
        <v>114</v>
      </c>
      <c r="E8" s="140">
        <v>10</v>
      </c>
      <c r="F8" s="140" t="s">
        <v>115</v>
      </c>
      <c r="J8" s="139"/>
    </row>
    <row r="9" spans="2:10">
      <c r="B9" s="138"/>
      <c r="C9" s="14"/>
      <c r="D9" s="134" t="s">
        <v>116</v>
      </c>
      <c r="E9" s="140">
        <v>4.18</v>
      </c>
      <c r="F9" s="140" t="s">
        <v>117</v>
      </c>
      <c r="J9" s="139"/>
    </row>
    <row r="10" spans="2:10">
      <c r="B10" s="138"/>
      <c r="C10" s="14"/>
      <c r="D10" s="134" t="s">
        <v>118</v>
      </c>
      <c r="E10" s="140">
        <v>10</v>
      </c>
      <c r="F10" s="140" t="s">
        <v>119</v>
      </c>
      <c r="G10" s="134" t="s">
        <v>120</v>
      </c>
      <c r="J10" s="139"/>
    </row>
    <row r="11" spans="2:10">
      <c r="B11" s="138"/>
      <c r="C11" s="14"/>
      <c r="D11" s="134" t="s">
        <v>121</v>
      </c>
      <c r="E11" s="141">
        <f>E7*60*E8/E9/E10</f>
        <v>143.54066985645935</v>
      </c>
      <c r="F11" s="140" t="s">
        <v>122</v>
      </c>
      <c r="J11" s="139"/>
    </row>
    <row r="12" spans="2:10">
      <c r="B12" s="138"/>
      <c r="C12" s="14"/>
      <c r="D12" s="134" t="s">
        <v>123</v>
      </c>
      <c r="E12" s="141">
        <v>3600000</v>
      </c>
      <c r="F12" s="140" t="s">
        <v>124</v>
      </c>
      <c r="J12" s="139"/>
    </row>
    <row r="13" spans="2:10">
      <c r="B13" s="138"/>
      <c r="C13" s="14"/>
      <c r="D13" s="142" t="str">
        <f>Dashboard!C$13</f>
        <v>storage.volume</v>
      </c>
      <c r="E13" s="140">
        <f>MROUND(E11*E10*E9/E12,0.0001)</f>
        <v>1.7000000000000001E-3</v>
      </c>
      <c r="F13" s="148" t="str">
        <f>Dashboard!D$13</f>
        <v>MWh</v>
      </c>
      <c r="H13"/>
      <c r="J13" s="139"/>
    </row>
    <row r="14" spans="2:10">
      <c r="B14" s="138"/>
      <c r="C14" s="14"/>
      <c r="J14" s="139"/>
    </row>
    <row r="15" spans="2:10">
      <c r="B15" s="138"/>
      <c r="C15" s="14" t="s">
        <v>108</v>
      </c>
      <c r="D15" s="134" t="s">
        <v>112</v>
      </c>
      <c r="E15" s="140">
        <v>20</v>
      </c>
      <c r="F15" s="140" t="s">
        <v>113</v>
      </c>
      <c r="J15" s="139"/>
    </row>
    <row r="16" spans="2:10">
      <c r="B16" s="138"/>
      <c r="C16" s="14"/>
      <c r="D16" s="134" t="s">
        <v>114</v>
      </c>
      <c r="E16" s="140">
        <v>10</v>
      </c>
      <c r="F16" s="140" t="s">
        <v>115</v>
      </c>
      <c r="J16" s="139"/>
    </row>
    <row r="17" spans="2:10">
      <c r="B17" s="138"/>
      <c r="C17" s="14"/>
      <c r="D17" s="134" t="s">
        <v>116</v>
      </c>
      <c r="E17" s="140">
        <v>4.18</v>
      </c>
      <c r="F17" s="140" t="s">
        <v>117</v>
      </c>
      <c r="J17" s="139"/>
    </row>
    <row r="18" spans="2:10">
      <c r="B18" s="138"/>
      <c r="C18" s="14"/>
      <c r="D18" s="134" t="s">
        <v>118</v>
      </c>
      <c r="E18" s="140">
        <v>10</v>
      </c>
      <c r="F18" s="140" t="s">
        <v>119</v>
      </c>
      <c r="G18" s="134" t="s">
        <v>120</v>
      </c>
      <c r="J18" s="139"/>
    </row>
    <row r="19" spans="2:10">
      <c r="B19" s="138"/>
      <c r="C19" s="14"/>
      <c r="D19" s="134" t="s">
        <v>121</v>
      </c>
      <c r="E19" s="141">
        <f>E15*60*E16/E17/E18</f>
        <v>287.08133971291869</v>
      </c>
      <c r="F19" s="140" t="s">
        <v>122</v>
      </c>
      <c r="J19" s="139"/>
    </row>
    <row r="20" spans="2:10">
      <c r="B20" s="138"/>
      <c r="C20" s="14"/>
      <c r="D20" s="134" t="s">
        <v>123</v>
      </c>
      <c r="E20" s="141">
        <v>3600000</v>
      </c>
      <c r="F20" s="140" t="s">
        <v>124</v>
      </c>
      <c r="J20" s="139"/>
    </row>
    <row r="21" spans="2:10">
      <c r="B21" s="138"/>
      <c r="C21" s="14"/>
      <c r="D21" s="142" t="str">
        <f>Dashboard!C$13</f>
        <v>storage.volume</v>
      </c>
      <c r="E21" s="140">
        <f>MROUND(E19*E18*E17/E20,0.0001)</f>
        <v>3.3E-3</v>
      </c>
      <c r="F21" s="148" t="str">
        <f>Dashboard!D$13</f>
        <v>MWh</v>
      </c>
      <c r="J21" s="139"/>
    </row>
    <row r="22" spans="2:10">
      <c r="B22" s="138"/>
      <c r="J22" s="139"/>
    </row>
    <row r="23" spans="2:10">
      <c r="B23" s="138"/>
      <c r="J23" s="139"/>
    </row>
    <row r="24" spans="2:10">
      <c r="B24" s="138"/>
      <c r="C24" s="14" t="s">
        <v>96</v>
      </c>
      <c r="D24" s="142" t="str">
        <f>Dashboard!C$13</f>
        <v>storage.volume</v>
      </c>
      <c r="E24" s="134">
        <v>0</v>
      </c>
      <c r="F24" s="148" t="str">
        <f>Dashboard!D$13</f>
        <v>MWh</v>
      </c>
      <c r="G24" s="134" t="s">
        <v>125</v>
      </c>
      <c r="J24" s="139"/>
    </row>
    <row r="25" spans="2:10">
      <c r="B25" s="138"/>
      <c r="D25" s="134" t="str">
        <f>Dashboard!C24</f>
        <v>cost_of_installing</v>
      </c>
      <c r="E25" s="134">
        <v>1500</v>
      </c>
      <c r="F25" s="134" t="s">
        <v>30</v>
      </c>
      <c r="J25" s="139"/>
    </row>
    <row r="26" spans="2:10">
      <c r="B26" s="138"/>
      <c r="D26" s="134" t="s">
        <v>139</v>
      </c>
      <c r="E26" s="134">
        <v>13000</v>
      </c>
      <c r="F26" s="134" t="s">
        <v>30</v>
      </c>
      <c r="J26" s="139"/>
    </row>
    <row r="27" spans="2:10">
      <c r="B27" s="138"/>
      <c r="D27" s="134" t="s">
        <v>140</v>
      </c>
      <c r="E27" s="157">
        <v>253.6</v>
      </c>
      <c r="F27" s="134" t="s">
        <v>30</v>
      </c>
      <c r="G27" s="134" t="s">
        <v>141</v>
      </c>
      <c r="J27" s="139"/>
    </row>
    <row r="28" spans="2:10">
      <c r="B28" s="138"/>
      <c r="D28" s="49" t="str">
        <f>Dashboard!C22</f>
        <v>initial_investment</v>
      </c>
      <c r="E28" s="158">
        <f>E26-E27</f>
        <v>12746.4</v>
      </c>
      <c r="F28" s="134" t="s">
        <v>30</v>
      </c>
      <c r="J28" s="139"/>
    </row>
    <row r="29" spans="2:10">
      <c r="B29" s="138"/>
      <c r="J29" s="139"/>
    </row>
    <row r="30" spans="2:10">
      <c r="B30" s="138"/>
      <c r="J30" s="139"/>
    </row>
    <row r="31" spans="2:10">
      <c r="B31" s="138"/>
      <c r="J31" s="139"/>
    </row>
    <row r="32" spans="2:10">
      <c r="B32" s="138"/>
      <c r="J32" s="139"/>
    </row>
    <row r="33" spans="2:10">
      <c r="B33" s="138"/>
      <c r="C33" s="154" t="s">
        <v>133</v>
      </c>
      <c r="D33" s="154"/>
      <c r="J33" s="139"/>
    </row>
    <row r="34" spans="2:10">
      <c r="B34" s="138"/>
      <c r="D34" s="134" t="s">
        <v>127</v>
      </c>
      <c r="E34">
        <v>4.18</v>
      </c>
      <c r="F34" t="s">
        <v>117</v>
      </c>
      <c r="J34" s="139"/>
    </row>
    <row r="35" spans="2:10">
      <c r="B35" s="138"/>
      <c r="D35" s="134" t="s">
        <v>126</v>
      </c>
      <c r="E35">
        <v>10</v>
      </c>
      <c r="F35" t="s">
        <v>119</v>
      </c>
      <c r="J35" s="139"/>
    </row>
    <row r="36" spans="2:10">
      <c r="B36" s="138"/>
      <c r="E36" s="134">
        <f>E34*E35</f>
        <v>41.8</v>
      </c>
      <c r="F36" s="134" t="s">
        <v>128</v>
      </c>
      <c r="J36" s="139"/>
    </row>
    <row r="37" spans="2:10">
      <c r="B37" s="138"/>
      <c r="E37" s="134">
        <v>3600000</v>
      </c>
      <c r="F37" s="134" t="s">
        <v>129</v>
      </c>
      <c r="J37" s="139"/>
    </row>
    <row r="38" spans="2:10">
      <c r="B38" s="138"/>
      <c r="E38" s="150">
        <f>E36/E37</f>
        <v>1.161111111111111E-5</v>
      </c>
      <c r="F38" s="134" t="s">
        <v>130</v>
      </c>
      <c r="J38" s="139"/>
    </row>
    <row r="39" spans="2:10">
      <c r="B39" s="138"/>
      <c r="E39" s="134">
        <v>500</v>
      </c>
      <c r="F39" s="134" t="s">
        <v>122</v>
      </c>
      <c r="J39" s="139"/>
    </row>
    <row r="40" spans="2:10">
      <c r="B40" s="138"/>
      <c r="D40" s="134" t="s">
        <v>134</v>
      </c>
      <c r="E40" s="134">
        <v>1159</v>
      </c>
      <c r="F40" s="134" t="s">
        <v>30</v>
      </c>
      <c r="J40" s="139"/>
    </row>
    <row r="41" spans="2:10">
      <c r="B41" s="138"/>
      <c r="D41" s="134" t="s">
        <v>135</v>
      </c>
      <c r="E41" s="151">
        <f>E40/1.21</f>
        <v>957.85123966942149</v>
      </c>
      <c r="F41" s="134" t="s">
        <v>30</v>
      </c>
      <c r="J41" s="139"/>
    </row>
    <row r="42" spans="2:10">
      <c r="B42" s="138"/>
      <c r="D42" s="134" t="s">
        <v>136</v>
      </c>
      <c r="E42" s="153">
        <f>E41/E39</f>
        <v>1.9157024793388431</v>
      </c>
      <c r="F42" s="134" t="s">
        <v>131</v>
      </c>
      <c r="J42" s="139"/>
    </row>
    <row r="43" spans="2:10">
      <c r="B43" s="138"/>
      <c r="J43" s="139"/>
    </row>
    <row r="44" spans="2:10">
      <c r="B44" s="138"/>
      <c r="D44" s="142" t="str">
        <f>Dashboard!C$14</f>
        <v>storage.cost_per_mwh</v>
      </c>
      <c r="E44" s="152">
        <f>E42/E38</f>
        <v>164988.7302779865</v>
      </c>
      <c r="F44" s="134" t="s">
        <v>104</v>
      </c>
      <c r="J44" s="139"/>
    </row>
    <row r="45" spans="2:10">
      <c r="B45" s="138"/>
      <c r="D45" s="142"/>
      <c r="E45"/>
      <c r="J45" s="139"/>
    </row>
    <row r="46" spans="2:10">
      <c r="B46" s="138"/>
      <c r="D46" s="142"/>
      <c r="E46"/>
      <c r="J46" s="139"/>
    </row>
    <row r="47" spans="2:10">
      <c r="B47" s="138"/>
      <c r="D47" s="142"/>
      <c r="E47"/>
      <c r="J47" s="139"/>
    </row>
    <row r="48" spans="2:10">
      <c r="B48" s="138"/>
      <c r="C48" s="14" t="s">
        <v>137</v>
      </c>
      <c r="E48" s="134">
        <v>300</v>
      </c>
      <c r="F48" s="134" t="s">
        <v>122</v>
      </c>
      <c r="J48" s="139"/>
    </row>
    <row r="49" spans="2:10">
      <c r="B49" s="138"/>
      <c r="D49" s="134" t="s">
        <v>135</v>
      </c>
      <c r="E49" s="151">
        <v>539</v>
      </c>
      <c r="F49" s="134" t="s">
        <v>30</v>
      </c>
      <c r="J49" s="139"/>
    </row>
    <row r="50" spans="2:10">
      <c r="B50" s="138"/>
      <c r="D50" s="134" t="s">
        <v>136</v>
      </c>
      <c r="E50" s="153">
        <f>E49/E48</f>
        <v>1.7966666666666666</v>
      </c>
      <c r="F50" s="134" t="s">
        <v>131</v>
      </c>
      <c r="J50" s="139"/>
    </row>
    <row r="51" spans="2:10">
      <c r="B51" s="138"/>
      <c r="J51" s="139"/>
    </row>
    <row r="52" spans="2:10">
      <c r="B52" s="138"/>
      <c r="D52" s="142" t="str">
        <f>Dashboard!C$14</f>
        <v>storage.cost_per_mwh</v>
      </c>
      <c r="E52" s="152">
        <f>E50/E38</f>
        <v>154736.84210526317</v>
      </c>
      <c r="F52" s="134" t="s">
        <v>104</v>
      </c>
      <c r="J52" s="139"/>
    </row>
    <row r="53" spans="2:10">
      <c r="B53" s="138"/>
      <c r="J53" s="139"/>
    </row>
    <row r="54" spans="2:10">
      <c r="B54" s="138"/>
      <c r="D54" s="142"/>
      <c r="E54"/>
      <c r="J54" s="139"/>
    </row>
    <row r="55" spans="2:10">
      <c r="B55" s="138"/>
      <c r="C55" s="14" t="s">
        <v>145</v>
      </c>
      <c r="J55" s="139"/>
    </row>
    <row r="56" spans="2:10">
      <c r="B56" s="138"/>
      <c r="J56" s="139"/>
    </row>
    <row r="57" spans="2:10">
      <c r="B57" s="138"/>
      <c r="C57" s="14"/>
      <c r="D57" s="169" t="s">
        <v>146</v>
      </c>
      <c r="E57" s="169">
        <v>4628</v>
      </c>
      <c r="F57" s="169" t="s">
        <v>147</v>
      </c>
      <c r="G57" s="169" t="s">
        <v>159</v>
      </c>
      <c r="J57" s="139"/>
    </row>
    <row r="58" spans="2:10">
      <c r="B58" s="138"/>
      <c r="C58" s="14"/>
      <c r="D58" s="169" t="s">
        <v>148</v>
      </c>
      <c r="E58" s="169">
        <v>573</v>
      </c>
      <c r="F58" s="169" t="s">
        <v>149</v>
      </c>
      <c r="G58" s="169" t="s">
        <v>161</v>
      </c>
      <c r="J58" s="139"/>
    </row>
    <row r="59" spans="2:10">
      <c r="B59" s="138"/>
      <c r="C59" s="14"/>
      <c r="D59" s="169" t="s">
        <v>150</v>
      </c>
      <c r="E59" s="169">
        <f>E57+E58*E8</f>
        <v>10358</v>
      </c>
      <c r="F59" s="169"/>
      <c r="G59" s="169"/>
      <c r="J59" s="139"/>
    </row>
    <row r="60" spans="2:10">
      <c r="B60" s="138"/>
      <c r="C60" s="14"/>
      <c r="D60" s="169"/>
      <c r="E60" s="169"/>
      <c r="F60" s="169"/>
      <c r="G60" s="169"/>
      <c r="J60" s="139"/>
    </row>
    <row r="61" spans="2:10">
      <c r="B61" s="138"/>
      <c r="C61" s="14"/>
      <c r="D61" s="169" t="s">
        <v>151</v>
      </c>
      <c r="E61" s="169">
        <v>8460</v>
      </c>
      <c r="F61" s="169" t="s">
        <v>147</v>
      </c>
      <c r="G61" s="169" t="s">
        <v>160</v>
      </c>
      <c r="J61" s="139"/>
    </row>
    <row r="62" spans="2:10">
      <c r="B62" s="138"/>
      <c r="C62" s="14"/>
      <c r="D62" s="169" t="s">
        <v>152</v>
      </c>
      <c r="E62" s="169">
        <v>899</v>
      </c>
      <c r="F62" s="169" t="s">
        <v>149</v>
      </c>
      <c r="G62" s="169" t="s">
        <v>162</v>
      </c>
      <c r="J62" s="139"/>
    </row>
    <row r="63" spans="2:10">
      <c r="B63" s="138"/>
      <c r="C63" s="14"/>
      <c r="D63" s="169" t="s">
        <v>153</v>
      </c>
      <c r="E63" s="169">
        <f>E61+E62*E8</f>
        <v>17450</v>
      </c>
      <c r="F63" s="169"/>
      <c r="G63" s="169"/>
      <c r="J63" s="139"/>
    </row>
    <row r="64" spans="2:10">
      <c r="B64" s="138"/>
      <c r="C64" s="14"/>
      <c r="D64" s="169"/>
      <c r="E64" s="169"/>
      <c r="F64" s="169"/>
      <c r="G64" s="169"/>
      <c r="J64" s="139"/>
    </row>
    <row r="65" spans="2:10">
      <c r="B65" s="138"/>
      <c r="C65" s="14" t="s">
        <v>154</v>
      </c>
      <c r="D65" s="169" t="s">
        <v>155</v>
      </c>
      <c r="E65" s="169">
        <f>(E59+E63)/2</f>
        <v>13904</v>
      </c>
      <c r="F65" s="169" t="s">
        <v>156</v>
      </c>
      <c r="G65" s="169"/>
      <c r="J65" s="139"/>
    </row>
    <row r="66" spans="2:10">
      <c r="B66" s="138"/>
      <c r="C66" s="14"/>
      <c r="D66" s="169" t="s">
        <v>157</v>
      </c>
      <c r="E66" s="169"/>
      <c r="F66" s="169"/>
      <c r="G66" s="169"/>
      <c r="J66" s="139"/>
    </row>
    <row r="67" spans="2:10">
      <c r="B67" s="138"/>
      <c r="C67" s="14"/>
      <c r="D67" s="169"/>
      <c r="E67" s="169"/>
      <c r="F67" s="169"/>
      <c r="G67" s="169"/>
      <c r="J67" s="139"/>
    </row>
    <row r="68" spans="2:10">
      <c r="B68" s="138"/>
      <c r="C68" s="14"/>
      <c r="D68" s="169" t="s">
        <v>158</v>
      </c>
      <c r="E68" s="169"/>
      <c r="F68" s="169"/>
      <c r="G68" s="169"/>
      <c r="J68" s="139"/>
    </row>
    <row r="69" spans="2:10">
      <c r="B69" s="138"/>
      <c r="J69" s="139"/>
    </row>
    <row r="70" spans="2:10">
      <c r="B70" s="138"/>
      <c r="J70" s="139"/>
    </row>
    <row r="71" spans="2:10">
      <c r="B71" s="138"/>
      <c r="J71" s="139"/>
    </row>
    <row r="72" spans="2:10">
      <c r="B72" s="138"/>
      <c r="J72" s="139"/>
    </row>
    <row r="73" spans="2:10">
      <c r="B73" s="138"/>
      <c r="J73" s="139"/>
    </row>
    <row r="74" spans="2:10">
      <c r="B74" s="138"/>
      <c r="J74" s="139"/>
    </row>
    <row r="75" spans="2:10">
      <c r="B75" s="138"/>
      <c r="J75" s="139"/>
    </row>
    <row r="76" spans="2:10">
      <c r="B76" s="138"/>
      <c r="J76" s="139"/>
    </row>
    <row r="77" spans="2:10">
      <c r="B77" s="138"/>
      <c r="J77" s="139"/>
    </row>
    <row r="78" spans="2:10">
      <c r="B78" s="138"/>
      <c r="J78" s="139"/>
    </row>
    <row r="79" spans="2:10">
      <c r="B79" s="138"/>
      <c r="J79" s="139"/>
    </row>
    <row r="80" spans="2:10">
      <c r="B80" s="138"/>
      <c r="J80" s="139"/>
    </row>
    <row r="81" spans="2:10">
      <c r="B81" s="138"/>
      <c r="J81" s="139"/>
    </row>
    <row r="82" spans="2:10">
      <c r="B82" s="138"/>
      <c r="J82" s="139"/>
    </row>
    <row r="83" spans="2:10">
      <c r="B83" s="138"/>
      <c r="J83" s="139"/>
    </row>
    <row r="84" spans="2:10">
      <c r="B84" s="138"/>
      <c r="J84" s="139"/>
    </row>
    <row r="85" spans="2:10">
      <c r="B85" s="138"/>
      <c r="J85" s="139"/>
    </row>
    <row r="86" spans="2:10">
      <c r="B86" s="138"/>
      <c r="J86" s="139"/>
    </row>
    <row r="87" spans="2:10">
      <c r="B87" s="138"/>
      <c r="J87" s="139"/>
    </row>
    <row r="88" spans="2:10">
      <c r="B88" s="138"/>
      <c r="J88" s="139"/>
    </row>
    <row r="89" spans="2:10">
      <c r="B89" s="138"/>
      <c r="J89" s="139"/>
    </row>
    <row r="90" spans="2:10">
      <c r="B90" s="138"/>
      <c r="J90" s="139"/>
    </row>
    <row r="91" spans="2:10">
      <c r="B91" s="138"/>
      <c r="D91" s="142"/>
      <c r="E91"/>
      <c r="J91" s="139"/>
    </row>
    <row r="92" spans="2:10">
      <c r="B92" s="138"/>
      <c r="C92" s="14"/>
      <c r="F92"/>
      <c r="J92" s="139"/>
    </row>
    <row r="93" spans="2:10" ht="17" thickBot="1">
      <c r="B93" s="143"/>
      <c r="C93" s="144"/>
      <c r="D93" s="144"/>
      <c r="E93" s="144"/>
      <c r="F93" s="144"/>
      <c r="G93" s="144"/>
      <c r="H93" s="144"/>
      <c r="I93" s="144"/>
      <c r="J93" s="14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2023-12-20T13:42:29Z</dcterms:modified>
</cp:coreProperties>
</file>