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oenvanbemmelen/work/etdataset/nodes_source_analyses/energy/industry/"/>
    </mc:Choice>
  </mc:AlternateContent>
  <xr:revisionPtr revIDLastSave="0" documentId="13_ncr:1_{F7F92719-13A5-6646-9BA8-01697DEBC255}" xr6:coauthVersionLast="47" xr6:coauthVersionMax="47" xr10:uidLastSave="{00000000-0000-0000-0000-000000000000}"/>
  <bookViews>
    <workbookView xWindow="25600" yWindow="500" windowWidth="25600" windowHeight="28300" activeTab="4" xr2:uid="{5D412156-C054-0D45-BDBC-04ABAE19B944}"/>
  </bookViews>
  <sheets>
    <sheet name="Cover sheet" sheetId="4" r:id="rId1"/>
    <sheet name="Dashboard" sheetId="5" r:id="rId2"/>
    <sheet name="Research data" sheetId="2" r:id="rId3"/>
    <sheet name="Sources" sheetId="6" r:id="rId4"/>
    <sheet name="Notes"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2" l="1"/>
  <c r="H6" i="2"/>
  <c r="E12" i="5" s="1"/>
  <c r="E18" i="1"/>
  <c r="E35" i="1"/>
  <c r="P37" i="1" l="1"/>
  <c r="E16" i="1" s="1"/>
  <c r="R37" i="1" l="1"/>
  <c r="S37" i="1" s="1"/>
  <c r="E28" i="1" s="1"/>
  <c r="Q37" i="1"/>
  <c r="O57" i="1" l="1"/>
  <c r="O58" i="1" s="1"/>
  <c r="E34" i="1" s="1"/>
  <c r="E36" i="1" s="1"/>
  <c r="O47" i="1"/>
  <c r="O48" i="1" s="1"/>
  <c r="P50" i="1" l="1"/>
  <c r="E22" i="1" s="1"/>
  <c r="P51" i="1"/>
  <c r="E23" i="1" s="1"/>
  <c r="O41" i="1"/>
  <c r="P38" i="1"/>
  <c r="E17" i="1" s="1"/>
  <c r="E24" i="1" l="1"/>
  <c r="E19" i="1"/>
  <c r="E25" i="1"/>
  <c r="R38" i="1"/>
  <c r="S38" i="1" s="1"/>
  <c r="E29" i="1" s="1"/>
  <c r="P52" i="1"/>
  <c r="T37" i="1"/>
  <c r="Q38" i="1"/>
  <c r="P39" i="1"/>
  <c r="Q39" i="1" s="1"/>
  <c r="E31" i="1" l="1"/>
  <c r="E30" i="1"/>
  <c r="T38" i="1"/>
  <c r="S39" i="1"/>
</calcChain>
</file>

<file path=xl/sharedStrings.xml><?xml version="1.0" encoding="utf-8"?>
<sst xmlns="http://schemas.openxmlformats.org/spreadsheetml/2006/main" count="119" uniqueCount="84">
  <si>
    <t>warmte 80 graden</t>
  </si>
  <si>
    <t>Processen/vloeistof</t>
  </si>
  <si>
    <t>Chemie</t>
  </si>
  <si>
    <t>shares</t>
  </si>
  <si>
    <t>Totaal rookgassen</t>
  </si>
  <si>
    <t>Overige warmte</t>
  </si>
  <si>
    <t>Kunstmest</t>
  </si>
  <si>
    <t>Totale warmtevraag ETM (PJ)</t>
  </si>
  <si>
    <t>Totale warmtevraag rapport (PJ)</t>
  </si>
  <si>
    <t>Demand Haber-Bosch</t>
  </si>
  <si>
    <t>shares t.o.v. HB</t>
  </si>
  <si>
    <t>Rapport</t>
  </si>
  <si>
    <t>Totaal gemodelleerde restwarmte chemie</t>
  </si>
  <si>
    <t>Raffinaderijen</t>
  </si>
  <si>
    <t>Finaal energiebruik rapport</t>
  </si>
  <si>
    <t>Finaal energiebruik ETM</t>
  </si>
  <si>
    <t>Warmtevraag ETM</t>
  </si>
  <si>
    <t>Aangenomen warmtevraag rapport</t>
  </si>
  <si>
    <t>Totaal rookgassenwarmte (80C)</t>
  </si>
  <si>
    <t>Processen/vloeistof (80C)</t>
  </si>
  <si>
    <t>Datacenters</t>
  </si>
  <si>
    <t>PUE</t>
  </si>
  <si>
    <t>Elektriciteit naar servers</t>
  </si>
  <si>
    <t>Dus bruikbare warmte</t>
  </si>
  <si>
    <t>restwarmte (PJ)</t>
  </si>
  <si>
    <t>Restwarmtebenutting. Potentiëlen, besparing, alternatieven (ECN, 2011) p.35-38</t>
  </si>
  <si>
    <t>Omdat de kunstmestindustrie uitvoeriger is gemodelleerd in het ETM dan de chemie, hebben we meer bewerkingstappen moeten uitvoeren om de shares te bepalen</t>
  </si>
  <si>
    <t>Opmerkingen:</t>
  </si>
  <si>
    <t>De restwarmtepotenties voor de kunstmestindustrie zijn gelijk getrokken aan de chemie (o.b.v. interview Wouter Wetzels TNO)</t>
  </si>
  <si>
    <t xml:space="preserve">Residual heat from chemical sector [% of useful heat demand] </t>
  </si>
  <si>
    <t>Residual heat from flue gasses</t>
  </si>
  <si>
    <t>%</t>
  </si>
  <si>
    <t>Residual heat from processes</t>
  </si>
  <si>
    <t>Heat that cannot be recovered</t>
  </si>
  <si>
    <t xml:space="preserve">Residual heat from refineries [% of useful heat demand] </t>
  </si>
  <si>
    <t xml:space="preserve">Residual heat from fertilizer industry [% of useful heat demand] </t>
  </si>
  <si>
    <t xml:space="preserve">Residual heat from ICT [% of useful electricity demand] </t>
  </si>
  <si>
    <t>Residual heat from servers</t>
  </si>
  <si>
    <t>Source</t>
  </si>
  <si>
    <t>Value</t>
  </si>
  <si>
    <t>Unit</t>
  </si>
  <si>
    <t>factor</t>
  </si>
  <si>
    <t>Cover Sheet</t>
  </si>
  <si>
    <t>Document</t>
  </si>
  <si>
    <t>Author</t>
  </si>
  <si>
    <t>Organization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</si>
  <si>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</si>
  <si>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</si>
  <si>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</si>
  <si>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</si>
  <si>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</si>
  <si>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</si>
  <si>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</si>
  <si>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</si>
  <si>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</si>
  <si>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</si>
  <si>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</si>
  <si>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</si>
  <si>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</si>
  <si>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</si>
  <si>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</si>
  <si>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</si>
  <si>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Koen van Bemmelen</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</si>
  <si>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</si>
  <si>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Attribute</t>
  </si>
  <si>
    <t>Definition</t>
  </si>
  <si>
    <t>Technical</t>
  </si>
  <si>
    <t>See Research Data</t>
  </si>
  <si>
    <t>Outcomes (see detailed calculations to the right)</t>
  </si>
  <si>
    <t>Values</t>
  </si>
  <si>
    <t>Comments</t>
  </si>
  <si>
    <t>ECN</t>
  </si>
  <si>
    <t>Definition on the sources</t>
  </si>
  <si>
    <t>Type</t>
  </si>
  <si>
    <t>Country</t>
  </si>
  <si>
    <t>Date published</t>
  </si>
  <si>
    <t>Subject year</t>
  </si>
  <si>
    <t>Date retrieved</t>
  </si>
  <si>
    <t>ETM Library URL</t>
  </si>
  <si>
    <t>Link</t>
  </si>
  <si>
    <t>Total useable residual heat</t>
  </si>
  <si>
    <t xml:space="preserve">https://publicaties.ecn.nl/ECN-E--11-058 </t>
  </si>
  <si>
    <t>industry_useful_demand_for_other_ict_electricity</t>
  </si>
  <si>
    <t>output.residual_heat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</si>
</sst>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0000000000"/>
    <numFmt numFmtId="165" formatCode="0.0"/>
    <numFmt numFmtId="166" formatCode="0.0000"/>
    <numFmt numFmtId="167" formatCode="0.000"/>
    <numFmt numFmtId="168" formatCode="0.0%"/>
  </numFmts>
  <fonts count="13" x14ac:knownFonts="1">
    <font>
      <sz val="12"/>
      <color theme="1"/>
      <name val="Calibri"/>
      <family val="2"/>
      <scheme val="minor"/>
    </font>
    <font>
      <sz val="12"/>
      <color theme="4"/>
      <name val="Calibri"/>
      <family val="2"/>
      <scheme val="minor"/>
    </font>
    <font>
      <sz val="12"/>
      <color rgb="FFC00000"/>
      <name val="Calibri"/>
      <family val="2"/>
      <scheme val="minor"/>
    </font>
    <font>
      <b/>
      <sz val="12"/>
      <color theme="1"/>
      <name val="Calibri"/>
      <family val="2"/>
      <scheme val="minor"/>
    </font>
    <font>
      <sz val="12"/>
      <color theme="1"/>
      <name val="Calibri"/>
      <family val="2"/>
      <scheme val="minor"/>
    </font>
    <font>
      <b/>
      <sz val="18"/>
      <color rgb="FF000000"/>
      <name val="Calibri"/>
      <family val="2"/>
      <scheme val="minor"/>
    </font>
    <font>
      <u/>
      <sz val="12"/>
      <color theme="1"/>
      <name val="Calibri"/>
      <family val="2"/>
      <scheme val="minor"/>
    </font>
    <font>
      <sz val="12"/>
      <color rgb="FF000000"/>
      <name val="Calibri"/>
      <family val="2"/>
      <scheme val="minor"/>
    </font>
    <font>
      <b/>
      <sz val="16"/>
      <color rgb="FF1F497D"/>
      <name val="Calibri"/>
      <family val="2"/>
      <scheme val="minor"/>
    </font>
    <font>
      <b/>
      <sz val="12"/>
      <color rgb="FF000000"/>
      <name val="Calibri"/>
      <family val="2"/>
      <scheme val="minor"/>
    </font>
    <font>
      <b/>
      <sz val="11"/>
      <color rgb="FF000000"/>
      <name val="Calibri"/>
      <family val="2"/>
      <scheme val="minor"/>
    </font>
    <font>
      <i/>
      <sz val="12"/>
      <color theme="1"/>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indexed="64"/>
      </bottom>
      <diagonal/>
    </border>
  </borders>
  <cellStyleXfs count="2">
    <xf numFmtId="0" fontId="0" fillId="0" borderId="0"/>
    <xf numFmtId="9" fontId="4" fillId="0" borderId="0" applyFont="0" applyFill="0" applyBorder="0" applyAlignment="0" applyProtection="0"/>
  </cellStyleXfs>
  <cellXfs count="107">
    <xf numFmtId="0" fontId="0" fillId="0" borderId="0" xfId="0"/>
    <xf numFmtId="0" fontId="3" fillId="0" borderId="0" xfId="0" applyFont="1"/>
    <xf numFmtId="0" fontId="0" fillId="0" borderId="1" xfId="0" applyBorder="1"/>
    <xf numFmtId="0" fontId="3" fillId="0" borderId="2" xfId="0" applyFont="1" applyBorder="1"/>
    <xf numFmtId="0" fontId="0" fillId="0" borderId="3" xfId="0" applyBorder="1"/>
    <xf numFmtId="0" fontId="0" fillId="0" borderId="4" xfId="0" applyBorder="1"/>
    <xf numFmtId="164" fontId="0" fillId="0" borderId="0" xfId="0" applyNumberFormat="1"/>
    <xf numFmtId="0" fontId="0" fillId="0" borderId="5" xfId="0" applyBorder="1"/>
    <xf numFmtId="9" fontId="2" fillId="0" borderId="0" xfId="1" applyFont="1" applyBorder="1"/>
    <xf numFmtId="2" fontId="0" fillId="0" borderId="0" xfId="0" applyNumberFormat="1"/>
    <xf numFmtId="2" fontId="1" fillId="0" borderId="5" xfId="0" applyNumberFormat="1" applyFont="1" applyBorder="1"/>
    <xf numFmtId="9" fontId="0" fillId="0" borderId="0" xfId="1" applyFont="1" applyBorder="1"/>
    <xf numFmtId="0" fontId="0" fillId="0" borderId="6" xfId="0" applyBorder="1"/>
    <xf numFmtId="0" fontId="0" fillId="0" borderId="7" xfId="0" applyBorder="1"/>
    <xf numFmtId="0" fontId="0" fillId="0" borderId="8" xfId="0" applyBorder="1"/>
    <xf numFmtId="0" fontId="3" fillId="0" borderId="1" xfId="0" applyFont="1" applyBorder="1"/>
    <xf numFmtId="0" fontId="0" fillId="0" borderId="2" xfId="0" applyBorder="1"/>
    <xf numFmtId="165" fontId="0" fillId="0" borderId="0" xfId="0" applyNumberFormat="1"/>
    <xf numFmtId="164" fontId="0" fillId="0" borderId="5" xfId="0" applyNumberFormat="1" applyBorder="1"/>
    <xf numFmtId="9" fontId="2" fillId="0" borderId="5" xfId="1" applyFont="1" applyBorder="1"/>
    <xf numFmtId="9" fontId="2" fillId="0" borderId="8" xfId="1" applyFont="1" applyBorder="1"/>
    <xf numFmtId="9" fontId="0" fillId="0" borderId="5" xfId="1" applyFont="1" applyBorder="1"/>
    <xf numFmtId="0" fontId="5" fillId="0" borderId="0" xfId="0" applyFont="1"/>
    <xf numFmtId="0" fontId="0" fillId="2" borderId="0" xfId="0" applyFill="1"/>
    <xf numFmtId="1" fontId="0" fillId="2" borderId="0" xfId="0" applyNumberFormat="1" applyFill="1"/>
    <xf numFmtId="9" fontId="0" fillId="2" borderId="9" xfId="1" applyFont="1" applyFill="1" applyBorder="1"/>
    <xf numFmtId="9" fontId="0" fillId="2" borderId="0" xfId="1" applyFont="1" applyFill="1" applyBorder="1"/>
    <xf numFmtId="0" fontId="6" fillId="2" borderId="0" xfId="0" applyFont="1" applyFill="1"/>
    <xf numFmtId="0" fontId="7" fillId="3" borderId="1" xfId="0" applyFont="1" applyFill="1" applyBorder="1"/>
    <xf numFmtId="0" fontId="7" fillId="3" borderId="2" xfId="0" applyFont="1" applyFill="1" applyBorder="1"/>
    <xf numFmtId="0" fontId="4" fillId="2" borderId="2" xfId="0" applyFont="1" applyFill="1" applyBorder="1"/>
    <xf numFmtId="0" fontId="7" fillId="3" borderId="4" xfId="0" applyFont="1" applyFill="1" applyBorder="1"/>
    <xf numFmtId="0" fontId="8" fillId="3" borderId="0" xfId="0" applyFont="1" applyFill="1"/>
    <xf numFmtId="0" fontId="4" fillId="2" borderId="0" xfId="0" applyFont="1" applyFill="1"/>
    <xf numFmtId="0" fontId="7" fillId="3" borderId="0" xfId="0" applyFont="1" applyFill="1"/>
    <xf numFmtId="0" fontId="9" fillId="3" borderId="1" xfId="0" applyFont="1" applyFill="1" applyBorder="1"/>
    <xf numFmtId="0" fontId="7" fillId="3" borderId="3" xfId="0" applyFont="1" applyFill="1" applyBorder="1"/>
    <xf numFmtId="0" fontId="10" fillId="3" borderId="4" xfId="0" applyFont="1" applyFill="1" applyBorder="1" applyAlignment="1">
      <alignment vertical="center"/>
    </xf>
    <xf numFmtId="49" fontId="7" fillId="2" borderId="5" xfId="0" applyNumberFormat="1" applyFont="1" applyFill="1" applyBorder="1" applyAlignment="1">
      <alignment horizontal="left"/>
    </xf>
    <xf numFmtId="0" fontId="10" fillId="3" borderId="6" xfId="0" applyFont="1" applyFill="1" applyBorder="1" applyAlignment="1">
      <alignment vertical="center"/>
    </xf>
    <xf numFmtId="0" fontId="7" fillId="3" borderId="8" xfId="0" applyFont="1" applyFill="1" applyBorder="1"/>
    <xf numFmtId="0" fontId="3" fillId="2" borderId="1" xfId="0" applyFont="1" applyFill="1" applyBorder="1"/>
    <xf numFmtId="0" fontId="3" fillId="2" borderId="4" xfId="0" applyFont="1" applyFill="1" applyBorder="1"/>
    <xf numFmtId="0" fontId="11" fillId="2" borderId="0" xfId="0" applyFont="1" applyFill="1"/>
    <xf numFmtId="0" fontId="3" fillId="2" borderId="0" xfId="0" applyFont="1" applyFill="1"/>
    <xf numFmtId="0" fontId="4" fillId="2" borderId="10" xfId="0" applyFont="1" applyFill="1" applyBorder="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2" borderId="4" xfId="0" applyFont="1" applyFill="1" applyBorder="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4" fillId="2" borderId="11" xfId="0" applyFont="1" applyFill="1" applyBorder="1"/>
    <xf numFmtId="0" fontId="3" fillId="2" borderId="12" xfId="0" applyFont="1" applyFill="1" applyBorder="1"/>
    <xf numFmtId="0" fontId="4" fillId="2" borderId="13" xfId="0" applyFont="1" applyFill="1" applyBorder="1"/>
    <xf numFmtId="0" fontId="3" fillId="0" borderId="14" xfId="0" applyFont="1" applyBorder="1"/>
    <xf numFmtId="0" fontId="3" fillId="0" borderId="7" xfId="0" applyFont="1" applyBorder="1"/>
    <xf numFmtId="0" fontId="9" fillId="0" borderId="7" xfId="0" applyFont="1" applyBorder="1"/>
    <xf numFmtId="0" fontId="3" fillId="2" borderId="7" xfId="0" applyFont="1" applyFill="1" applyBorder="1"/>
    <xf numFmtId="0" fontId="3" fillId="2" borderId="15" xfId="0" applyFont="1" applyFill="1" applyBorder="1"/>
    <xf numFmtId="0" fontId="3" fillId="2" borderId="16" xfId="0" applyFont="1" applyFill="1" applyBorder="1"/>
    <xf numFmtId="0" fontId="9" fillId="3" borderId="0" xfId="0" applyFont="1" applyFill="1"/>
    <xf numFmtId="0" fontId="3" fillId="2" borderId="17" xfId="0" applyFont="1" applyFill="1" applyBorder="1"/>
    <xf numFmtId="0" fontId="4" fillId="0" borderId="0" xfId="0" applyFont="1"/>
    <xf numFmtId="0" fontId="9" fillId="0" borderId="0" xfId="0" applyFont="1"/>
    <xf numFmtId="166" fontId="4" fillId="2" borderId="10" xfId="0" applyNumberFormat="1" applyFont="1" applyFill="1" applyBorder="1"/>
    <xf numFmtId="0" fontId="4" fillId="2" borderId="16" xfId="0" applyFont="1" applyFill="1" applyBorder="1"/>
    <xf numFmtId="0" fontId="4" fillId="2" borderId="18" xfId="0" applyFont="1" applyFill="1" applyBorder="1"/>
    <xf numFmtId="0" fontId="4" fillId="2" borderId="19" xfId="0" applyFont="1" applyFill="1" applyBorder="1"/>
    <xf numFmtId="0" fontId="4" fillId="2" borderId="20" xfId="0" applyFont="1" applyFill="1" applyBorder="1"/>
    <xf numFmtId="0" fontId="4" fillId="2" borderId="12" xfId="0" applyFont="1" applyFill="1" applyBorder="1"/>
    <xf numFmtId="0" fontId="3" fillId="2" borderId="7" xfId="0" applyFont="1" applyFill="1" applyBorder="1" applyAlignment="1">
      <alignment vertical="center"/>
    </xf>
    <xf numFmtId="0" fontId="3" fillId="2" borderId="0" xfId="0" applyFont="1" applyFill="1" applyAlignment="1">
      <alignment vertical="center"/>
    </xf>
    <xf numFmtId="10" fontId="4" fillId="2" borderId="0" xfId="0" applyNumberFormat="1" applyFont="1" applyFill="1" applyAlignment="1">
      <alignment horizontal="left" vertical="center" indent="2"/>
    </xf>
    <xf numFmtId="2" fontId="4" fillId="2" borderId="0" xfId="0" applyNumberFormat="1" applyFont="1" applyFill="1" applyAlignment="1">
      <alignment horizontal="right" vertical="center"/>
    </xf>
    <xf numFmtId="0" fontId="3" fillId="2" borderId="0" xfId="0" applyFont="1" applyFill="1" applyAlignment="1">
      <alignment horizontal="left" vertical="center"/>
    </xf>
    <xf numFmtId="1" fontId="3" fillId="2" borderId="0" xfId="0" applyNumberFormat="1" applyFont="1" applyFill="1" applyAlignment="1">
      <alignment horizontal="right" vertical="center"/>
    </xf>
    <xf numFmtId="167" fontId="4" fillId="2" borderId="0" xfId="0" applyNumberFormat="1" applyFont="1" applyFill="1" applyAlignment="1">
      <alignment vertical="center"/>
    </xf>
    <xf numFmtId="166" fontId="4" fillId="2" borderId="10" xfId="0" applyNumberFormat="1" applyFont="1" applyFill="1" applyBorder="1" applyAlignment="1">
      <alignment horizontal="right" vertical="center"/>
    </xf>
    <xf numFmtId="0" fontId="4" fillId="2" borderId="0" xfId="0" applyFont="1" applyFill="1" applyAlignment="1">
      <alignment horizontal="left" vertical="center" indent="2"/>
    </xf>
    <xf numFmtId="49" fontId="4" fillId="2" borderId="0" xfId="0" applyNumberFormat="1" applyFont="1" applyFill="1"/>
    <xf numFmtId="49" fontId="4" fillId="2" borderId="12" xfId="0" applyNumberFormat="1" applyFont="1" applyFill="1" applyBorder="1"/>
    <xf numFmtId="49" fontId="3" fillId="2" borderId="0" xfId="0" applyNumberFormat="1" applyFont="1" applyFill="1"/>
    <xf numFmtId="0" fontId="4" fillId="2" borderId="14" xfId="0" applyFont="1" applyFill="1" applyBorder="1"/>
    <xf numFmtId="49" fontId="3" fillId="2" borderId="7" xfId="0" applyNumberFormat="1" applyFont="1" applyFill="1" applyBorder="1"/>
    <xf numFmtId="9" fontId="0" fillId="0" borderId="0" xfId="0" applyNumberFormat="1"/>
    <xf numFmtId="0" fontId="0" fillId="2" borderId="7" xfId="0" applyFill="1" applyBorder="1"/>
    <xf numFmtId="1" fontId="0" fillId="2" borderId="7" xfId="0" applyNumberFormat="1" applyFill="1" applyBorder="1"/>
    <xf numFmtId="9" fontId="0" fillId="2" borderId="21" xfId="1" applyFont="1" applyFill="1" applyBorder="1"/>
    <xf numFmtId="9" fontId="3" fillId="2" borderId="0" xfId="1" applyFont="1" applyFill="1" applyBorder="1"/>
    <xf numFmtId="168" fontId="0" fillId="2" borderId="0" xfId="1" applyNumberFormat="1" applyFont="1" applyFill="1" applyBorder="1"/>
    <xf numFmtId="168" fontId="3" fillId="2" borderId="0" xfId="1" applyNumberFormat="1" applyFont="1" applyFill="1" applyBorder="1"/>
    <xf numFmtId="166" fontId="4" fillId="0" borderId="0" xfId="0" applyNumberFormat="1" applyFont="1" applyAlignment="1">
      <alignment horizontal="right" vertical="center"/>
    </xf>
    <xf numFmtId="0" fontId="12" fillId="12" borderId="1" xfId="0" applyFont="1" applyFill="1" applyBorder="1" applyAlignment="1">
      <alignment horizontal="left" vertical="top" wrapText="1"/>
    </xf>
    <xf numFmtId="0" fontId="12" fillId="12" borderId="2" xfId="0" applyFont="1" applyFill="1" applyBorder="1" applyAlignment="1">
      <alignment horizontal="left" vertical="top" wrapText="1"/>
    </xf>
    <xf numFmtId="0" fontId="12" fillId="12" borderId="3" xfId="0" applyFont="1" applyFill="1" applyBorder="1" applyAlignment="1">
      <alignment horizontal="left" vertical="top" wrapText="1"/>
    </xf>
    <xf numFmtId="0" fontId="12" fillId="12" borderId="4" xfId="0" applyFont="1" applyFill="1" applyBorder="1" applyAlignment="1">
      <alignment horizontal="left" vertical="top" wrapText="1"/>
    </xf>
    <xf numFmtId="0" fontId="12" fillId="12" borderId="0" xfId="0" applyFont="1" applyFill="1" applyAlignment="1">
      <alignment horizontal="left" vertical="top" wrapText="1"/>
    </xf>
    <xf numFmtId="0" fontId="12" fillId="12" borderId="5" xfId="0" applyFont="1" applyFill="1" applyBorder="1" applyAlignment="1">
      <alignment horizontal="left" vertical="top" wrapText="1"/>
    </xf>
    <xf numFmtId="0" fontId="12" fillId="12" borderId="6" xfId="0" applyFont="1" applyFill="1" applyBorder="1" applyAlignment="1">
      <alignment horizontal="left" vertical="top" wrapText="1"/>
    </xf>
    <xf numFmtId="0" fontId="12" fillId="12" borderId="7" xfId="0" applyFont="1" applyFill="1" applyBorder="1" applyAlignment="1">
      <alignment horizontal="left" vertical="top" wrapText="1"/>
    </xf>
    <xf numFmtId="0" fontId="12" fillId="12" borderId="8" xfId="0" applyFont="1" applyFill="1" applyBorder="1" applyAlignment="1">
      <alignment horizontal="left" vertical="top" wrapText="1"/>
    </xf>
    <xf numFmtId="0" fontId="3" fillId="0" borderId="2" xfId="0" applyFont="1" applyBorder="1" applyAlignment="1">
      <alignment horizontal="center"/>
    </xf>
    <xf numFmtId="166" fontId="4" fillId="2" borderId="0" xfId="0" applyNumberFormat="1" applyFont="1" applyFill="1" applyBorder="1" applyAlignment="1">
      <alignment horizontal="right"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127000</xdr:colOff>
      <xdr:row>2</xdr:row>
      <xdr:rowOff>152400</xdr:rowOff>
    </xdr:from>
    <xdr:to>
      <xdr:col>19</xdr:col>
      <xdr:colOff>742422</xdr:colOff>
      <xdr:row>28</xdr:row>
      <xdr:rowOff>38100</xdr:rowOff>
    </xdr:to>
    <xdr:pic>
      <xdr:nvPicPr>
        <xdr:cNvPr id="2" name="Picture 1">
          <a:extLst>
            <a:ext uri="{FF2B5EF4-FFF2-40B4-BE49-F238E27FC236}">
              <a16:creationId xmlns:a16="http://schemas.microsoft.com/office/drawing/2014/main" id="{D0E5E0E4-6779-3545-97E6-91472EFA369C}"/>
            </a:ext>
          </a:extLst>
        </xdr:cNvPr>
        <xdr:cNvPicPr>
          <a:picLocks noChangeAspect="1"/>
        </xdr:cNvPicPr>
      </xdr:nvPicPr>
      <xdr:blipFill>
        <a:blip xmlns:r="http://schemas.openxmlformats.org/officeDocument/2006/relationships" r:embed="rId1"/>
        <a:stretch>
          <a:fillRect/>
        </a:stretch>
      </xdr:blipFill>
      <xdr:spPr>
        <a:xfrm>
          <a:off x="952500" y="660400"/>
          <a:ext cx="7968722" cy="5245100"/>
        </a:xfrm>
        <a:prstGeom prst="rect">
          <a:avLst/>
        </a:prstGeom>
      </xdr:spPr>
    </xdr:pic>
    <xdr:clientData/>
  </xdr:twoCellAnchor>
  <xdr:twoCellAnchor>
    <xdr:from>
      <xdr:col>1</xdr:col>
      <xdr:colOff>0</xdr:colOff>
      <xdr:row>1</xdr:row>
      <xdr:rowOff>0</xdr:rowOff>
    </xdr:from>
    <xdr:to>
      <xdr:col>11</xdr:col>
      <xdr:colOff>584200</xdr:colOff>
      <xdr:row>10</xdr:row>
      <xdr:rowOff>127000</xdr:rowOff>
    </xdr:to>
    <xdr:sp macro="" textlink="">
      <xdr:nvSpPr>
        <xdr:cNvPr id="4" name="TextBox 3">
          <a:extLst>
            <a:ext uri="{FF2B5EF4-FFF2-40B4-BE49-F238E27FC236}">
              <a16:creationId xmlns:a16="http://schemas.microsoft.com/office/drawing/2014/main" id="{B55D2F93-D0AD-F349-A426-3CB0CCE1EB41}"/>
            </a:ext>
          </a:extLst>
        </xdr:cNvPr>
        <xdr:cNvSpPr txBox="1"/>
      </xdr:nvSpPr>
      <xdr:spPr>
        <a:xfrm>
          <a:off x="825500" y="203200"/>
          <a:ext cx="883920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analysis calculates</a:t>
          </a:r>
          <a:r>
            <a:rPr lang="en-GB" sz="1100" baseline="0"/>
            <a:t> the potential residual heat shares for the following industrial sectors:</a:t>
          </a:r>
        </a:p>
        <a:p>
          <a:r>
            <a:rPr lang="en-GB" sz="1100" baseline="0"/>
            <a:t>- chemical industry</a:t>
          </a:r>
        </a:p>
        <a:p>
          <a:r>
            <a:rPr lang="en-GB" sz="1100" baseline="0"/>
            <a:t>- refineries</a:t>
          </a:r>
        </a:p>
        <a:p>
          <a:r>
            <a:rPr lang="en-GB" sz="1100" baseline="0"/>
            <a:t>- fertilizers</a:t>
          </a:r>
        </a:p>
        <a:p>
          <a:r>
            <a:rPr lang="en-GB" sz="1100" baseline="0"/>
            <a:t>- ICT</a:t>
          </a:r>
        </a:p>
        <a:p>
          <a:endParaRPr lang="en-GB" sz="1100" baseline="0"/>
        </a:p>
        <a:p>
          <a:r>
            <a:rPr lang="en-GB" sz="1100" baseline="0"/>
            <a:t>The potential shares are based on this report: </a:t>
          </a:r>
          <a:r>
            <a:rPr lang="en-GB"/>
            <a:t>Restwarmtebenutting. Potentiëlen, besparing, alternatieven (ECN, 2011)</a:t>
          </a:r>
          <a:br>
            <a:rPr lang="en-GB"/>
          </a:br>
          <a:r>
            <a:rPr lang="en-GB"/>
            <a:t>Link: https://publicaties.ecn.nl/ECN-E--11-058</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Author</a:t>
          </a:r>
          <a:r>
            <a:rPr lang="en-GB"/>
            <a:t> </a:t>
          </a:r>
          <a:r>
            <a:rPr lang="en-GB" sz="1100" b="0" i="0" u="none" strike="noStrike">
              <a:solidFill>
                <a:schemeClr val="dk1"/>
              </a:solidFill>
              <a:effectLst/>
              <a:latin typeface="+mn-lt"/>
              <a:ea typeface="+mn-ea"/>
              <a:cs typeface="+mn-cs"/>
            </a:rPr>
            <a:t>Marlieke Verweij</a:t>
          </a:r>
          <a:r>
            <a:rPr lang="en-GB"/>
            <a:t> </a:t>
          </a:r>
        </a:p>
        <a:p>
          <a:r>
            <a:rPr lang="en-GB" sz="1100" b="1" i="0" u="none" strike="noStrike">
              <a:solidFill>
                <a:schemeClr val="dk1"/>
              </a:solidFill>
              <a:effectLst/>
              <a:latin typeface="+mn-lt"/>
              <a:ea typeface="+mn-ea"/>
              <a:cs typeface="+mn-cs"/>
            </a:rPr>
            <a:t>Organization</a:t>
          </a:r>
          <a:r>
            <a:rPr lang="en-GB"/>
            <a:t> </a:t>
          </a:r>
          <a:r>
            <a:rPr lang="en-GB" sz="1100" b="0" i="0" u="none" strike="noStrike">
              <a:solidFill>
                <a:schemeClr val="dk1"/>
              </a:solidFill>
              <a:effectLst/>
              <a:latin typeface="+mn-lt"/>
              <a:ea typeface="+mn-ea"/>
              <a:cs typeface="+mn-cs"/>
            </a:rPr>
            <a:t>Quintel Intelligence</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62E80-F594-8142-8F3B-2DF2EF7D168D}">
  <dimension ref="A1:C23"/>
  <sheetViews>
    <sheetView workbookViewId="0">
      <selection activeCell="C4" sqref="C4"/>
    </sheetView>
  </sheetViews>
  <sheetFormatPr baseColWidth="10" defaultColWidth="12.5" defaultRowHeight="16" x14ac:dyDescent="0.2"/>
  <cols>
    <col min="1" max="1" width="4" style="50" customWidth="1"/>
    <col min="2" max="2" width="13.33203125" style="33" customWidth="1"/>
    <col min="3" max="3" width="44.83203125" style="33" customWidth="1"/>
    <col min="4" max="16384" width="12.5" style="33"/>
  </cols>
  <sheetData>
    <row r="1" spans="1:3" s="30" customFormat="1" x14ac:dyDescent="0.2">
      <c r="A1" s="28"/>
      <c r="B1" s="29"/>
      <c r="C1" s="29"/>
    </row>
    <row r="2" spans="1:3" ht="21" x14ac:dyDescent="0.25">
      <c r="A2" s="31"/>
      <c r="B2" s="32" t="s">
        <v>42</v>
      </c>
      <c r="C2" s="32"/>
    </row>
    <row r="3" spans="1:3" x14ac:dyDescent="0.2">
      <c r="A3" s="31"/>
      <c r="B3" s="34"/>
      <c r="C3" s="34"/>
    </row>
    <row r="4" spans="1:3" x14ac:dyDescent="0.2">
      <c r="A4" s="31"/>
      <c r="B4" s="35" t="s">
        <v>43</v>
      </c>
      <c r="C4" s="36" t="s">
        <v>82</v>
      </c>
    </row>
    <row r="5" spans="1:3" x14ac:dyDescent="0.2">
      <c r="A5" s="31"/>
      <c r="B5" s="37" t="s">
        <v>44</v>
      </c>
      <c r="C5" s="38" t="s">
        <v>62</v>
      </c>
    </row>
    <row r="6" spans="1:3" x14ac:dyDescent="0.2">
      <c r="A6" s="31"/>
      <c r="B6" s="39" t="s">
        <v>45</v>
      </c>
      <c r="C6" s="40" t="s">
        <v>46</v>
      </c>
    </row>
    <row r="7" spans="1:3" x14ac:dyDescent="0.2">
      <c r="A7" s="31"/>
      <c r="B7" s="34"/>
      <c r="C7" s="34"/>
    </row>
    <row r="8" spans="1:3" x14ac:dyDescent="0.2">
      <c r="A8" s="31"/>
      <c r="B8" s="34"/>
      <c r="C8" s="34"/>
    </row>
    <row r="9" spans="1:3" x14ac:dyDescent="0.2">
      <c r="A9" s="31"/>
      <c r="B9" s="41" t="s">
        <v>47</v>
      </c>
      <c r="C9" s="30"/>
    </row>
    <row r="10" spans="1:3" x14ac:dyDescent="0.2">
      <c r="A10" s="31"/>
      <c r="B10" s="42"/>
    </row>
    <row r="11" spans="1:3" x14ac:dyDescent="0.2">
      <c r="A11" s="31"/>
      <c r="B11" s="42" t="s">
        <v>48</v>
      </c>
      <c r="C11" s="43" t="s">
        <v>49</v>
      </c>
    </row>
    <row r="12" spans="1:3" ht="17" thickBot="1" x14ac:dyDescent="0.25">
      <c r="A12" s="31"/>
      <c r="B12" s="42"/>
      <c r="C12" s="44" t="s">
        <v>50</v>
      </c>
    </row>
    <row r="13" spans="1:3" ht="17" thickBot="1" x14ac:dyDescent="0.25">
      <c r="A13" s="31"/>
      <c r="B13" s="42"/>
      <c r="C13" s="45" t="s">
        <v>51</v>
      </c>
    </row>
    <row r="14" spans="1:3" x14ac:dyDescent="0.2">
      <c r="A14" s="31"/>
      <c r="B14" s="42"/>
      <c r="C14" s="33" t="s">
        <v>52</v>
      </c>
    </row>
    <row r="15" spans="1:3" x14ac:dyDescent="0.2">
      <c r="A15" s="31"/>
      <c r="B15" s="42"/>
    </row>
    <row r="16" spans="1:3" x14ac:dyDescent="0.2">
      <c r="A16" s="31"/>
      <c r="B16" s="42" t="s">
        <v>53</v>
      </c>
      <c r="C16" s="46" t="s">
        <v>54</v>
      </c>
    </row>
    <row r="17" spans="1:3" x14ac:dyDescent="0.2">
      <c r="A17" s="31"/>
      <c r="B17" s="42"/>
      <c r="C17" s="47" t="s">
        <v>55</v>
      </c>
    </row>
    <row r="18" spans="1:3" x14ac:dyDescent="0.2">
      <c r="A18" s="31"/>
      <c r="B18" s="42"/>
      <c r="C18" s="48" t="s">
        <v>56</v>
      </c>
    </row>
    <row r="19" spans="1:3" x14ac:dyDescent="0.2">
      <c r="A19" s="31"/>
      <c r="B19" s="42"/>
      <c r="C19" s="49" t="s">
        <v>57</v>
      </c>
    </row>
    <row r="20" spans="1:3" x14ac:dyDescent="0.2">
      <c r="A20" s="31"/>
      <c r="B20" s="50"/>
      <c r="C20" s="51" t="s">
        <v>58</v>
      </c>
    </row>
    <row r="21" spans="1:3" x14ac:dyDescent="0.2">
      <c r="A21" s="31"/>
      <c r="B21" s="50"/>
      <c r="C21" s="52" t="s">
        <v>59</v>
      </c>
    </row>
    <row r="22" spans="1:3" x14ac:dyDescent="0.2">
      <c r="A22" s="31"/>
      <c r="B22" s="50"/>
      <c r="C22" s="53" t="s">
        <v>60</v>
      </c>
    </row>
    <row r="23" spans="1:3" x14ac:dyDescent="0.2">
      <c r="B23" s="50"/>
      <c r="C23" s="54"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F7E4-C26F-5C4A-9036-37933CB5A11E}">
  <dimension ref="B2:L30"/>
  <sheetViews>
    <sheetView workbookViewId="0">
      <selection activeCell="C36" sqref="C36"/>
    </sheetView>
  </sheetViews>
  <sheetFormatPr baseColWidth="10" defaultColWidth="12.5" defaultRowHeight="16" x14ac:dyDescent="0.2"/>
  <cols>
    <col min="1" max="2" width="4" style="33" customWidth="1"/>
    <col min="3" max="3" width="42" style="33" customWidth="1"/>
    <col min="4" max="4" width="11" style="33" customWidth="1"/>
    <col min="5" max="5" width="18" style="33" customWidth="1"/>
    <col min="6" max="6" width="5.1640625" style="33" customWidth="1"/>
    <col min="7" max="7" width="39.6640625" style="33" customWidth="1"/>
    <col min="8" max="8" width="6" style="33" customWidth="1"/>
    <col min="9" max="9" width="49.5" style="33" customWidth="1"/>
    <col min="10" max="10" width="6.33203125" style="33" customWidth="1"/>
    <col min="11" max="16384" width="12.5" style="33"/>
  </cols>
  <sheetData>
    <row r="2" spans="2:12" x14ac:dyDescent="0.2">
      <c r="B2" s="96" t="s">
        <v>63</v>
      </c>
      <c r="C2" s="97"/>
      <c r="D2" s="97"/>
      <c r="E2" s="98"/>
    </row>
    <row r="3" spans="2:12" x14ac:dyDescent="0.2">
      <c r="B3" s="99"/>
      <c r="C3" s="100"/>
      <c r="D3" s="100"/>
      <c r="E3" s="101"/>
    </row>
    <row r="4" spans="2:12" x14ac:dyDescent="0.2">
      <c r="B4" s="99"/>
      <c r="C4" s="100"/>
      <c r="D4" s="100"/>
      <c r="E4" s="101"/>
    </row>
    <row r="5" spans="2:12" ht="36" customHeight="1" x14ac:dyDescent="0.2">
      <c r="B5" s="102"/>
      <c r="C5" s="103"/>
      <c r="D5" s="103"/>
      <c r="E5" s="104"/>
    </row>
    <row r="7" spans="2:12" ht="17" thickBot="1" x14ac:dyDescent="0.25"/>
    <row r="8" spans="2:12" x14ac:dyDescent="0.2">
      <c r="B8" s="55"/>
      <c r="C8" s="56"/>
      <c r="D8" s="56"/>
      <c r="E8" s="56"/>
      <c r="F8" s="56"/>
      <c r="G8" s="56"/>
      <c r="H8" s="56"/>
      <c r="I8" s="56"/>
      <c r="J8" s="57"/>
    </row>
    <row r="9" spans="2:12" s="44" customFormat="1" x14ac:dyDescent="0.2">
      <c r="B9" s="58"/>
      <c r="C9" s="59" t="s">
        <v>64</v>
      </c>
      <c r="D9" s="60" t="s">
        <v>40</v>
      </c>
      <c r="E9" s="61" t="s">
        <v>39</v>
      </c>
      <c r="F9" s="59"/>
      <c r="G9" s="59" t="s">
        <v>65</v>
      </c>
      <c r="H9" s="59"/>
      <c r="I9" s="59" t="s">
        <v>38</v>
      </c>
      <c r="J9" s="62"/>
    </row>
    <row r="10" spans="2:12" s="44" customFormat="1" x14ac:dyDescent="0.2">
      <c r="B10" s="63"/>
      <c r="D10" s="64"/>
      <c r="J10" s="65"/>
    </row>
    <row r="11" spans="2:12" s="44" customFormat="1" ht="17" thickBot="1" x14ac:dyDescent="0.25">
      <c r="B11" s="63"/>
      <c r="C11" s="44" t="s">
        <v>66</v>
      </c>
      <c r="D11" s="64"/>
      <c r="J11" s="65"/>
    </row>
    <row r="12" spans="2:12" s="44" customFormat="1" ht="17" thickBot="1" x14ac:dyDescent="0.25">
      <c r="B12" s="63"/>
      <c r="C12" s="66" t="s">
        <v>83</v>
      </c>
      <c r="D12" s="67"/>
      <c r="E12" s="68">
        <f>'Research data'!H6</f>
        <v>0.76923076923076916</v>
      </c>
      <c r="F12" s="66"/>
      <c r="G12" s="66"/>
      <c r="H12" s="1"/>
      <c r="I12" s="45" t="s">
        <v>67</v>
      </c>
      <c r="J12" s="65"/>
      <c r="L12" s="33"/>
    </row>
    <row r="13" spans="2:12" s="44" customFormat="1" ht="17" thickBot="1" x14ac:dyDescent="0.25">
      <c r="B13" s="70"/>
      <c r="C13" s="71"/>
      <c r="D13" s="71"/>
      <c r="E13" s="71"/>
      <c r="F13" s="71"/>
      <c r="G13" s="71"/>
      <c r="H13" s="71"/>
      <c r="I13" s="71"/>
      <c r="J13" s="72"/>
      <c r="L13" s="33"/>
    </row>
    <row r="14" spans="2:12" x14ac:dyDescent="0.2">
      <c r="K14" s="44"/>
    </row>
    <row r="30" ht="15" customHeight="1" x14ac:dyDescent="0.2"/>
  </sheetData>
  <mergeCells count="1">
    <mergeCell ref="B2: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66B6-58A5-D44A-A6F0-3A80A0DCEF3D}">
  <dimension ref="B1:L9"/>
  <sheetViews>
    <sheetView workbookViewId="0">
      <selection activeCell="E47" sqref="E47"/>
    </sheetView>
  </sheetViews>
  <sheetFormatPr baseColWidth="10" defaultRowHeight="16" x14ac:dyDescent="0.2"/>
  <cols>
    <col min="3" max="3" width="35.33203125" customWidth="1"/>
    <col min="4" max="4" width="6.5" customWidth="1"/>
  </cols>
  <sheetData>
    <row r="1" spans="2:12" ht="17" thickBot="1" x14ac:dyDescent="0.25"/>
    <row r="2" spans="2:12" x14ac:dyDescent="0.2">
      <c r="B2" s="55"/>
      <c r="C2" s="73"/>
      <c r="D2" s="73"/>
      <c r="E2" s="73"/>
      <c r="F2" s="73"/>
      <c r="G2" s="73"/>
      <c r="H2" s="73"/>
      <c r="I2" s="73"/>
      <c r="J2" s="73"/>
      <c r="K2" s="73"/>
      <c r="L2" s="73"/>
    </row>
    <row r="3" spans="2:12" x14ac:dyDescent="0.2">
      <c r="B3" s="63"/>
      <c r="C3" s="74" t="s">
        <v>64</v>
      </c>
      <c r="D3" s="75"/>
      <c r="E3" s="75"/>
      <c r="F3" s="74" t="s">
        <v>40</v>
      </c>
      <c r="G3" s="74"/>
      <c r="H3" s="74" t="s">
        <v>69</v>
      </c>
      <c r="I3" s="74"/>
      <c r="J3" s="74" t="s">
        <v>71</v>
      </c>
      <c r="K3" s="74"/>
      <c r="L3" s="74" t="s">
        <v>70</v>
      </c>
    </row>
    <row r="4" spans="2:12" x14ac:dyDescent="0.2">
      <c r="B4" s="69"/>
      <c r="C4" s="76"/>
      <c r="D4" s="76"/>
      <c r="E4" s="76"/>
      <c r="F4" s="33"/>
      <c r="G4" s="33"/>
      <c r="H4" s="77"/>
      <c r="I4" s="77"/>
      <c r="J4" s="33"/>
      <c r="K4" s="33"/>
      <c r="L4" s="33"/>
    </row>
    <row r="5" spans="2:12" ht="17" thickBot="1" x14ac:dyDescent="0.25">
      <c r="B5" s="69"/>
      <c r="C5" s="78" t="s">
        <v>66</v>
      </c>
      <c r="D5" s="78"/>
      <c r="E5" s="78"/>
      <c r="F5" s="78"/>
      <c r="G5" s="78"/>
      <c r="H5" s="79"/>
      <c r="I5" s="79"/>
      <c r="J5" s="33"/>
      <c r="K5" s="33"/>
      <c r="L5" s="33"/>
    </row>
    <row r="6" spans="2:12" ht="17" thickBot="1" x14ac:dyDescent="0.25">
      <c r="B6" s="69"/>
      <c r="C6" s="82" t="s">
        <v>83</v>
      </c>
      <c r="D6" s="82"/>
      <c r="E6" s="82"/>
      <c r="F6" s="80" t="s">
        <v>41</v>
      </c>
      <c r="G6" s="80"/>
      <c r="H6" s="81">
        <f>J6</f>
        <v>0.76923076923076916</v>
      </c>
      <c r="I6" s="77"/>
      <c r="J6" s="81">
        <f>Notes!E35</f>
        <v>0.76923076923076916</v>
      </c>
      <c r="K6" s="33"/>
      <c r="L6" s="33"/>
    </row>
    <row r="7" spans="2:12" x14ac:dyDescent="0.2">
      <c r="B7" s="69"/>
      <c r="C7" s="82"/>
      <c r="D7" s="82"/>
      <c r="E7" s="82"/>
      <c r="F7" s="80"/>
      <c r="G7" s="80"/>
      <c r="H7" s="106"/>
      <c r="I7" s="77"/>
      <c r="K7" s="33"/>
      <c r="L7" s="33"/>
    </row>
    <row r="9" spans="2:12" x14ac:dyDescent="0.2">
      <c r="J9" s="9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F05BE-F283-C148-BAF5-2DA7AED42E68}">
  <dimension ref="A1:J7"/>
  <sheetViews>
    <sheetView workbookViewId="0">
      <selection activeCell="C8" sqref="C8"/>
    </sheetView>
  </sheetViews>
  <sheetFormatPr baseColWidth="10" defaultRowHeight="16" x14ac:dyDescent="0.2"/>
  <cols>
    <col min="1" max="2" width="10.83203125" style="23"/>
    <col min="3" max="3" width="22" style="23" bestFit="1" customWidth="1"/>
    <col min="4" max="4" width="14.5" style="23" bestFit="1" customWidth="1"/>
    <col min="5" max="7" width="10.83203125" style="23"/>
    <col min="8" max="8" width="13.1640625" style="23" bestFit="1" customWidth="1"/>
    <col min="9" max="16384" width="10.83203125" style="23"/>
  </cols>
  <sheetData>
    <row r="1" spans="1:10" ht="17" thickBot="1" x14ac:dyDescent="0.25">
      <c r="A1" s="33"/>
      <c r="B1" s="33"/>
      <c r="C1" s="33"/>
      <c r="D1" s="33"/>
      <c r="E1" s="33"/>
      <c r="F1" s="33"/>
      <c r="G1" s="33"/>
      <c r="H1" s="83"/>
      <c r="I1" s="83"/>
      <c r="J1" s="33"/>
    </row>
    <row r="2" spans="1:10" x14ac:dyDescent="0.2">
      <c r="A2" s="33"/>
      <c r="B2" s="55"/>
      <c r="C2" s="73"/>
      <c r="D2" s="73"/>
      <c r="E2" s="73"/>
      <c r="F2" s="73"/>
      <c r="G2" s="73"/>
      <c r="H2" s="84"/>
      <c r="I2" s="84"/>
      <c r="J2" s="73"/>
    </row>
    <row r="3" spans="1:10" x14ac:dyDescent="0.2">
      <c r="A3" s="33"/>
      <c r="B3" s="69"/>
      <c r="C3" s="44" t="s">
        <v>72</v>
      </c>
      <c r="D3" s="44"/>
      <c r="E3" s="44"/>
      <c r="F3" s="44"/>
      <c r="G3" s="44"/>
      <c r="H3" s="85"/>
      <c r="I3" s="85"/>
      <c r="J3" s="33"/>
    </row>
    <row r="4" spans="1:10" x14ac:dyDescent="0.2">
      <c r="A4" s="33"/>
      <c r="B4" s="69"/>
      <c r="C4" s="33"/>
      <c r="D4" s="33"/>
      <c r="E4" s="33"/>
      <c r="F4" s="33"/>
      <c r="G4" s="33"/>
      <c r="H4" s="83"/>
      <c r="I4" s="83"/>
      <c r="J4" s="33"/>
    </row>
    <row r="5" spans="1:10" x14ac:dyDescent="0.2">
      <c r="A5" s="33"/>
      <c r="B5" s="86"/>
      <c r="C5" s="61" t="s">
        <v>73</v>
      </c>
      <c r="D5" s="61" t="s">
        <v>38</v>
      </c>
      <c r="E5" s="61" t="s">
        <v>74</v>
      </c>
      <c r="F5" s="61" t="s">
        <v>75</v>
      </c>
      <c r="G5" s="61" t="s">
        <v>76</v>
      </c>
      <c r="H5" s="87" t="s">
        <v>77</v>
      </c>
      <c r="I5" s="87" t="s">
        <v>78</v>
      </c>
      <c r="J5" s="61" t="s">
        <v>79</v>
      </c>
    </row>
    <row r="6" spans="1:10" x14ac:dyDescent="0.2">
      <c r="A6" s="33"/>
      <c r="B6" s="69"/>
      <c r="C6" s="44"/>
      <c r="D6" s="44"/>
      <c r="E6" s="44"/>
      <c r="F6" s="44"/>
      <c r="G6" s="44"/>
      <c r="H6" s="85"/>
      <c r="I6" s="85"/>
      <c r="J6" s="44"/>
    </row>
    <row r="7" spans="1:10" x14ac:dyDescent="0.2">
      <c r="A7" s="33"/>
      <c r="B7" s="69"/>
      <c r="C7" s="33" t="s">
        <v>83</v>
      </c>
      <c r="D7" s="33" t="s">
        <v>71</v>
      </c>
      <c r="E7" s="33"/>
      <c r="F7" s="33">
        <v>2011</v>
      </c>
      <c r="G7" s="33"/>
      <c r="H7" s="83"/>
      <c r="I7" s="83"/>
      <c r="J7"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1B9E-3B2D-FE48-BB76-74256A8BCA4D}">
  <dimension ref="B2:T62"/>
  <sheetViews>
    <sheetView tabSelected="1" zoomScaleNormal="100" workbookViewId="0">
      <selection activeCell="F60" sqref="F60"/>
    </sheetView>
  </sheetViews>
  <sheetFormatPr baseColWidth="10" defaultRowHeight="16" x14ac:dyDescent="0.2"/>
  <cols>
    <col min="3" max="3" width="27" bestFit="1" customWidth="1"/>
    <col min="14" max="14" width="26.6640625" customWidth="1"/>
    <col min="15" max="15" width="16.33203125" customWidth="1"/>
    <col min="16" max="16" width="11.83203125" customWidth="1"/>
    <col min="17" max="17" width="13.6640625" customWidth="1"/>
    <col min="18" max="18" width="13.83203125" customWidth="1"/>
    <col min="19" max="19" width="14.1640625" customWidth="1"/>
  </cols>
  <sheetData>
    <row r="2" spans="2:14" ht="24" x14ac:dyDescent="0.3">
      <c r="N2" s="22" t="s">
        <v>25</v>
      </c>
    </row>
    <row r="13" spans="2:14" x14ac:dyDescent="0.2">
      <c r="B13" t="s">
        <v>68</v>
      </c>
    </row>
    <row r="15" spans="2:14" ht="17" thickBot="1" x14ac:dyDescent="0.25">
      <c r="B15" s="27" t="s">
        <v>29</v>
      </c>
      <c r="C15" s="23"/>
      <c r="D15" s="24"/>
      <c r="E15" s="23"/>
      <c r="G15" s="1"/>
    </row>
    <row r="16" spans="2:14" ht="17" thickBot="1" x14ac:dyDescent="0.25">
      <c r="B16" s="23"/>
      <c r="C16" s="23" t="s">
        <v>30</v>
      </c>
      <c r="D16" s="24" t="s">
        <v>31</v>
      </c>
      <c r="E16" s="25">
        <f>Notes!P37</f>
        <v>0.1125</v>
      </c>
    </row>
    <row r="17" spans="2:14" x14ac:dyDescent="0.2">
      <c r="B17" s="23"/>
      <c r="C17" s="89" t="s">
        <v>32</v>
      </c>
      <c r="D17" s="90" t="s">
        <v>31</v>
      </c>
      <c r="E17" s="91">
        <f>Notes!P38</f>
        <v>0.16250000000000001</v>
      </c>
      <c r="G17" s="88"/>
    </row>
    <row r="18" spans="2:14" x14ac:dyDescent="0.2">
      <c r="B18" s="23"/>
      <c r="C18" s="44" t="s">
        <v>80</v>
      </c>
      <c r="D18" s="24" t="s">
        <v>31</v>
      </c>
      <c r="E18" s="94">
        <f>SUM(E16:E17)</f>
        <v>0.27500000000000002</v>
      </c>
    </row>
    <row r="19" spans="2:14" x14ac:dyDescent="0.2">
      <c r="B19" s="23"/>
      <c r="C19" s="23" t="s">
        <v>33</v>
      </c>
      <c r="D19" s="24" t="s">
        <v>31</v>
      </c>
      <c r="E19" s="93">
        <f>1-E16-E17</f>
        <v>0.72499999999999998</v>
      </c>
    </row>
    <row r="20" spans="2:14" x14ac:dyDescent="0.2">
      <c r="B20" s="23"/>
      <c r="C20" s="23"/>
      <c r="D20" s="24"/>
      <c r="E20" s="23"/>
    </row>
    <row r="21" spans="2:14" ht="17" thickBot="1" x14ac:dyDescent="0.25">
      <c r="B21" s="27" t="s">
        <v>34</v>
      </c>
      <c r="C21" s="23"/>
      <c r="D21" s="24"/>
      <c r="E21" s="23"/>
    </row>
    <row r="22" spans="2:14" ht="17" thickBot="1" x14ac:dyDescent="0.25">
      <c r="B22" s="23"/>
      <c r="C22" s="23" t="s">
        <v>30</v>
      </c>
      <c r="D22" s="24" t="s">
        <v>31</v>
      </c>
      <c r="E22" s="25">
        <f>Notes!P50</f>
        <v>0.18118934137110551</v>
      </c>
    </row>
    <row r="23" spans="2:14" x14ac:dyDescent="0.2">
      <c r="B23" s="23"/>
      <c r="C23" s="89" t="s">
        <v>32</v>
      </c>
      <c r="D23" s="90" t="s">
        <v>31</v>
      </c>
      <c r="E23" s="91">
        <f>Notes!P51</f>
        <v>0.28990294619376883</v>
      </c>
    </row>
    <row r="24" spans="2:14" x14ac:dyDescent="0.2">
      <c r="B24" s="23"/>
      <c r="C24" s="44" t="s">
        <v>80</v>
      </c>
      <c r="D24" s="24" t="s">
        <v>31</v>
      </c>
      <c r="E24" s="92">
        <f>SUM(E22:E23)</f>
        <v>0.47109228756487431</v>
      </c>
    </row>
    <row r="25" spans="2:14" x14ac:dyDescent="0.2">
      <c r="B25" s="23"/>
      <c r="C25" s="23" t="s">
        <v>33</v>
      </c>
      <c r="D25" s="24" t="s">
        <v>31</v>
      </c>
      <c r="E25" s="26">
        <f>1-E22-E23</f>
        <v>0.52890771243512558</v>
      </c>
    </row>
    <row r="26" spans="2:14" x14ac:dyDescent="0.2">
      <c r="B26" s="23"/>
      <c r="C26" s="23"/>
      <c r="D26" s="24"/>
      <c r="E26" s="23"/>
    </row>
    <row r="27" spans="2:14" ht="17" thickBot="1" x14ac:dyDescent="0.25">
      <c r="B27" s="27" t="s">
        <v>35</v>
      </c>
      <c r="C27" s="23"/>
      <c r="D27" s="24"/>
      <c r="E27" s="23"/>
    </row>
    <row r="28" spans="2:14" ht="17" thickBot="1" x14ac:dyDescent="0.25">
      <c r="B28" s="23"/>
      <c r="C28" s="23" t="s">
        <v>30</v>
      </c>
      <c r="D28" s="24" t="s">
        <v>31</v>
      </c>
      <c r="E28" s="25">
        <f>Notes!S37</f>
        <v>2.6100000000000002E-2</v>
      </c>
    </row>
    <row r="29" spans="2:14" x14ac:dyDescent="0.2">
      <c r="B29" s="23"/>
      <c r="C29" s="89" t="s">
        <v>32</v>
      </c>
      <c r="D29" s="90" t="s">
        <v>31</v>
      </c>
      <c r="E29" s="91">
        <f>Notes!S38</f>
        <v>3.7699999999999997E-2</v>
      </c>
    </row>
    <row r="30" spans="2:14" x14ac:dyDescent="0.2">
      <c r="B30" s="23"/>
      <c r="C30" s="44" t="s">
        <v>80</v>
      </c>
      <c r="D30" s="24" t="s">
        <v>31</v>
      </c>
      <c r="E30" s="92">
        <f>SUM(E28:E29)</f>
        <v>6.3799999999999996E-2</v>
      </c>
    </row>
    <row r="31" spans="2:14" x14ac:dyDescent="0.2">
      <c r="B31" s="23"/>
      <c r="C31" s="23" t="s">
        <v>33</v>
      </c>
      <c r="D31" s="24" t="s">
        <v>31</v>
      </c>
      <c r="E31" s="26">
        <f>1-E28-E29</f>
        <v>0.93620000000000003</v>
      </c>
      <c r="N31" s="1" t="s">
        <v>27</v>
      </c>
    </row>
    <row r="32" spans="2:14" x14ac:dyDescent="0.2">
      <c r="B32" s="23"/>
      <c r="C32" s="23"/>
      <c r="D32" s="24"/>
      <c r="E32" s="23"/>
      <c r="N32" t="s">
        <v>28</v>
      </c>
    </row>
    <row r="33" spans="2:20" ht="17" thickBot="1" x14ac:dyDescent="0.25">
      <c r="B33" s="27" t="s">
        <v>36</v>
      </c>
      <c r="C33" s="23"/>
      <c r="D33" s="24"/>
      <c r="E33" s="23"/>
      <c r="N33" t="s">
        <v>26</v>
      </c>
    </row>
    <row r="34" spans="2:20" x14ac:dyDescent="0.2">
      <c r="B34" s="23"/>
      <c r="C34" s="89" t="s">
        <v>37</v>
      </c>
      <c r="D34" s="90" t="s">
        <v>31</v>
      </c>
      <c r="E34" s="91">
        <f>Notes!O58</f>
        <v>0.76923076923076916</v>
      </c>
    </row>
    <row r="35" spans="2:20" x14ac:dyDescent="0.2">
      <c r="B35" s="23"/>
      <c r="C35" s="44" t="s">
        <v>80</v>
      </c>
      <c r="D35" s="24" t="s">
        <v>31</v>
      </c>
      <c r="E35" s="92">
        <f>E34</f>
        <v>0.76923076923076916</v>
      </c>
      <c r="N35" s="2"/>
      <c r="O35" s="3" t="s">
        <v>11</v>
      </c>
      <c r="P35" s="105" t="s">
        <v>2</v>
      </c>
      <c r="Q35" s="105"/>
      <c r="R35" s="105" t="s">
        <v>6</v>
      </c>
      <c r="S35" s="105"/>
      <c r="T35" s="4" t="s">
        <v>12</v>
      </c>
    </row>
    <row r="36" spans="2:20" x14ac:dyDescent="0.2">
      <c r="B36" s="23"/>
      <c r="C36" s="23" t="s">
        <v>33</v>
      </c>
      <c r="D36" s="24" t="s">
        <v>31</v>
      </c>
      <c r="E36" s="26">
        <f>1-E34</f>
        <v>0.23076923076923084</v>
      </c>
      <c r="N36" s="5"/>
      <c r="O36" t="s">
        <v>0</v>
      </c>
      <c r="P36" s="6" t="s">
        <v>3</v>
      </c>
      <c r="Q36" t="s">
        <v>24</v>
      </c>
      <c r="R36" t="s">
        <v>24</v>
      </c>
      <c r="S36" t="s">
        <v>10</v>
      </c>
      <c r="T36" s="7"/>
    </row>
    <row r="37" spans="2:20" x14ac:dyDescent="0.2">
      <c r="N37" s="5" t="s">
        <v>4</v>
      </c>
      <c r="O37">
        <v>27</v>
      </c>
      <c r="P37" s="8">
        <f>O37/O$40</f>
        <v>0.1125</v>
      </c>
      <c r="Q37" s="9">
        <f>P37*P$41</f>
        <v>21.092625000000002</v>
      </c>
      <c r="R37" s="9">
        <f>P37*R$41</f>
        <v>2.3591250000000001</v>
      </c>
      <c r="S37" s="8">
        <f>ROUND(R37/R$42,4)</f>
        <v>2.6100000000000002E-2</v>
      </c>
      <c r="T37" s="10">
        <f>Q37+R37</f>
        <v>23.451750000000001</v>
      </c>
    </row>
    <row r="38" spans="2:20" x14ac:dyDescent="0.2">
      <c r="N38" s="5" t="s">
        <v>1</v>
      </c>
      <c r="O38">
        <v>39</v>
      </c>
      <c r="P38" s="8">
        <f>O38/O$40</f>
        <v>0.16250000000000001</v>
      </c>
      <c r="Q38" s="9">
        <f t="shared" ref="Q38:Q39" si="0">P38*P$41</f>
        <v>30.467125000000003</v>
      </c>
      <c r="R38" s="9">
        <f>P38*R$41</f>
        <v>3.4076249999999999</v>
      </c>
      <c r="S38" s="8">
        <f>ROUND(R38/R$42,4)</f>
        <v>3.7699999999999997E-2</v>
      </c>
      <c r="T38" s="10">
        <f>Q38+R38</f>
        <v>33.874750000000006</v>
      </c>
    </row>
    <row r="39" spans="2:20" x14ac:dyDescent="0.2">
      <c r="N39" s="5" t="s">
        <v>5</v>
      </c>
      <c r="P39" s="8">
        <f>1-SUM(P37:P38)</f>
        <v>0.72499999999999998</v>
      </c>
      <c r="Q39" s="9">
        <f t="shared" si="0"/>
        <v>135.93025</v>
      </c>
      <c r="R39" s="9"/>
      <c r="S39" s="11">
        <f>1-S38-S37</f>
        <v>0.93620000000000003</v>
      </c>
      <c r="T39" s="7"/>
    </row>
    <row r="40" spans="2:20" x14ac:dyDescent="0.2">
      <c r="N40" s="5" t="s">
        <v>8</v>
      </c>
      <c r="O40">
        <v>240</v>
      </c>
      <c r="T40" s="7"/>
    </row>
    <row r="41" spans="2:20" x14ac:dyDescent="0.2">
      <c r="N41" s="5" t="s">
        <v>7</v>
      </c>
      <c r="O41">
        <f>SUM(P41:R41)</f>
        <v>208.46</v>
      </c>
      <c r="P41">
        <v>187.49</v>
      </c>
      <c r="R41">
        <v>20.97</v>
      </c>
      <c r="T41" s="7"/>
    </row>
    <row r="42" spans="2:20" x14ac:dyDescent="0.2">
      <c r="N42" s="12" t="s">
        <v>9</v>
      </c>
      <c r="O42" s="13"/>
      <c r="P42" s="13"/>
      <c r="Q42" s="13"/>
      <c r="R42" s="13">
        <v>90.37</v>
      </c>
      <c r="S42" s="13"/>
      <c r="T42" s="14"/>
    </row>
    <row r="44" spans="2:20" x14ac:dyDescent="0.2">
      <c r="N44" s="15" t="s">
        <v>13</v>
      </c>
      <c r="O44" s="16"/>
      <c r="P44" s="4"/>
    </row>
    <row r="45" spans="2:20" x14ac:dyDescent="0.2">
      <c r="N45" s="5" t="s">
        <v>14</v>
      </c>
      <c r="O45" s="17">
        <v>170</v>
      </c>
      <c r="P45" s="7"/>
    </row>
    <row r="46" spans="2:20" x14ac:dyDescent="0.2">
      <c r="N46" s="5" t="s">
        <v>15</v>
      </c>
      <c r="O46" s="17">
        <v>159.01</v>
      </c>
      <c r="P46" s="7"/>
    </row>
    <row r="47" spans="2:20" x14ac:dyDescent="0.2">
      <c r="N47" s="5" t="s">
        <v>16</v>
      </c>
      <c r="O47" s="17">
        <f>129057390200/1000000000</f>
        <v>129.05739019999999</v>
      </c>
      <c r="P47" s="7"/>
    </row>
    <row r="48" spans="2:20" x14ac:dyDescent="0.2">
      <c r="N48" s="5" t="s">
        <v>17</v>
      </c>
      <c r="O48" s="17">
        <f>(O47/O46)*O45</f>
        <v>137.97721108106407</v>
      </c>
      <c r="P48" s="7"/>
    </row>
    <row r="49" spans="14:16" x14ac:dyDescent="0.2">
      <c r="N49" s="5"/>
      <c r="O49" t="s">
        <v>0</v>
      </c>
      <c r="P49" s="18" t="s">
        <v>3</v>
      </c>
    </row>
    <row r="50" spans="14:16" x14ac:dyDescent="0.2">
      <c r="N50" s="5" t="s">
        <v>18</v>
      </c>
      <c r="O50">
        <v>25</v>
      </c>
      <c r="P50" s="19">
        <f>O50/O$48</f>
        <v>0.18118934137110551</v>
      </c>
    </row>
    <row r="51" spans="14:16" x14ac:dyDescent="0.2">
      <c r="N51" s="5" t="s">
        <v>19</v>
      </c>
      <c r="O51">
        <v>40</v>
      </c>
      <c r="P51" s="19">
        <f>O51/O$48</f>
        <v>0.28990294619376883</v>
      </c>
    </row>
    <row r="52" spans="14:16" x14ac:dyDescent="0.2">
      <c r="N52" s="12" t="s">
        <v>5</v>
      </c>
      <c r="O52" s="13"/>
      <c r="P52" s="20">
        <f>1-P50-P51</f>
        <v>0.52890771243512558</v>
      </c>
    </row>
    <row r="55" spans="14:16" x14ac:dyDescent="0.2">
      <c r="N55" s="15" t="s">
        <v>20</v>
      </c>
      <c r="O55" s="4"/>
    </row>
    <row r="56" spans="14:16" x14ac:dyDescent="0.2">
      <c r="N56" s="5" t="s">
        <v>21</v>
      </c>
      <c r="O56" s="7">
        <v>1.3</v>
      </c>
    </row>
    <row r="57" spans="14:16" x14ac:dyDescent="0.2">
      <c r="N57" s="5" t="s">
        <v>22</v>
      </c>
      <c r="O57" s="21">
        <f>1/O56</f>
        <v>0.76923076923076916</v>
      </c>
    </row>
    <row r="58" spans="14:16" x14ac:dyDescent="0.2">
      <c r="N58" s="12" t="s">
        <v>23</v>
      </c>
      <c r="O58" s="20">
        <f>O57</f>
        <v>0.76923076923076916</v>
      </c>
    </row>
    <row r="62" spans="14:16" x14ac:dyDescent="0.2">
      <c r="N62" s="1"/>
    </row>
  </sheetData>
  <mergeCells count="2">
    <mergeCell ref="P35:Q35"/>
    <mergeCell ref="R35:S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Marlieke Verweij</dc:creator>
  <cp:lastModifiedBy>Koen van Bemmelen</cp:lastModifiedBy>
  <dcterms:created xsi:type="dcterms:W3CDTF">2020-01-27T08:21:42Z</dcterms:created>
  <dcterms:modified xsi:type="dcterms:W3CDTF">2023-10-23T07:32:58Z</dcterms:modified>
</cp:coreProperties>
</file>